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Program Integrity\Procurements\TPA\Posted as Final\Addendum 1 Question and Answer Round 1\"/>
    </mc:Choice>
  </mc:AlternateContent>
  <xr:revisionPtr revIDLastSave="0" documentId="13_ncr:1_{9CB1131F-266E-4A0C-9B0D-950F6D77285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all Volume Report" sheetId="1" r:id="rId1"/>
    <sheet name="Charts" sheetId="2" state="hidden" r:id="rId2"/>
  </sheets>
  <definedNames>
    <definedName name="_xlnm.Print_Area" localSheetId="0">'Call Volume Report'!$A$1:$AQG$50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C7" i="1"/>
  <c r="D9" i="1"/>
  <c r="D7" i="1"/>
  <c r="E7" i="1"/>
  <c r="F9" i="1"/>
  <c r="F7" i="1"/>
  <c r="G7" i="1"/>
  <c r="H9" i="1"/>
  <c r="H7" i="1"/>
  <c r="I9" i="1"/>
  <c r="I7" i="1"/>
  <c r="J7" i="1"/>
  <c r="K7" i="1"/>
  <c r="L9" i="1"/>
  <c r="L7" i="1"/>
  <c r="M9" i="1"/>
  <c r="M7" i="1"/>
  <c r="N7" i="1"/>
  <c r="O9" i="1"/>
  <c r="O7" i="1"/>
  <c r="P7" i="1"/>
  <c r="Q9" i="1"/>
  <c r="Q7" i="1"/>
  <c r="R9" i="1"/>
  <c r="R7" i="1"/>
  <c r="S7" i="1"/>
  <c r="T9" i="1"/>
  <c r="T7" i="1"/>
  <c r="U7" i="1"/>
  <c r="V7" i="1"/>
  <c r="W9" i="1"/>
  <c r="W7" i="1"/>
  <c r="X7" i="1"/>
  <c r="Y9" i="1"/>
  <c r="Y7" i="1"/>
  <c r="Z7" i="1"/>
  <c r="AA7" i="1"/>
  <c r="AB9" i="1"/>
  <c r="AB7" i="1"/>
  <c r="AC9" i="1"/>
  <c r="AC7" i="1"/>
  <c r="AD9" i="1"/>
  <c r="AD7" i="1"/>
  <c r="AE7" i="1"/>
  <c r="AF9" i="1"/>
  <c r="AF7" i="1"/>
  <c r="AG9" i="1"/>
  <c r="AG7" i="1"/>
  <c r="AH9" i="1"/>
  <c r="AH7" i="1"/>
  <c r="AI7" i="1"/>
  <c r="AJ9" i="1"/>
  <c r="AJ7" i="1"/>
  <c r="AK7" i="1"/>
  <c r="AL9" i="1"/>
  <c r="AL7" i="1"/>
  <c r="AM7" i="1"/>
  <c r="AN7" i="1"/>
  <c r="AO9" i="1"/>
  <c r="AO7" i="1"/>
  <c r="AP7" i="1"/>
  <c r="AQ9" i="1"/>
  <c r="AQ7" i="1"/>
  <c r="AR7" i="1"/>
  <c r="AS9" i="1"/>
  <c r="AS7" i="1"/>
  <c r="AT7" i="1"/>
  <c r="AU7" i="1"/>
  <c r="AV9" i="1"/>
  <c r="AV7" i="1"/>
  <c r="AW7" i="1"/>
  <c r="AX9" i="1"/>
  <c r="AX7" i="1"/>
  <c r="AY7" i="1"/>
  <c r="AZ7" i="1"/>
  <c r="BA9" i="1"/>
  <c r="BA7" i="1"/>
  <c r="BB7" i="1"/>
  <c r="BC7" i="1"/>
  <c r="BD9" i="1"/>
  <c r="BD7" i="1"/>
  <c r="BE9" i="1"/>
  <c r="BE7" i="1"/>
  <c r="BF7" i="1"/>
  <c r="BG9" i="1"/>
  <c r="BG7" i="1"/>
  <c r="BH9" i="1"/>
  <c r="BH7" i="1"/>
  <c r="BI7" i="1"/>
  <c r="BJ9" i="1"/>
  <c r="BJ7" i="1"/>
  <c r="BK9" i="1"/>
  <c r="BK7" i="1"/>
  <c r="BL7" i="1"/>
  <c r="BM9" i="1"/>
  <c r="BM7" i="1"/>
  <c r="BN7" i="1"/>
  <c r="BO9" i="1"/>
  <c r="BO7" i="1"/>
  <c r="BP7" i="1"/>
  <c r="BQ9" i="1"/>
  <c r="BQ7" i="1"/>
  <c r="BR7" i="1"/>
  <c r="BS7" i="1"/>
  <c r="BT9" i="1"/>
  <c r="BT7" i="1"/>
  <c r="BU9" i="1"/>
  <c r="BU7" i="1"/>
  <c r="BV9" i="1"/>
  <c r="BV7" i="1"/>
  <c r="BW7" i="1"/>
  <c r="BX7" i="1"/>
  <c r="BY9" i="1"/>
  <c r="BY7" i="1"/>
  <c r="BZ7" i="1"/>
  <c r="CA9" i="1"/>
  <c r="CA7" i="1"/>
  <c r="CB7" i="1"/>
  <c r="CC7" i="1"/>
  <c r="CD9" i="1"/>
  <c r="CD7" i="1"/>
  <c r="CE7" i="1"/>
  <c r="CF9" i="1"/>
  <c r="CF7" i="1"/>
  <c r="CG7" i="1"/>
  <c r="CH7" i="1"/>
  <c r="CI7" i="1"/>
  <c r="CJ9" i="1"/>
  <c r="CJ7" i="1"/>
  <c r="CK9" i="1"/>
  <c r="CK7" i="1"/>
  <c r="CL9" i="1"/>
  <c r="CL7" i="1"/>
  <c r="CM7" i="1"/>
  <c r="CN9" i="1"/>
  <c r="CN7" i="1"/>
  <c r="CO7" i="1"/>
  <c r="CP9" i="1"/>
  <c r="CP7" i="1"/>
  <c r="CQ7" i="1"/>
  <c r="CR7" i="1"/>
  <c r="CS9" i="1"/>
  <c r="CS7" i="1"/>
  <c r="CT7" i="1"/>
  <c r="CU9" i="1"/>
  <c r="CU7" i="1"/>
  <c r="CV7" i="1"/>
  <c r="CW9" i="1"/>
  <c r="CW7" i="1"/>
  <c r="CX9" i="1"/>
  <c r="CX7" i="1"/>
  <c r="CY9" i="1"/>
  <c r="CY7" i="1"/>
  <c r="CZ7" i="1"/>
  <c r="DA7" i="1"/>
  <c r="DB9" i="1"/>
  <c r="DB7" i="1"/>
  <c r="DC7" i="1"/>
  <c r="DD9" i="1"/>
  <c r="DD7" i="1"/>
  <c r="DE7" i="1"/>
  <c r="DF7" i="1"/>
  <c r="DG9" i="1"/>
  <c r="DG7" i="1"/>
  <c r="DH9" i="1"/>
  <c r="DH7" i="1"/>
  <c r="DI9" i="1"/>
  <c r="DI7" i="1"/>
  <c r="DJ7" i="1"/>
  <c r="DK7" i="1"/>
  <c r="DL7" i="1"/>
  <c r="DM9" i="1"/>
  <c r="DM7" i="1"/>
  <c r="DN9" i="1"/>
  <c r="DN7" i="1"/>
  <c r="DO7" i="1"/>
  <c r="DP7" i="1"/>
  <c r="DQ9" i="1"/>
  <c r="DQ7" i="1"/>
  <c r="DR7" i="1"/>
  <c r="DS9" i="1"/>
  <c r="DS7" i="1"/>
  <c r="DT7" i="1"/>
  <c r="DU7" i="1"/>
  <c r="DV9" i="1"/>
  <c r="DV7" i="1"/>
  <c r="DW9" i="1"/>
  <c r="DW7" i="1"/>
  <c r="DX9" i="1"/>
  <c r="DX7" i="1"/>
  <c r="DY7" i="1"/>
  <c r="DZ9" i="1"/>
  <c r="DZ7" i="1"/>
  <c r="EA7" i="1"/>
  <c r="EB7" i="1"/>
  <c r="EC7" i="1"/>
  <c r="ED7" i="1"/>
  <c r="EE7" i="1"/>
  <c r="EF7" i="1"/>
  <c r="EG9" i="1"/>
  <c r="EG7" i="1"/>
  <c r="EH9" i="1"/>
  <c r="EH7" i="1"/>
  <c r="EI7" i="1"/>
  <c r="EJ9" i="1"/>
  <c r="EJ7" i="1"/>
  <c r="EK7" i="1"/>
  <c r="EL9" i="1"/>
  <c r="EL7" i="1"/>
  <c r="EM7" i="1"/>
  <c r="EN7" i="1"/>
  <c r="EO7" i="1"/>
  <c r="EP7" i="1"/>
  <c r="EQ9" i="1"/>
  <c r="EQ7" i="1"/>
  <c r="ER7" i="1"/>
  <c r="ES7" i="1"/>
  <c r="ET7" i="1"/>
  <c r="EU7" i="1"/>
  <c r="EV9" i="1"/>
  <c r="EV7" i="1"/>
  <c r="EW7" i="1"/>
  <c r="EX7" i="1"/>
  <c r="EY7" i="1"/>
  <c r="EZ7" i="1"/>
  <c r="FA9" i="1"/>
  <c r="FA7" i="1"/>
  <c r="FB7" i="1"/>
  <c r="FC7" i="1"/>
  <c r="FD9" i="1"/>
  <c r="FD7" i="1"/>
  <c r="FE7" i="1"/>
  <c r="FF9" i="1"/>
  <c r="FF7" i="1"/>
  <c r="FG7" i="1"/>
  <c r="FH7" i="1"/>
  <c r="FI7" i="1"/>
  <c r="FJ7" i="1"/>
  <c r="FK9" i="1"/>
  <c r="FK7" i="1"/>
  <c r="FL7" i="1"/>
  <c r="FM7" i="1"/>
  <c r="FN7" i="1"/>
  <c r="FO7" i="1"/>
  <c r="FP9" i="1"/>
  <c r="FP7" i="1"/>
  <c r="FQ7" i="1"/>
  <c r="FR7" i="1"/>
  <c r="FS9" i="1"/>
  <c r="FS7" i="1"/>
  <c r="FT9" i="1"/>
  <c r="FT7" i="1"/>
  <c r="FU7" i="1"/>
  <c r="FV7" i="1"/>
  <c r="FW7" i="1"/>
  <c r="FX7" i="1"/>
  <c r="FY9" i="1"/>
  <c r="FY7" i="1"/>
  <c r="FZ7" i="1"/>
  <c r="GA9" i="1"/>
  <c r="GA7" i="1"/>
  <c r="GB9" i="1"/>
  <c r="GB7" i="1"/>
  <c r="GC7" i="1"/>
  <c r="GD7" i="1"/>
  <c r="GE7" i="1"/>
  <c r="GF7" i="1"/>
  <c r="GG9" i="1"/>
  <c r="GG7" i="1"/>
  <c r="GH7" i="1"/>
  <c r="GI7" i="1"/>
  <c r="GJ7" i="1"/>
  <c r="GK9" i="1"/>
  <c r="GK7" i="1"/>
  <c r="GL7" i="1"/>
  <c r="GM9" i="1"/>
  <c r="GM7" i="1"/>
  <c r="GN7" i="1"/>
  <c r="GO7" i="1"/>
  <c r="GP7" i="1"/>
  <c r="GQ7" i="1"/>
  <c r="GR7" i="1"/>
  <c r="GS7" i="1"/>
  <c r="GT7" i="1"/>
  <c r="GU7" i="1"/>
  <c r="GV7" i="1"/>
  <c r="GW7" i="1"/>
  <c r="GX7" i="1"/>
  <c r="GY7" i="1"/>
  <c r="GZ7" i="1"/>
  <c r="HA7" i="1"/>
  <c r="HB7" i="1"/>
  <c r="HC7" i="1"/>
  <c r="HD7" i="1"/>
  <c r="HE7" i="1"/>
  <c r="HF7" i="1"/>
  <c r="HG7" i="1"/>
  <c r="HH7" i="1"/>
  <c r="HI7" i="1"/>
  <c r="HJ7" i="1"/>
  <c r="HK7" i="1"/>
  <c r="HL7" i="1"/>
  <c r="HM7" i="1"/>
  <c r="HN7" i="1"/>
  <c r="HO7" i="1"/>
  <c r="HP7" i="1"/>
  <c r="HQ7" i="1"/>
  <c r="HR7" i="1"/>
  <c r="HS7" i="1"/>
  <c r="HT7" i="1"/>
  <c r="HU7" i="1"/>
  <c r="HV7" i="1"/>
  <c r="HW7" i="1"/>
  <c r="HX7" i="1"/>
  <c r="HY9" i="1"/>
  <c r="HY7" i="1"/>
  <c r="HZ7" i="1"/>
  <c r="IA7" i="1"/>
  <c r="IB7" i="1"/>
  <c r="IC7" i="1"/>
  <c r="ID7" i="1"/>
  <c r="IE7" i="1"/>
  <c r="IF7" i="1"/>
  <c r="IG7" i="1"/>
  <c r="IH7" i="1"/>
  <c r="II7" i="1"/>
  <c r="IJ7" i="1"/>
  <c r="IK7" i="1"/>
  <c r="IL7" i="1"/>
  <c r="IM7" i="1"/>
  <c r="IN7" i="1"/>
  <c r="IO7" i="1"/>
  <c r="IP7" i="1"/>
  <c r="IQ7" i="1"/>
  <c r="IR7" i="1"/>
  <c r="IS7" i="1"/>
  <c r="IT9" i="1"/>
  <c r="IT7" i="1"/>
  <c r="IU9" i="1"/>
  <c r="IU7" i="1"/>
  <c r="IV9" i="1"/>
  <c r="IV7" i="1"/>
  <c r="IW7" i="1"/>
  <c r="IX7" i="1"/>
  <c r="IY7" i="1"/>
  <c r="IZ7" i="1"/>
  <c r="JA7" i="1"/>
  <c r="JB7" i="1"/>
  <c r="JC7" i="1"/>
  <c r="JD7" i="1"/>
  <c r="JE9" i="1"/>
  <c r="JE7" i="1"/>
  <c r="JF7" i="1"/>
  <c r="JG7" i="1"/>
  <c r="JH7" i="1"/>
  <c r="JI7" i="1"/>
  <c r="JJ9" i="1"/>
  <c r="JJ7" i="1"/>
  <c r="JK7" i="1"/>
  <c r="JL7" i="1"/>
  <c r="JM9" i="1"/>
  <c r="JM7" i="1"/>
  <c r="JN9" i="1"/>
  <c r="JN7" i="1"/>
  <c r="JO9" i="1"/>
  <c r="JO7" i="1"/>
  <c r="JP9" i="1"/>
  <c r="JP7" i="1"/>
  <c r="JQ9" i="1"/>
  <c r="JQ7" i="1"/>
  <c r="JR9" i="1"/>
  <c r="JR7" i="1"/>
  <c r="JS9" i="1"/>
  <c r="JS7" i="1"/>
  <c r="JT9" i="1"/>
  <c r="JT7" i="1"/>
  <c r="JU9" i="1"/>
  <c r="JU7" i="1"/>
  <c r="JV9" i="1"/>
  <c r="JV7" i="1"/>
  <c r="JW7" i="1"/>
  <c r="JX9" i="1"/>
  <c r="JX7" i="1"/>
  <c r="JY9" i="1"/>
  <c r="JY7" i="1"/>
  <c r="JZ9" i="1"/>
  <c r="JZ7" i="1"/>
  <c r="KA9" i="1"/>
  <c r="KA7" i="1"/>
  <c r="KB9" i="1"/>
  <c r="KB7" i="1"/>
  <c r="KC9" i="1"/>
  <c r="KC7" i="1"/>
  <c r="KD9" i="1"/>
  <c r="KD7" i="1"/>
  <c r="KE9" i="1"/>
  <c r="KE7" i="1"/>
  <c r="KF9" i="1"/>
  <c r="KF7" i="1"/>
  <c r="KG9" i="1"/>
  <c r="KG7" i="1"/>
  <c r="KH9" i="1"/>
  <c r="KH7" i="1"/>
  <c r="KI9" i="1"/>
  <c r="KI7" i="1"/>
  <c r="KJ7" i="1"/>
  <c r="KK9" i="1"/>
  <c r="KK7" i="1"/>
  <c r="KL9" i="1"/>
  <c r="KL7" i="1"/>
  <c r="KM9" i="1"/>
  <c r="KM7" i="1"/>
  <c r="KN9" i="1"/>
  <c r="KN7" i="1"/>
  <c r="KO9" i="1"/>
  <c r="KO7" i="1"/>
  <c r="KP9" i="1"/>
  <c r="KP7" i="1"/>
  <c r="KQ7" i="1"/>
  <c r="KR9" i="1"/>
  <c r="KR7" i="1"/>
  <c r="KS9" i="1"/>
  <c r="KS7" i="1"/>
  <c r="KT9" i="1"/>
  <c r="KT7" i="1"/>
  <c r="KU9" i="1"/>
  <c r="KU7" i="1"/>
  <c r="KV9" i="1"/>
  <c r="KV7" i="1"/>
  <c r="KW9" i="1"/>
  <c r="KW7" i="1"/>
  <c r="KX9" i="1"/>
  <c r="KX7" i="1"/>
  <c r="KY9" i="1"/>
  <c r="KY7" i="1"/>
  <c r="KZ7" i="1"/>
  <c r="LA9" i="1"/>
  <c r="LA7" i="1"/>
  <c r="LB9" i="1"/>
  <c r="LB7" i="1"/>
  <c r="LC9" i="1"/>
  <c r="LC7" i="1"/>
  <c r="LD9" i="1"/>
  <c r="LD7" i="1"/>
  <c r="LE7" i="1"/>
  <c r="LF9" i="1"/>
  <c r="LF7" i="1"/>
  <c r="LG9" i="1"/>
  <c r="LG7" i="1"/>
  <c r="LH9" i="1"/>
  <c r="LH7" i="1"/>
  <c r="LI7" i="1"/>
  <c r="LJ9" i="1"/>
  <c r="LJ7" i="1"/>
  <c r="LK9" i="1"/>
  <c r="LK7" i="1"/>
  <c r="LL9" i="1"/>
  <c r="LL7" i="1"/>
  <c r="LM9" i="1"/>
  <c r="LM7" i="1"/>
  <c r="LN9" i="1"/>
  <c r="LN7" i="1"/>
  <c r="LO9" i="1"/>
  <c r="LO7" i="1"/>
  <c r="LP9" i="1"/>
  <c r="LP7" i="1"/>
  <c r="LQ9" i="1"/>
  <c r="LQ7" i="1"/>
  <c r="LR9" i="1"/>
  <c r="LR7" i="1"/>
  <c r="LS7" i="1"/>
  <c r="LT9" i="1"/>
  <c r="LT7" i="1"/>
  <c r="LU9" i="1"/>
  <c r="LU7" i="1"/>
  <c r="LV9" i="1"/>
  <c r="LV7" i="1"/>
  <c r="LW9" i="1"/>
  <c r="LW7" i="1"/>
  <c r="LX9" i="1"/>
  <c r="LX7" i="1"/>
  <c r="LY9" i="1"/>
  <c r="LY7" i="1"/>
  <c r="LZ7" i="1"/>
  <c r="MA9" i="1"/>
  <c r="MA7" i="1"/>
  <c r="MB9" i="1"/>
  <c r="MB7" i="1"/>
  <c r="MC9" i="1"/>
  <c r="MC7" i="1"/>
  <c r="MD7" i="1"/>
  <c r="ME9" i="1"/>
  <c r="ME7" i="1"/>
  <c r="MF9" i="1"/>
  <c r="MF7" i="1"/>
  <c r="MG9" i="1"/>
  <c r="MG7" i="1"/>
  <c r="MH9" i="1"/>
  <c r="MH7" i="1"/>
  <c r="MI9" i="1"/>
  <c r="MI7" i="1"/>
  <c r="MJ9" i="1"/>
  <c r="MJ7" i="1"/>
  <c r="MK9" i="1"/>
  <c r="MK7" i="1"/>
  <c r="ML9" i="1"/>
  <c r="ML7" i="1"/>
  <c r="MM7" i="1"/>
  <c r="MN9" i="1"/>
  <c r="MN7" i="1"/>
  <c r="MO9" i="1"/>
  <c r="MO7" i="1"/>
  <c r="MP9" i="1"/>
  <c r="MP7" i="1"/>
  <c r="MQ9" i="1"/>
  <c r="MQ7" i="1"/>
  <c r="MR9" i="1"/>
  <c r="MR7" i="1"/>
  <c r="MS9" i="1"/>
  <c r="MS7" i="1"/>
  <c r="MT9" i="1"/>
  <c r="MT7" i="1"/>
  <c r="MU9" i="1"/>
  <c r="MU7" i="1"/>
  <c r="MV7" i="1"/>
  <c r="MW7" i="1"/>
  <c r="MX9" i="1"/>
  <c r="MX7" i="1"/>
  <c r="MY9" i="1"/>
  <c r="MY7" i="1"/>
  <c r="MZ9" i="1"/>
  <c r="MZ7" i="1"/>
  <c r="NA9" i="1"/>
  <c r="NA7" i="1"/>
  <c r="NB9" i="1"/>
  <c r="NB7" i="1"/>
  <c r="NC9" i="1"/>
  <c r="NC7" i="1"/>
  <c r="ND9" i="1"/>
  <c r="ND7" i="1"/>
  <c r="NE9" i="1"/>
  <c r="NE7" i="1"/>
  <c r="NF9" i="1"/>
  <c r="NF7" i="1"/>
  <c r="NG9" i="1"/>
  <c r="NG7" i="1"/>
  <c r="NH9" i="1"/>
  <c r="NH7" i="1"/>
  <c r="NI9" i="1"/>
  <c r="NI7" i="1"/>
  <c r="NJ7" i="1"/>
  <c r="NK9" i="1"/>
  <c r="NK7" i="1"/>
  <c r="NL9" i="1"/>
  <c r="NL7" i="1"/>
  <c r="NM9" i="1"/>
  <c r="NM7" i="1"/>
  <c r="NN9" i="1"/>
  <c r="NN7" i="1"/>
  <c r="NO9" i="1"/>
  <c r="NO7" i="1"/>
  <c r="NP9" i="1"/>
  <c r="NP7" i="1"/>
  <c r="NQ7" i="1"/>
  <c r="NR9" i="1"/>
  <c r="NR7" i="1"/>
  <c r="NS9" i="1"/>
  <c r="NS7" i="1"/>
  <c r="NT9" i="1"/>
  <c r="NT7" i="1"/>
  <c r="NU9" i="1"/>
  <c r="NU7" i="1"/>
  <c r="NV9" i="1"/>
  <c r="NV7" i="1"/>
  <c r="NW9" i="1"/>
  <c r="NW7" i="1"/>
  <c r="NX9" i="1"/>
  <c r="NX7" i="1"/>
  <c r="NY9" i="1"/>
  <c r="NY7" i="1"/>
  <c r="NZ9" i="1"/>
  <c r="NZ7" i="1"/>
  <c r="OA9" i="1"/>
  <c r="OA7" i="1"/>
  <c r="OB9" i="1"/>
  <c r="OB7" i="1"/>
  <c r="OC9" i="1"/>
  <c r="OC7" i="1"/>
  <c r="OD9" i="1"/>
  <c r="OD7" i="1"/>
  <c r="OE9" i="1"/>
  <c r="OE7" i="1"/>
  <c r="OF9" i="1"/>
  <c r="OF7" i="1"/>
  <c r="OG9" i="1"/>
  <c r="OG7" i="1"/>
  <c r="OH9" i="1"/>
  <c r="OH7" i="1"/>
  <c r="OI9" i="1"/>
  <c r="OI7" i="1"/>
  <c r="OJ9" i="1"/>
  <c r="OJ7" i="1"/>
  <c r="OK7" i="1"/>
  <c r="OL7" i="1"/>
  <c r="OM9" i="1"/>
  <c r="OM7" i="1"/>
  <c r="ON9" i="1"/>
  <c r="ON7" i="1"/>
  <c r="OO9" i="1"/>
  <c r="OO7" i="1"/>
  <c r="OP9" i="1"/>
  <c r="OP7" i="1"/>
  <c r="OQ9" i="1"/>
  <c r="OQ7" i="1"/>
  <c r="OR9" i="1"/>
  <c r="OR7" i="1"/>
  <c r="OS9" i="1"/>
  <c r="OS7" i="1"/>
  <c r="OT9" i="1"/>
  <c r="OT7" i="1"/>
  <c r="OU9" i="1"/>
  <c r="OU7" i="1"/>
  <c r="OV9" i="1"/>
  <c r="OV7" i="1"/>
  <c r="OW9" i="1"/>
  <c r="OW7" i="1"/>
  <c r="OX9" i="1"/>
  <c r="OX7" i="1"/>
  <c r="OY9" i="1"/>
  <c r="OY7" i="1"/>
  <c r="OZ9" i="1"/>
  <c r="OZ7" i="1"/>
  <c r="PA7" i="1"/>
  <c r="PB7" i="1"/>
  <c r="PC7" i="1"/>
  <c r="PD9" i="1"/>
  <c r="PD7" i="1"/>
  <c r="PE9" i="1"/>
  <c r="PE7" i="1"/>
  <c r="PF9" i="1"/>
  <c r="PF7" i="1"/>
  <c r="PG9" i="1"/>
  <c r="PG7" i="1"/>
  <c r="PH9" i="1"/>
  <c r="PH7" i="1"/>
  <c r="PI9" i="1"/>
  <c r="PI7" i="1"/>
  <c r="PJ9" i="1"/>
  <c r="PJ7" i="1"/>
  <c r="PK9" i="1"/>
  <c r="PK7" i="1"/>
  <c r="PL9" i="1"/>
  <c r="PL7" i="1"/>
  <c r="PM7" i="1"/>
  <c r="PN9" i="1"/>
  <c r="PN7" i="1"/>
  <c r="PO9" i="1"/>
  <c r="PO7" i="1"/>
  <c r="PP9" i="1"/>
  <c r="PP7" i="1"/>
  <c r="PQ9" i="1"/>
  <c r="PQ7" i="1"/>
  <c r="PR9" i="1"/>
  <c r="PR7" i="1"/>
  <c r="PS9" i="1"/>
  <c r="PS7" i="1"/>
  <c r="PT9" i="1"/>
  <c r="PT7" i="1"/>
  <c r="PU9" i="1"/>
  <c r="PU7" i="1"/>
  <c r="PV9" i="1"/>
  <c r="PV7" i="1"/>
  <c r="PW9" i="1"/>
  <c r="PW7" i="1"/>
  <c r="PX7" i="1"/>
  <c r="PY9" i="1"/>
  <c r="PY7" i="1"/>
  <c r="PZ9" i="1"/>
  <c r="PZ7" i="1"/>
  <c r="QA9" i="1"/>
  <c r="QA7" i="1"/>
  <c r="QB9" i="1"/>
  <c r="QB7" i="1"/>
  <c r="QC9" i="1"/>
  <c r="QC7" i="1"/>
  <c r="QD7" i="1"/>
  <c r="QE9" i="1"/>
  <c r="QE7" i="1"/>
  <c r="QF9" i="1"/>
  <c r="QF7" i="1"/>
  <c r="QG9" i="1"/>
  <c r="QG7" i="1"/>
  <c r="QH9" i="1"/>
  <c r="QH7" i="1"/>
  <c r="QI9" i="1"/>
  <c r="QI7" i="1"/>
  <c r="QJ9" i="1"/>
  <c r="QJ7" i="1"/>
  <c r="QK9" i="1"/>
  <c r="QK7" i="1"/>
  <c r="QL9" i="1"/>
  <c r="QL7" i="1"/>
  <c r="QM9" i="1"/>
  <c r="QM7" i="1"/>
  <c r="QN9" i="1"/>
  <c r="QN7" i="1"/>
  <c r="QO9" i="1"/>
  <c r="QO7" i="1"/>
  <c r="QP9" i="1"/>
  <c r="QP7" i="1"/>
  <c r="QQ9" i="1"/>
  <c r="QQ7" i="1"/>
  <c r="QR9" i="1"/>
  <c r="QR7" i="1"/>
  <c r="QS9" i="1"/>
  <c r="QS7" i="1"/>
  <c r="QT9" i="1"/>
  <c r="QT7" i="1"/>
  <c r="QU9" i="1"/>
  <c r="QU7" i="1"/>
  <c r="QV9" i="1"/>
  <c r="QV7" i="1"/>
  <c r="QW9" i="1"/>
  <c r="QW7" i="1"/>
  <c r="QX9" i="1"/>
  <c r="QX7" i="1"/>
  <c r="QY9" i="1"/>
  <c r="QY7" i="1"/>
  <c r="QZ9" i="1"/>
  <c r="QZ7" i="1"/>
  <c r="RA9" i="1"/>
  <c r="RA7" i="1"/>
  <c r="RB9" i="1"/>
  <c r="RB7" i="1"/>
  <c r="RC9" i="1"/>
  <c r="RC7" i="1"/>
  <c r="RD9" i="1"/>
  <c r="RD7" i="1"/>
  <c r="RE9" i="1"/>
  <c r="RE7" i="1"/>
  <c r="RF9" i="1"/>
  <c r="RF7" i="1"/>
  <c r="RG9" i="1"/>
  <c r="RG7" i="1"/>
  <c r="RH9" i="1"/>
  <c r="RH7" i="1"/>
  <c r="RI7" i="1"/>
  <c r="RJ9" i="1"/>
  <c r="RJ7" i="1"/>
  <c r="RK9" i="1"/>
  <c r="RK7" i="1"/>
  <c r="RL7" i="1"/>
  <c r="RM9" i="1"/>
  <c r="RM7" i="1"/>
  <c r="RN7" i="1"/>
  <c r="RO7" i="1"/>
  <c r="RP7" i="1"/>
  <c r="RQ9" i="1"/>
  <c r="RQ7" i="1"/>
  <c r="RR9" i="1"/>
  <c r="RR7" i="1"/>
  <c r="RS7" i="1"/>
  <c r="RT9" i="1"/>
  <c r="RT7" i="1"/>
  <c r="RU9" i="1"/>
  <c r="RU7" i="1"/>
  <c r="RV9" i="1"/>
  <c r="RV7" i="1"/>
  <c r="RW7" i="1"/>
  <c r="RX7" i="1"/>
  <c r="RY7" i="1"/>
  <c r="RZ9" i="1"/>
  <c r="RZ7" i="1"/>
  <c r="SA7" i="1"/>
  <c r="SB7" i="1"/>
  <c r="SC9" i="1"/>
  <c r="SC7" i="1"/>
  <c r="SD7" i="1"/>
  <c r="SE9" i="1"/>
  <c r="SE7" i="1"/>
  <c r="SF9" i="1"/>
  <c r="SF7" i="1"/>
  <c r="SG7" i="1"/>
  <c r="SH9" i="1"/>
  <c r="SH7" i="1"/>
  <c r="SI9" i="1"/>
  <c r="SI7" i="1"/>
  <c r="SJ9" i="1"/>
  <c r="SJ7" i="1"/>
  <c r="SK9" i="1"/>
  <c r="SK7" i="1"/>
  <c r="SL9" i="1"/>
  <c r="SL7" i="1"/>
  <c r="SM9" i="1"/>
  <c r="SM7" i="1"/>
  <c r="SN9" i="1"/>
  <c r="SN7" i="1"/>
  <c r="SO9" i="1"/>
  <c r="SO7" i="1"/>
  <c r="SP9" i="1"/>
  <c r="SP7" i="1"/>
  <c r="SQ9" i="1"/>
  <c r="SQ7" i="1"/>
  <c r="SR9" i="1"/>
  <c r="SR7" i="1"/>
  <c r="SS9" i="1"/>
  <c r="SS7" i="1"/>
  <c r="ST9" i="1"/>
  <c r="ST7" i="1"/>
  <c r="SU9" i="1"/>
  <c r="SU7" i="1"/>
  <c r="SV9" i="1"/>
  <c r="SV7" i="1"/>
  <c r="SW9" i="1"/>
  <c r="SW7" i="1"/>
  <c r="SX9" i="1"/>
  <c r="SX7" i="1"/>
  <c r="SY9" i="1"/>
  <c r="SY7" i="1"/>
  <c r="SZ9" i="1"/>
  <c r="SZ7" i="1"/>
  <c r="TA9" i="1"/>
  <c r="TA7" i="1"/>
  <c r="TB7" i="1"/>
  <c r="TC9" i="1"/>
  <c r="TC7" i="1"/>
  <c r="TD7" i="1"/>
  <c r="TE9" i="1"/>
  <c r="TE7" i="1"/>
  <c r="TF9" i="1"/>
  <c r="TF7" i="1"/>
  <c r="TG9" i="1"/>
  <c r="TG7" i="1"/>
  <c r="TH9" i="1"/>
  <c r="TH7" i="1"/>
  <c r="TI9" i="1"/>
  <c r="TI7" i="1"/>
  <c r="TJ9" i="1"/>
  <c r="TJ7" i="1"/>
  <c r="TK9" i="1"/>
  <c r="TK7" i="1"/>
  <c r="TL9" i="1"/>
  <c r="TL7" i="1"/>
  <c r="TM9" i="1"/>
  <c r="TM7" i="1"/>
  <c r="TN7" i="1"/>
  <c r="TO9" i="1"/>
  <c r="TO7" i="1"/>
  <c r="TP9" i="1"/>
  <c r="TP7" i="1"/>
  <c r="TQ9" i="1"/>
  <c r="TQ7" i="1"/>
  <c r="TR9" i="1"/>
  <c r="TR7" i="1"/>
  <c r="TS9" i="1"/>
  <c r="TS7" i="1"/>
  <c r="TT9" i="1"/>
  <c r="TT7" i="1"/>
  <c r="TU9" i="1"/>
  <c r="TU7" i="1"/>
  <c r="TV9" i="1"/>
  <c r="TV7" i="1"/>
  <c r="TW9" i="1"/>
  <c r="TW7" i="1"/>
  <c r="TX9" i="1"/>
  <c r="TX7" i="1"/>
  <c r="TY9" i="1"/>
  <c r="TY7" i="1"/>
  <c r="TZ9" i="1"/>
  <c r="TZ7" i="1"/>
  <c r="UA9" i="1"/>
  <c r="UA7" i="1"/>
  <c r="UB9" i="1"/>
  <c r="UB7" i="1"/>
  <c r="UC9" i="1"/>
  <c r="UC7" i="1"/>
  <c r="UD9" i="1"/>
  <c r="UD7" i="1"/>
  <c r="UE9" i="1"/>
  <c r="UE7" i="1"/>
  <c r="UF9" i="1"/>
  <c r="UF7" i="1"/>
  <c r="UG9" i="1"/>
  <c r="UG7" i="1"/>
  <c r="UH9" i="1"/>
  <c r="UH7" i="1"/>
  <c r="UI9" i="1"/>
  <c r="UI7" i="1"/>
  <c r="UJ9" i="1"/>
  <c r="UJ7" i="1"/>
  <c r="UK9" i="1"/>
  <c r="UK7" i="1"/>
  <c r="UL9" i="1"/>
  <c r="UL7" i="1"/>
  <c r="UM9" i="1"/>
  <c r="UM7" i="1"/>
  <c r="UN9" i="1"/>
  <c r="UN7" i="1"/>
  <c r="UO9" i="1"/>
  <c r="UO7" i="1"/>
  <c r="UP9" i="1"/>
  <c r="UP7" i="1"/>
  <c r="UQ9" i="1"/>
  <c r="UQ7" i="1"/>
  <c r="UR9" i="1"/>
  <c r="UR7" i="1"/>
  <c r="US9" i="1"/>
  <c r="US7" i="1"/>
  <c r="UT7" i="1"/>
  <c r="UU7" i="1"/>
  <c r="UV9" i="1"/>
  <c r="UV7" i="1"/>
  <c r="UW9" i="1"/>
  <c r="UW7" i="1"/>
  <c r="UX9" i="1"/>
  <c r="UX7" i="1"/>
  <c r="UY9" i="1"/>
  <c r="UY7" i="1"/>
  <c r="UZ9" i="1"/>
  <c r="UZ7" i="1"/>
  <c r="VA9" i="1"/>
  <c r="VA7" i="1"/>
  <c r="VB7" i="1"/>
  <c r="VC7" i="1"/>
  <c r="VD9" i="1"/>
  <c r="VD7" i="1"/>
  <c r="VE9" i="1"/>
  <c r="VE7" i="1"/>
  <c r="VF9" i="1"/>
  <c r="VF7" i="1"/>
  <c r="VG9" i="1"/>
  <c r="VG7" i="1"/>
  <c r="VH9" i="1"/>
  <c r="VH7" i="1"/>
  <c r="VI9" i="1"/>
  <c r="VI7" i="1"/>
  <c r="VJ9" i="1"/>
  <c r="VJ7" i="1"/>
  <c r="VK9" i="1"/>
  <c r="VK7" i="1"/>
  <c r="VL9" i="1"/>
  <c r="VL7" i="1"/>
  <c r="VM9" i="1"/>
  <c r="VM7" i="1"/>
  <c r="VN9" i="1"/>
  <c r="VN7" i="1"/>
  <c r="VO7" i="1"/>
  <c r="VP7" i="1"/>
  <c r="VQ9" i="1"/>
  <c r="VQ7" i="1"/>
  <c r="VR9" i="1"/>
  <c r="VR7" i="1"/>
  <c r="VS7" i="1"/>
  <c r="VT9" i="1"/>
  <c r="VT7" i="1"/>
  <c r="VU9" i="1"/>
  <c r="VU7" i="1"/>
  <c r="VV9" i="1"/>
  <c r="VV7" i="1"/>
  <c r="VW9" i="1"/>
  <c r="VW7" i="1"/>
  <c r="VX7" i="1"/>
  <c r="VY9" i="1"/>
  <c r="VY7" i="1"/>
  <c r="VZ9" i="1"/>
  <c r="VZ7" i="1"/>
  <c r="WA9" i="1"/>
  <c r="WA7" i="1"/>
  <c r="WB7" i="1"/>
  <c r="WC9" i="1"/>
  <c r="WC7" i="1"/>
  <c r="WD9" i="1"/>
  <c r="WD7" i="1"/>
  <c r="WE9" i="1"/>
  <c r="WE7" i="1"/>
  <c r="WF9" i="1"/>
  <c r="WF7" i="1"/>
  <c r="WG9" i="1"/>
  <c r="WG7" i="1"/>
  <c r="WH7" i="1"/>
  <c r="WI7" i="1"/>
  <c r="WJ7" i="1"/>
  <c r="WK7" i="1"/>
  <c r="WL9" i="1"/>
  <c r="WL7" i="1"/>
  <c r="WM9" i="1"/>
  <c r="WM7" i="1"/>
  <c r="WN9" i="1"/>
  <c r="WN7" i="1"/>
  <c r="WO9" i="1"/>
  <c r="WO7" i="1"/>
  <c r="WP9" i="1"/>
  <c r="WP7" i="1"/>
  <c r="WQ9" i="1"/>
  <c r="WQ7" i="1"/>
  <c r="WR9" i="1"/>
  <c r="WR7" i="1"/>
  <c r="WS9" i="1"/>
  <c r="WS7" i="1"/>
  <c r="WT9" i="1"/>
  <c r="WT7" i="1"/>
  <c r="WU9" i="1"/>
  <c r="WU7" i="1"/>
  <c r="WV9" i="1"/>
  <c r="WV7" i="1"/>
  <c r="WW9" i="1"/>
  <c r="WW7" i="1"/>
  <c r="WX9" i="1"/>
  <c r="WX7" i="1"/>
  <c r="WY9" i="1"/>
  <c r="WY7" i="1"/>
  <c r="WZ9" i="1"/>
  <c r="WZ7" i="1"/>
  <c r="XA9" i="1"/>
  <c r="XA7" i="1"/>
  <c r="XB9" i="1"/>
  <c r="XB7" i="1"/>
  <c r="XC7" i="1"/>
  <c r="XD7" i="1"/>
  <c r="XE9" i="1"/>
  <c r="XE7" i="1"/>
  <c r="XF9" i="1"/>
  <c r="XF7" i="1"/>
  <c r="XG7" i="1"/>
  <c r="XH9" i="1"/>
  <c r="XH7" i="1"/>
  <c r="XI9" i="1"/>
  <c r="XI7" i="1"/>
  <c r="XJ7" i="1"/>
  <c r="XK9" i="1"/>
  <c r="XK7" i="1"/>
  <c r="XL7" i="1"/>
  <c r="XM7" i="1"/>
  <c r="XN7" i="1"/>
  <c r="XO7" i="1"/>
  <c r="XP7" i="1"/>
  <c r="XQ7" i="1"/>
  <c r="XR7" i="1"/>
  <c r="XS7" i="1"/>
  <c r="XT7" i="1"/>
  <c r="XU7" i="1"/>
  <c r="XV7" i="1"/>
  <c r="XW7" i="1"/>
  <c r="XX7" i="1"/>
  <c r="XY7" i="1"/>
  <c r="XZ7" i="1"/>
  <c r="YA7" i="1"/>
  <c r="YB7" i="1"/>
  <c r="YC7" i="1"/>
  <c r="YD7" i="1"/>
  <c r="YE7" i="1"/>
  <c r="YF7" i="1"/>
  <c r="YG7" i="1"/>
  <c r="YH7" i="1"/>
  <c r="YI7" i="1"/>
  <c r="YJ7" i="1"/>
  <c r="YK7" i="1"/>
  <c r="YL7" i="1"/>
  <c r="YM7" i="1"/>
  <c r="YN7" i="1"/>
  <c r="YO7" i="1"/>
  <c r="YP7" i="1"/>
  <c r="YQ7" i="1"/>
  <c r="YR7" i="1"/>
  <c r="YS7" i="1"/>
  <c r="YT7" i="1"/>
  <c r="YU7" i="1"/>
  <c r="YV7" i="1"/>
  <c r="YW7" i="1"/>
  <c r="YX7" i="1"/>
  <c r="YY7" i="1"/>
  <c r="YZ7" i="1"/>
  <c r="ZA7" i="1"/>
  <c r="ZB7" i="1"/>
  <c r="ZC7" i="1"/>
  <c r="ZD7" i="1"/>
  <c r="ZE7" i="1"/>
  <c r="ZF7" i="1"/>
  <c r="ZG7" i="1"/>
  <c r="ZH7" i="1"/>
  <c r="ZI7" i="1"/>
  <c r="ZJ7" i="1"/>
  <c r="ZK7" i="1"/>
  <c r="ZL7" i="1"/>
  <c r="ZM7" i="1"/>
  <c r="ZN7" i="1"/>
  <c r="ZO7" i="1"/>
  <c r="ZP7" i="1"/>
  <c r="ZQ7" i="1"/>
  <c r="ZR7" i="1"/>
  <c r="ZS7" i="1"/>
  <c r="ZT7" i="1"/>
  <c r="ZU7" i="1"/>
  <c r="ZV7" i="1"/>
  <c r="ZW7" i="1"/>
  <c r="ZX7" i="1"/>
  <c r="ZY7" i="1"/>
  <c r="ZZ7" i="1"/>
  <c r="AAA7" i="1"/>
  <c r="AAB7" i="1"/>
  <c r="AAC7" i="1"/>
  <c r="AAD7" i="1"/>
  <c r="AAE7" i="1"/>
  <c r="AAF7" i="1"/>
  <c r="AAG7" i="1"/>
  <c r="AAH7" i="1"/>
  <c r="AAI7" i="1"/>
  <c r="AAJ7" i="1"/>
  <c r="AAK7" i="1"/>
  <c r="AAL7" i="1"/>
  <c r="AAM7" i="1"/>
  <c r="AAN7" i="1"/>
  <c r="AAO7" i="1"/>
  <c r="AAP7" i="1"/>
  <c r="AAQ7" i="1"/>
  <c r="AAR7" i="1"/>
  <c r="AAS7" i="1"/>
  <c r="AAT7" i="1"/>
  <c r="AAU7" i="1"/>
  <c r="AAV7" i="1"/>
  <c r="AAW7" i="1"/>
  <c r="AAX7" i="1"/>
  <c r="AAY7" i="1"/>
  <c r="AAZ7" i="1"/>
  <c r="ABA7" i="1"/>
  <c r="ABB7" i="1"/>
  <c r="ABC7" i="1"/>
  <c r="ABD7" i="1"/>
  <c r="ABE7" i="1"/>
  <c r="ABF7" i="1"/>
  <c r="ABG7" i="1"/>
  <c r="ABH7" i="1"/>
  <c r="ABI7" i="1"/>
  <c r="ABJ7" i="1"/>
  <c r="ABK7" i="1"/>
  <c r="ABL7" i="1"/>
  <c r="ABM7" i="1"/>
  <c r="ABN7" i="1"/>
  <c r="ABO7" i="1"/>
  <c r="ABP7" i="1"/>
  <c r="ABQ7" i="1"/>
  <c r="ABR7" i="1"/>
  <c r="ABS7" i="1"/>
  <c r="ABT7" i="1"/>
  <c r="ABU7" i="1"/>
  <c r="ABV7" i="1"/>
  <c r="ABW7" i="1"/>
  <c r="ABX7" i="1"/>
  <c r="ABY7" i="1"/>
  <c r="ABZ7" i="1"/>
  <c r="ACA7" i="1"/>
  <c r="ACB7" i="1"/>
  <c r="ACC7" i="1"/>
  <c r="ACD7" i="1"/>
  <c r="ACE7" i="1"/>
  <c r="ACF7" i="1"/>
  <c r="ACG7" i="1"/>
  <c r="ACH7" i="1"/>
  <c r="ACI7" i="1"/>
  <c r="ACJ7" i="1"/>
  <c r="ACK7" i="1"/>
  <c r="ACL7" i="1"/>
  <c r="ACM7" i="1"/>
  <c r="ACN7" i="1"/>
  <c r="ACO7" i="1"/>
  <c r="ACP7" i="1"/>
  <c r="ACQ7" i="1"/>
  <c r="ACR7" i="1"/>
  <c r="ACS7" i="1"/>
  <c r="ACT7" i="1"/>
  <c r="ACU7" i="1"/>
  <c r="ACV7" i="1"/>
  <c r="ACW7" i="1"/>
  <c r="ACX7" i="1"/>
  <c r="ACY7" i="1"/>
  <c r="ACZ7" i="1"/>
  <c r="ADA7" i="1"/>
  <c r="ADB7" i="1"/>
  <c r="ADC7" i="1"/>
  <c r="ADD7" i="1"/>
  <c r="ADE7" i="1"/>
  <c r="ADF7" i="1"/>
  <c r="ADG7" i="1"/>
  <c r="ADH7" i="1"/>
  <c r="ADI7" i="1"/>
  <c r="ADJ7" i="1"/>
  <c r="ADK7" i="1"/>
  <c r="ADL7" i="1"/>
  <c r="ADM7" i="1"/>
  <c r="ADN7" i="1"/>
  <c r="ADO7" i="1"/>
  <c r="ADP7" i="1"/>
  <c r="ADQ7" i="1"/>
  <c r="ADR7" i="1"/>
  <c r="ADS7" i="1"/>
  <c r="ADT7" i="1"/>
  <c r="ADU7" i="1"/>
  <c r="ADV7" i="1"/>
  <c r="ADW7" i="1"/>
  <c r="ADX7" i="1"/>
  <c r="ADY7" i="1"/>
  <c r="ADZ7" i="1"/>
  <c r="AEA7" i="1"/>
  <c r="AEB7" i="1"/>
  <c r="AEC7" i="1"/>
  <c r="AED7" i="1"/>
  <c r="AEE7" i="1"/>
  <c r="AEF7" i="1"/>
  <c r="AEG7" i="1"/>
  <c r="AEH7" i="1"/>
  <c r="AEI7" i="1"/>
  <c r="AEJ7" i="1"/>
  <c r="AEK7" i="1"/>
  <c r="AEL7" i="1"/>
  <c r="AEM7" i="1"/>
  <c r="AEN7" i="1"/>
  <c r="AEO7" i="1"/>
  <c r="AEP7" i="1"/>
  <c r="AEQ7" i="1"/>
  <c r="AER7" i="1"/>
  <c r="AES7" i="1"/>
  <c r="AET7" i="1"/>
  <c r="AEU7" i="1"/>
  <c r="AEV7" i="1"/>
  <c r="AEW7" i="1"/>
  <c r="AEX7" i="1"/>
  <c r="AEY7" i="1"/>
  <c r="AEZ7" i="1"/>
  <c r="AFA7" i="1"/>
  <c r="AFB7" i="1"/>
  <c r="AFC7" i="1"/>
  <c r="AFD7" i="1"/>
  <c r="AFE7" i="1"/>
  <c r="AFF7" i="1"/>
  <c r="AFG7" i="1"/>
  <c r="AFH7" i="1"/>
  <c r="AFI7" i="1"/>
  <c r="AFJ7" i="1"/>
  <c r="AFK7" i="1"/>
  <c r="AFL7" i="1"/>
  <c r="AFM7" i="1"/>
  <c r="AFN7" i="1"/>
  <c r="AFO7" i="1"/>
  <c r="AFP7" i="1"/>
  <c r="AFQ7" i="1"/>
  <c r="AFR7" i="1"/>
  <c r="AFS7" i="1"/>
  <c r="AFT7" i="1"/>
  <c r="AFU7" i="1"/>
  <c r="AFV7" i="1"/>
  <c r="AFW7" i="1"/>
  <c r="AFX7" i="1"/>
  <c r="AFY7" i="1"/>
  <c r="AFZ7" i="1"/>
  <c r="AGA7" i="1"/>
  <c r="AGB7" i="1"/>
  <c r="AGC7" i="1"/>
  <c r="AGD7" i="1"/>
  <c r="AGE7" i="1"/>
  <c r="AGF7" i="1"/>
  <c r="AGG7" i="1"/>
  <c r="AGH7" i="1"/>
  <c r="AGI7" i="1"/>
  <c r="AGJ7" i="1"/>
  <c r="AGK7" i="1"/>
  <c r="AGL7" i="1"/>
  <c r="AGM7" i="1"/>
  <c r="AGN7" i="1"/>
  <c r="AGO7" i="1"/>
  <c r="AGP7" i="1"/>
  <c r="AGQ7" i="1"/>
  <c r="AGR7" i="1"/>
  <c r="AGS7" i="1"/>
  <c r="AGT7" i="1"/>
  <c r="AGU7" i="1"/>
  <c r="AGV7" i="1"/>
  <c r="AGW7" i="1"/>
  <c r="AGX7" i="1"/>
  <c r="AGY7" i="1"/>
  <c r="AGZ7" i="1"/>
  <c r="AHA7" i="1"/>
  <c r="AHB7" i="1"/>
  <c r="AHC7" i="1"/>
  <c r="AHD7" i="1"/>
  <c r="AHE7" i="1"/>
  <c r="AHF7" i="1"/>
  <c r="AHG7" i="1"/>
  <c r="AHH7" i="1"/>
  <c r="AHI7" i="1"/>
  <c r="AHJ7" i="1"/>
  <c r="AHK7" i="1"/>
  <c r="AHL7" i="1"/>
  <c r="AHM7" i="1"/>
  <c r="AHN7" i="1"/>
  <c r="AHO7" i="1"/>
  <c r="AHP7" i="1"/>
  <c r="AHQ7" i="1"/>
  <c r="AHR7" i="1"/>
  <c r="AHS7" i="1"/>
  <c r="AHT7" i="1"/>
  <c r="AHU7" i="1"/>
  <c r="AHV7" i="1"/>
  <c r="AHW7" i="1"/>
  <c r="AHX7" i="1"/>
  <c r="AHY7" i="1"/>
  <c r="AHZ7" i="1"/>
  <c r="AIA7" i="1"/>
  <c r="AIB7" i="1"/>
  <c r="AIC7" i="1"/>
  <c r="AID7" i="1"/>
  <c r="AIE7" i="1"/>
  <c r="AIF7" i="1"/>
  <c r="AIG7" i="1"/>
  <c r="AIH7" i="1"/>
  <c r="AII7" i="1"/>
  <c r="AIJ7" i="1"/>
  <c r="AIK7" i="1"/>
  <c r="AIL7" i="1"/>
  <c r="AIM7" i="1"/>
  <c r="AIN7" i="1"/>
  <c r="AIO7" i="1"/>
  <c r="AIP7" i="1"/>
  <c r="AIQ7" i="1"/>
  <c r="AIR7" i="1"/>
  <c r="AIS7" i="1"/>
  <c r="AIT7" i="1"/>
  <c r="AIU7" i="1"/>
  <c r="AIV7" i="1"/>
  <c r="AIW7" i="1"/>
  <c r="AIX7" i="1"/>
  <c r="AIY7" i="1"/>
  <c r="AIZ7" i="1"/>
  <c r="AJA7" i="1"/>
  <c r="AJB7" i="1"/>
  <c r="AJC7" i="1"/>
  <c r="AJD7" i="1"/>
  <c r="AJE7" i="1"/>
  <c r="AJF7" i="1"/>
  <c r="AJG7" i="1"/>
  <c r="AJH7" i="1"/>
  <c r="AJI7" i="1"/>
  <c r="AJJ7" i="1"/>
  <c r="AJK7" i="1"/>
  <c r="AJL7" i="1"/>
  <c r="AJM7" i="1"/>
  <c r="AJN7" i="1"/>
  <c r="AJO7" i="1"/>
  <c r="AJP7" i="1"/>
  <c r="AJQ7" i="1"/>
  <c r="AJR7" i="1"/>
  <c r="AJS7" i="1"/>
  <c r="AJT7" i="1"/>
  <c r="AJU7" i="1"/>
  <c r="AJV7" i="1"/>
  <c r="AJW7" i="1"/>
  <c r="AJX7" i="1"/>
  <c r="AJY7" i="1"/>
  <c r="AJZ7" i="1"/>
  <c r="AKA7" i="1"/>
  <c r="AKB7" i="1"/>
  <c r="AKC7" i="1"/>
  <c r="AKD7" i="1"/>
  <c r="AKE7" i="1"/>
  <c r="AKF7" i="1"/>
  <c r="AKG7" i="1"/>
  <c r="AKH7" i="1"/>
  <c r="AKI7" i="1"/>
  <c r="AKJ7" i="1"/>
  <c r="AKK7" i="1"/>
  <c r="AKL7" i="1"/>
  <c r="AKM7" i="1"/>
  <c r="AKN7" i="1"/>
  <c r="AKO7" i="1"/>
  <c r="AKP7" i="1"/>
  <c r="AKQ7" i="1"/>
  <c r="AKR7" i="1"/>
  <c r="AKS7" i="1"/>
  <c r="AKT7" i="1"/>
  <c r="AKU7" i="1"/>
  <c r="AKV7" i="1"/>
  <c r="AKW7" i="1"/>
  <c r="AKX7" i="1"/>
  <c r="AKY7" i="1"/>
  <c r="AKZ7" i="1"/>
  <c r="ALA7" i="1"/>
  <c r="ALB7" i="1"/>
  <c r="ALC7" i="1"/>
  <c r="ALD7" i="1"/>
  <c r="ALE7" i="1"/>
  <c r="ALF7" i="1"/>
  <c r="ALG7" i="1"/>
  <c r="ALH7" i="1"/>
  <c r="ALI7" i="1"/>
  <c r="ALJ7" i="1"/>
  <c r="ALK7" i="1"/>
  <c r="ALL7" i="1"/>
  <c r="ALM7" i="1"/>
  <c r="ALN7" i="1"/>
  <c r="ALO7" i="1"/>
  <c r="ALP7" i="1"/>
  <c r="ALQ7" i="1"/>
  <c r="ALR7" i="1"/>
  <c r="ALS7" i="1"/>
  <c r="ALT7" i="1"/>
  <c r="ALU7" i="1"/>
  <c r="ALV7" i="1"/>
  <c r="ALW7" i="1"/>
  <c r="ALX7" i="1"/>
  <c r="ALY7" i="1"/>
  <c r="ALZ7" i="1"/>
  <c r="AMA7" i="1"/>
  <c r="AMB7" i="1"/>
  <c r="AMC7" i="1"/>
  <c r="AMD7" i="1"/>
  <c r="AME7" i="1"/>
  <c r="AMF7" i="1"/>
  <c r="AMG7" i="1"/>
  <c r="AMH7" i="1"/>
  <c r="AMI7" i="1"/>
  <c r="AMJ7" i="1"/>
  <c r="AMK7" i="1"/>
  <c r="AML7" i="1"/>
  <c r="AMM7" i="1"/>
  <c r="AMN7" i="1"/>
  <c r="AMO7" i="1"/>
  <c r="AMP7" i="1"/>
  <c r="AMQ7" i="1"/>
  <c r="AMR7" i="1"/>
  <c r="AMS7" i="1"/>
  <c r="AMT7" i="1"/>
  <c r="AMU7" i="1"/>
  <c r="AMV7" i="1"/>
  <c r="AMW7" i="1"/>
  <c r="AMX7" i="1"/>
  <c r="AMY7" i="1"/>
  <c r="AMZ7" i="1"/>
  <c r="ANA7" i="1"/>
  <c r="ANB7" i="1"/>
  <c r="ANC7" i="1"/>
  <c r="AND7" i="1"/>
  <c r="ANE7" i="1"/>
  <c r="ANF7" i="1"/>
  <c r="ANG7" i="1"/>
  <c r="ANH7" i="1"/>
  <c r="ANI7" i="1"/>
  <c r="ANJ7" i="1"/>
  <c r="ANK7" i="1"/>
  <c r="ANL7" i="1"/>
  <c r="ANM7" i="1"/>
  <c r="ANN7" i="1"/>
  <c r="ANO7" i="1"/>
  <c r="ANP7" i="1"/>
  <c r="ANQ7" i="1"/>
  <c r="ANR7" i="1"/>
  <c r="ANS7" i="1"/>
  <c r="ANT7" i="1"/>
  <c r="ANU7" i="1"/>
  <c r="ANV7" i="1"/>
  <c r="ANW7" i="1"/>
  <c r="ANX7" i="1"/>
  <c r="ANY7" i="1"/>
  <c r="ANZ7" i="1"/>
  <c r="AOA7" i="1"/>
  <c r="AOB7" i="1"/>
  <c r="AOC7" i="1"/>
  <c r="AOD7" i="1"/>
  <c r="AOE7" i="1"/>
  <c r="AOF7" i="1"/>
  <c r="AOG7" i="1"/>
  <c r="AOH7" i="1"/>
  <c r="AOI7" i="1"/>
  <c r="AOJ7" i="1"/>
  <c r="AOK7" i="1"/>
  <c r="AOL7" i="1"/>
  <c r="AOM7" i="1"/>
  <c r="AON7" i="1"/>
  <c r="AOO7" i="1"/>
  <c r="AOP7" i="1"/>
  <c r="AOQ7" i="1"/>
  <c r="AOR7" i="1"/>
  <c r="AOS7" i="1"/>
  <c r="AOT7" i="1"/>
  <c r="AOU7" i="1"/>
  <c r="AOV7" i="1"/>
  <c r="AOW7" i="1"/>
  <c r="AOX7" i="1"/>
  <c r="AOY7" i="1"/>
  <c r="AOZ7" i="1"/>
  <c r="APA7" i="1"/>
  <c r="APB7" i="1"/>
  <c r="APC7" i="1"/>
  <c r="APD7" i="1"/>
  <c r="APE7" i="1"/>
  <c r="APF7" i="1"/>
  <c r="APG7" i="1"/>
  <c r="APH7" i="1"/>
  <c r="API7" i="1"/>
  <c r="APJ7" i="1"/>
  <c r="APK7" i="1"/>
  <c r="APL7" i="1"/>
  <c r="APM7" i="1"/>
  <c r="APN7" i="1"/>
  <c r="APO7" i="1"/>
  <c r="APP7" i="1"/>
  <c r="APQ7" i="1"/>
  <c r="APR7" i="1"/>
  <c r="APS7" i="1"/>
  <c r="APT7" i="1"/>
  <c r="APU7" i="1"/>
  <c r="APV7" i="1"/>
  <c r="APW7" i="1"/>
  <c r="APX7" i="1"/>
  <c r="APY7" i="1"/>
  <c r="APZ7" i="1"/>
  <c r="AQA7" i="1"/>
  <c r="AQB7" i="1"/>
  <c r="AQC7" i="1"/>
  <c r="AQD7" i="1"/>
  <c r="AQE7" i="1"/>
  <c r="AQF7" i="1"/>
  <c r="AQG7" i="1"/>
  <c r="B3" i="1"/>
  <c r="B8" i="1"/>
  <c r="C3" i="1"/>
  <c r="C8" i="1"/>
  <c r="D3" i="1"/>
  <c r="D8" i="1"/>
  <c r="E3" i="1"/>
  <c r="E8" i="1"/>
  <c r="F3" i="1"/>
  <c r="F8" i="1"/>
  <c r="G3" i="1"/>
  <c r="G8" i="1"/>
  <c r="H3" i="1"/>
  <c r="H8" i="1"/>
  <c r="I3" i="1"/>
  <c r="I8" i="1"/>
  <c r="J3" i="1"/>
  <c r="J8" i="1"/>
  <c r="K3" i="1"/>
  <c r="K8" i="1"/>
  <c r="L3" i="1"/>
  <c r="L8" i="1"/>
  <c r="M3" i="1"/>
  <c r="M8" i="1"/>
  <c r="N3" i="1"/>
  <c r="N8" i="1"/>
  <c r="O3" i="1"/>
  <c r="O8" i="1"/>
  <c r="P3" i="1"/>
  <c r="P8" i="1"/>
  <c r="Q3" i="1"/>
  <c r="Q8" i="1"/>
  <c r="R3" i="1"/>
  <c r="R8" i="1"/>
  <c r="S3" i="1"/>
  <c r="S8" i="1"/>
  <c r="T3" i="1"/>
  <c r="T8" i="1"/>
  <c r="U3" i="1"/>
  <c r="U8" i="1"/>
  <c r="V3" i="1"/>
  <c r="V8" i="1"/>
  <c r="W3" i="1"/>
  <c r="W8" i="1"/>
  <c r="X3" i="1"/>
  <c r="X8" i="1"/>
  <c r="Y3" i="1"/>
  <c r="Y8" i="1"/>
  <c r="Z3" i="1"/>
  <c r="Z8" i="1"/>
  <c r="AA3" i="1"/>
  <c r="AA8" i="1"/>
  <c r="AB3" i="1"/>
  <c r="AB8" i="1"/>
  <c r="AC3" i="1"/>
  <c r="AC8" i="1"/>
  <c r="AD3" i="1"/>
  <c r="AD8" i="1"/>
  <c r="AE3" i="1"/>
  <c r="AE8" i="1"/>
  <c r="AF3" i="1"/>
  <c r="AF8" i="1"/>
  <c r="AG3" i="1"/>
  <c r="AG8" i="1"/>
  <c r="AH3" i="1"/>
  <c r="AH8" i="1"/>
  <c r="AI3" i="1"/>
  <c r="AI8" i="1"/>
  <c r="AJ3" i="1"/>
  <c r="AJ8" i="1"/>
  <c r="AK3" i="1"/>
  <c r="AK8" i="1"/>
  <c r="AL3" i="1"/>
  <c r="AL8" i="1"/>
  <c r="AM3" i="1"/>
  <c r="AM8" i="1"/>
  <c r="AN3" i="1"/>
  <c r="AN8" i="1"/>
  <c r="AO3" i="1"/>
  <c r="AO8" i="1"/>
  <c r="AP3" i="1"/>
  <c r="AP8" i="1"/>
  <c r="AQ3" i="1"/>
  <c r="AQ8" i="1"/>
  <c r="AR3" i="1"/>
  <c r="AR8" i="1"/>
  <c r="AS3" i="1"/>
  <c r="AS8" i="1"/>
  <c r="AT3" i="1"/>
  <c r="AT8" i="1"/>
  <c r="AU3" i="1"/>
  <c r="AU8" i="1"/>
  <c r="AV3" i="1"/>
  <c r="AV8" i="1"/>
  <c r="AW3" i="1"/>
  <c r="AW8" i="1"/>
  <c r="AX3" i="1"/>
  <c r="AX8" i="1"/>
  <c r="AY3" i="1"/>
  <c r="AY8" i="1"/>
  <c r="AZ3" i="1"/>
  <c r="AZ8" i="1"/>
  <c r="BA3" i="1"/>
  <c r="BA8" i="1"/>
  <c r="BB3" i="1"/>
  <c r="BB8" i="1"/>
  <c r="BC3" i="1"/>
  <c r="BC8" i="1"/>
  <c r="BD3" i="1"/>
  <c r="BD8" i="1"/>
  <c r="BE3" i="1"/>
  <c r="BE8" i="1"/>
  <c r="BF3" i="1"/>
  <c r="BF8" i="1"/>
  <c r="BG3" i="1"/>
  <c r="BG8" i="1"/>
  <c r="BH3" i="1"/>
  <c r="BH8" i="1"/>
  <c r="BI3" i="1"/>
  <c r="BI8" i="1"/>
  <c r="BJ3" i="1"/>
  <c r="BJ8" i="1"/>
  <c r="BK3" i="1"/>
  <c r="BK8" i="1"/>
  <c r="BL3" i="1"/>
  <c r="BL8" i="1"/>
  <c r="BM3" i="1"/>
  <c r="BM8" i="1"/>
  <c r="BN3" i="1"/>
  <c r="BN8" i="1"/>
  <c r="BO3" i="1"/>
  <c r="BO8" i="1"/>
  <c r="BP3" i="1"/>
  <c r="BP8" i="1"/>
  <c r="BQ3" i="1"/>
  <c r="BQ8" i="1"/>
  <c r="BR3" i="1"/>
  <c r="BR8" i="1"/>
  <c r="BS3" i="1"/>
  <c r="BS8" i="1"/>
  <c r="BT3" i="1"/>
  <c r="BT8" i="1"/>
  <c r="BU3" i="1"/>
  <c r="BU8" i="1"/>
  <c r="BV3" i="1"/>
  <c r="BV8" i="1"/>
  <c r="BW3" i="1"/>
  <c r="BW8" i="1"/>
  <c r="BX3" i="1"/>
  <c r="BX8" i="1"/>
  <c r="BY3" i="1"/>
  <c r="BY8" i="1"/>
  <c r="BZ3" i="1"/>
  <c r="BZ8" i="1"/>
  <c r="CA3" i="1"/>
  <c r="CA8" i="1"/>
  <c r="CB3" i="1"/>
  <c r="CB8" i="1"/>
  <c r="CC3" i="1"/>
  <c r="CC8" i="1"/>
  <c r="CD3" i="1"/>
  <c r="CD8" i="1"/>
  <c r="CE3" i="1"/>
  <c r="CE8" i="1"/>
  <c r="CF3" i="1"/>
  <c r="CF8" i="1"/>
  <c r="CG3" i="1"/>
  <c r="CG8" i="1"/>
  <c r="CH3" i="1"/>
  <c r="CH8" i="1"/>
  <c r="CI3" i="1"/>
  <c r="CI8" i="1"/>
  <c r="CJ3" i="1"/>
  <c r="CJ8" i="1"/>
  <c r="CK3" i="1"/>
  <c r="CK8" i="1"/>
  <c r="CL3" i="1"/>
  <c r="CL8" i="1"/>
  <c r="CM3" i="1"/>
  <c r="CM8" i="1"/>
  <c r="CN3" i="1"/>
  <c r="CN8" i="1"/>
  <c r="CO3" i="1"/>
  <c r="CO8" i="1"/>
  <c r="CP3" i="1"/>
  <c r="CP8" i="1"/>
  <c r="CQ3" i="1"/>
  <c r="CQ8" i="1"/>
  <c r="CR3" i="1"/>
  <c r="CR8" i="1"/>
  <c r="CS3" i="1"/>
  <c r="CS8" i="1"/>
  <c r="CT3" i="1"/>
  <c r="CT8" i="1"/>
  <c r="CU3" i="1"/>
  <c r="CU8" i="1"/>
  <c r="CV3" i="1"/>
  <c r="CV8" i="1"/>
  <c r="CW3" i="1"/>
  <c r="CW8" i="1"/>
  <c r="CX3" i="1"/>
  <c r="CX8" i="1"/>
  <c r="CY3" i="1"/>
  <c r="CY8" i="1"/>
  <c r="CZ3" i="1"/>
  <c r="CZ8" i="1"/>
  <c r="DA3" i="1"/>
  <c r="DA8" i="1"/>
  <c r="DB3" i="1"/>
  <c r="DB8" i="1"/>
  <c r="DC3" i="1"/>
  <c r="DC8" i="1"/>
  <c r="DD3" i="1"/>
  <c r="DD8" i="1"/>
  <c r="DE3" i="1"/>
  <c r="DE8" i="1"/>
  <c r="DF3" i="1"/>
  <c r="DF8" i="1"/>
  <c r="DG3" i="1"/>
  <c r="DG8" i="1"/>
  <c r="DH3" i="1"/>
  <c r="DH8" i="1"/>
  <c r="DI3" i="1"/>
  <c r="DI8" i="1"/>
  <c r="DJ3" i="1"/>
  <c r="DJ8" i="1"/>
  <c r="DK3" i="1"/>
  <c r="DK8" i="1"/>
  <c r="DL3" i="1"/>
  <c r="DL8" i="1"/>
  <c r="DM3" i="1"/>
  <c r="DM8" i="1"/>
  <c r="DN3" i="1"/>
  <c r="DN8" i="1"/>
  <c r="DO3" i="1"/>
  <c r="DO8" i="1"/>
  <c r="DP3" i="1"/>
  <c r="DP8" i="1"/>
  <c r="DQ3" i="1"/>
  <c r="DQ8" i="1"/>
  <c r="DR3" i="1"/>
  <c r="DR8" i="1"/>
  <c r="DS3" i="1"/>
  <c r="DS8" i="1"/>
  <c r="DT3" i="1"/>
  <c r="DT8" i="1"/>
  <c r="DU3" i="1"/>
  <c r="DU8" i="1"/>
  <c r="DV3" i="1"/>
  <c r="DV8" i="1"/>
  <c r="DW3" i="1"/>
  <c r="DW8" i="1"/>
  <c r="DX3" i="1"/>
  <c r="DX8" i="1"/>
  <c r="DY3" i="1"/>
  <c r="DY8" i="1"/>
  <c r="DZ3" i="1"/>
  <c r="DZ8" i="1"/>
  <c r="EA3" i="1"/>
  <c r="EA8" i="1"/>
  <c r="EB3" i="1"/>
  <c r="EB8" i="1"/>
  <c r="EC3" i="1"/>
  <c r="EC8" i="1"/>
  <c r="ED3" i="1"/>
  <c r="ED8" i="1"/>
  <c r="EE3" i="1"/>
  <c r="EE8" i="1"/>
  <c r="EF3" i="1"/>
  <c r="EF8" i="1"/>
  <c r="EG3" i="1"/>
  <c r="EG8" i="1"/>
  <c r="EH3" i="1"/>
  <c r="EH8" i="1"/>
  <c r="EI3" i="1"/>
  <c r="EI8" i="1"/>
  <c r="EJ3" i="1"/>
  <c r="EJ8" i="1"/>
  <c r="EK3" i="1"/>
  <c r="EK8" i="1"/>
  <c r="EL3" i="1"/>
  <c r="EL8" i="1"/>
  <c r="EM3" i="1"/>
  <c r="EM8" i="1"/>
  <c r="EN3" i="1"/>
  <c r="EN8" i="1"/>
  <c r="EO3" i="1"/>
  <c r="EO8" i="1"/>
  <c r="EP3" i="1"/>
  <c r="EP8" i="1"/>
  <c r="EQ3" i="1"/>
  <c r="EQ8" i="1"/>
  <c r="ER3" i="1"/>
  <c r="ER8" i="1"/>
  <c r="ES3" i="1"/>
  <c r="ES8" i="1"/>
  <c r="ET3" i="1"/>
  <c r="ET8" i="1"/>
  <c r="EU3" i="1"/>
  <c r="EU8" i="1"/>
  <c r="EV3" i="1"/>
  <c r="EV8" i="1"/>
  <c r="EW3" i="1"/>
  <c r="EW8" i="1"/>
  <c r="EX3" i="1"/>
  <c r="EX8" i="1"/>
  <c r="EY3" i="1"/>
  <c r="EY8" i="1"/>
  <c r="EZ3" i="1"/>
  <c r="EZ8" i="1"/>
  <c r="FA3" i="1"/>
  <c r="FA8" i="1"/>
  <c r="FB3" i="1"/>
  <c r="FB8" i="1"/>
  <c r="FC3" i="1"/>
  <c r="FC8" i="1"/>
  <c r="FD3" i="1"/>
  <c r="FD8" i="1"/>
  <c r="FE3" i="1"/>
  <c r="FE8" i="1"/>
  <c r="FF3" i="1"/>
  <c r="FF8" i="1"/>
  <c r="FG3" i="1"/>
  <c r="FG8" i="1"/>
  <c r="FH3" i="1"/>
  <c r="FH8" i="1"/>
  <c r="FI3" i="1"/>
  <c r="FI8" i="1"/>
  <c r="FJ3" i="1"/>
  <c r="FJ8" i="1"/>
  <c r="FK3" i="1"/>
  <c r="FK8" i="1"/>
  <c r="FL3" i="1"/>
  <c r="FL8" i="1"/>
  <c r="FM3" i="1"/>
  <c r="FM8" i="1"/>
  <c r="FN3" i="1"/>
  <c r="FN8" i="1"/>
  <c r="FO3" i="1"/>
  <c r="FO8" i="1"/>
  <c r="FP3" i="1"/>
  <c r="FP8" i="1"/>
  <c r="FQ3" i="1"/>
  <c r="FQ8" i="1"/>
  <c r="FR3" i="1"/>
  <c r="FR8" i="1"/>
  <c r="FS3" i="1"/>
  <c r="FS8" i="1"/>
  <c r="FT3" i="1"/>
  <c r="FT8" i="1"/>
  <c r="FU3" i="1"/>
  <c r="FU8" i="1"/>
  <c r="FV3" i="1"/>
  <c r="FV8" i="1"/>
  <c r="FW3" i="1"/>
  <c r="FW8" i="1"/>
  <c r="FX3" i="1"/>
  <c r="FX8" i="1"/>
  <c r="FY3" i="1"/>
  <c r="FY8" i="1"/>
  <c r="FZ3" i="1"/>
  <c r="FZ8" i="1"/>
  <c r="GA3" i="1"/>
  <c r="GA8" i="1"/>
  <c r="GB3" i="1"/>
  <c r="GB8" i="1"/>
  <c r="GC3" i="1"/>
  <c r="GC8" i="1"/>
  <c r="GD3" i="1"/>
  <c r="GD8" i="1"/>
  <c r="GE3" i="1"/>
  <c r="GE8" i="1"/>
  <c r="GF3" i="1"/>
  <c r="GF8" i="1"/>
  <c r="GG3" i="1"/>
  <c r="GG8" i="1"/>
  <c r="GH3" i="1"/>
  <c r="GH8" i="1"/>
  <c r="GI3" i="1"/>
  <c r="GI8" i="1"/>
  <c r="GJ3" i="1"/>
  <c r="GJ8" i="1"/>
  <c r="GK3" i="1"/>
  <c r="GK8" i="1"/>
  <c r="GL3" i="1"/>
  <c r="GL8" i="1"/>
  <c r="GM3" i="1"/>
  <c r="GM8" i="1"/>
  <c r="GN3" i="1"/>
  <c r="GN8" i="1"/>
  <c r="GO3" i="1"/>
  <c r="GO8" i="1"/>
  <c r="GP3" i="1"/>
  <c r="GP8" i="1"/>
  <c r="GQ3" i="1"/>
  <c r="GQ8" i="1"/>
  <c r="GR3" i="1"/>
  <c r="GR8" i="1"/>
  <c r="GS3" i="1"/>
  <c r="GS8" i="1"/>
  <c r="GT3" i="1"/>
  <c r="GT8" i="1"/>
  <c r="GU3" i="1"/>
  <c r="GU8" i="1"/>
  <c r="GV3" i="1"/>
  <c r="GV8" i="1"/>
  <c r="GW3" i="1"/>
  <c r="GW8" i="1"/>
  <c r="GX3" i="1"/>
  <c r="GX8" i="1"/>
  <c r="GY3" i="1"/>
  <c r="GY8" i="1"/>
  <c r="GZ3" i="1"/>
  <c r="GZ8" i="1"/>
  <c r="HA3" i="1"/>
  <c r="HA8" i="1"/>
  <c r="HB3" i="1"/>
  <c r="HB8" i="1"/>
  <c r="HC3" i="1"/>
  <c r="HC8" i="1"/>
  <c r="HD3" i="1"/>
  <c r="HD8" i="1"/>
  <c r="HE3" i="1"/>
  <c r="HE8" i="1"/>
  <c r="HF3" i="1"/>
  <c r="HF8" i="1"/>
  <c r="HG3" i="1"/>
  <c r="HG8" i="1"/>
  <c r="HH3" i="1"/>
  <c r="HH8" i="1"/>
  <c r="HI3" i="1"/>
  <c r="HI8" i="1"/>
  <c r="HJ3" i="1"/>
  <c r="HJ8" i="1"/>
  <c r="HK3" i="1"/>
  <c r="HK8" i="1"/>
  <c r="HL3" i="1"/>
  <c r="HL8" i="1"/>
  <c r="HM3" i="1"/>
  <c r="HM8" i="1"/>
  <c r="HN3" i="1"/>
  <c r="HN8" i="1"/>
  <c r="HO3" i="1"/>
  <c r="HO8" i="1"/>
  <c r="HP3" i="1"/>
  <c r="HP8" i="1"/>
  <c r="HQ3" i="1"/>
  <c r="HQ8" i="1"/>
  <c r="HR3" i="1"/>
  <c r="HR8" i="1"/>
  <c r="HS3" i="1"/>
  <c r="HS8" i="1"/>
  <c r="HT3" i="1"/>
  <c r="HT8" i="1"/>
  <c r="HU3" i="1"/>
  <c r="HU8" i="1"/>
  <c r="HV3" i="1"/>
  <c r="HV8" i="1"/>
  <c r="HW3" i="1"/>
  <c r="HW8" i="1"/>
  <c r="HX3" i="1"/>
  <c r="HX8" i="1"/>
  <c r="HY3" i="1"/>
  <c r="HY8" i="1"/>
  <c r="HZ3" i="1"/>
  <c r="HZ8" i="1"/>
  <c r="IA3" i="1"/>
  <c r="IA8" i="1"/>
  <c r="IB3" i="1"/>
  <c r="IB8" i="1"/>
  <c r="IC3" i="1"/>
  <c r="IC8" i="1"/>
  <c r="ID3" i="1"/>
  <c r="ID8" i="1"/>
  <c r="IE3" i="1"/>
  <c r="IE8" i="1"/>
  <c r="IF3" i="1"/>
  <c r="IF8" i="1"/>
  <c r="IG3" i="1"/>
  <c r="IG8" i="1"/>
  <c r="IH3" i="1"/>
  <c r="IH8" i="1"/>
  <c r="II3" i="1"/>
  <c r="II8" i="1"/>
  <c r="IJ3" i="1"/>
  <c r="IJ8" i="1"/>
  <c r="IK3" i="1"/>
  <c r="IK8" i="1"/>
  <c r="IL3" i="1"/>
  <c r="IL8" i="1"/>
  <c r="IM3" i="1"/>
  <c r="IM8" i="1"/>
  <c r="IN3" i="1"/>
  <c r="IN8" i="1"/>
  <c r="IO3" i="1"/>
  <c r="IO8" i="1"/>
  <c r="IP3" i="1"/>
  <c r="IP8" i="1"/>
  <c r="IQ3" i="1"/>
  <c r="IQ8" i="1"/>
  <c r="IR3" i="1"/>
  <c r="IR8" i="1"/>
  <c r="IS3" i="1"/>
  <c r="IS8" i="1"/>
  <c r="IT3" i="1"/>
  <c r="IT8" i="1"/>
  <c r="IU3" i="1"/>
  <c r="IU8" i="1"/>
  <c r="IV3" i="1"/>
  <c r="IV8" i="1"/>
  <c r="IW3" i="1"/>
  <c r="IW8" i="1"/>
  <c r="IX3" i="1"/>
  <c r="IX8" i="1"/>
  <c r="IY3" i="1"/>
  <c r="IY8" i="1"/>
  <c r="IZ3" i="1"/>
  <c r="IZ8" i="1"/>
  <c r="JA3" i="1"/>
  <c r="JA8" i="1"/>
  <c r="JB3" i="1"/>
  <c r="JB8" i="1"/>
  <c r="JC3" i="1"/>
  <c r="JC8" i="1"/>
  <c r="JD3" i="1"/>
  <c r="JD8" i="1"/>
  <c r="JE3" i="1"/>
  <c r="JE8" i="1"/>
  <c r="JF3" i="1"/>
  <c r="JF8" i="1"/>
  <c r="JG3" i="1"/>
  <c r="JG8" i="1"/>
  <c r="JH3" i="1"/>
  <c r="JH8" i="1"/>
  <c r="JI3" i="1"/>
  <c r="JI8" i="1"/>
  <c r="JJ3" i="1"/>
  <c r="JJ8" i="1"/>
  <c r="JK3" i="1"/>
  <c r="JK8" i="1"/>
  <c r="JL3" i="1"/>
  <c r="JL8" i="1"/>
  <c r="JM3" i="1"/>
  <c r="JM8" i="1"/>
  <c r="JN3" i="1"/>
  <c r="JN8" i="1"/>
  <c r="JO3" i="1"/>
  <c r="JO8" i="1"/>
  <c r="JP3" i="1"/>
  <c r="JP8" i="1"/>
  <c r="JQ3" i="1"/>
  <c r="JQ8" i="1"/>
  <c r="JR3" i="1"/>
  <c r="JR8" i="1"/>
  <c r="JS3" i="1"/>
  <c r="JS8" i="1"/>
  <c r="JT3" i="1"/>
  <c r="JT8" i="1"/>
  <c r="JU3" i="1"/>
  <c r="JU8" i="1"/>
  <c r="JV3" i="1"/>
  <c r="JV8" i="1"/>
  <c r="JW3" i="1"/>
  <c r="JW8" i="1"/>
  <c r="JX3" i="1"/>
  <c r="JX8" i="1"/>
  <c r="JY3" i="1"/>
  <c r="JY8" i="1"/>
  <c r="JZ3" i="1"/>
  <c r="JZ8" i="1"/>
  <c r="KA3" i="1"/>
  <c r="KA8" i="1"/>
  <c r="KB3" i="1"/>
  <c r="KB8" i="1"/>
  <c r="KC3" i="1"/>
  <c r="KC8" i="1"/>
  <c r="KD3" i="1"/>
  <c r="KD8" i="1"/>
  <c r="KE3" i="1"/>
  <c r="KE8" i="1"/>
  <c r="KF3" i="1"/>
  <c r="KF8" i="1"/>
  <c r="KG3" i="1"/>
  <c r="KG8" i="1"/>
  <c r="KH3" i="1"/>
  <c r="KH8" i="1"/>
  <c r="KI3" i="1"/>
  <c r="KI8" i="1"/>
  <c r="KJ3" i="1"/>
  <c r="KJ8" i="1"/>
  <c r="KK3" i="1"/>
  <c r="KK8" i="1"/>
  <c r="KL3" i="1"/>
  <c r="KL8" i="1"/>
  <c r="KM3" i="1"/>
  <c r="KM8" i="1"/>
  <c r="KN3" i="1"/>
  <c r="KN8" i="1"/>
  <c r="KO3" i="1"/>
  <c r="KO8" i="1"/>
  <c r="KP3" i="1"/>
  <c r="KP8" i="1"/>
  <c r="KQ3" i="1"/>
  <c r="KQ8" i="1"/>
  <c r="KR3" i="1"/>
  <c r="KR8" i="1"/>
  <c r="KS3" i="1"/>
  <c r="KS8" i="1"/>
  <c r="KT3" i="1"/>
  <c r="KT8" i="1"/>
  <c r="KU3" i="1"/>
  <c r="KU8" i="1"/>
  <c r="KV3" i="1"/>
  <c r="KV8" i="1"/>
  <c r="KW3" i="1"/>
  <c r="KW8" i="1"/>
  <c r="KX3" i="1"/>
  <c r="KX8" i="1"/>
  <c r="KY3" i="1"/>
  <c r="KY8" i="1"/>
  <c r="KZ3" i="1"/>
  <c r="KZ8" i="1"/>
  <c r="LA3" i="1"/>
  <c r="LA8" i="1"/>
  <c r="LB3" i="1"/>
  <c r="LB8" i="1"/>
  <c r="LC3" i="1"/>
  <c r="LC8" i="1"/>
  <c r="LD3" i="1"/>
  <c r="LD8" i="1"/>
  <c r="LE3" i="1"/>
  <c r="LE8" i="1"/>
  <c r="LF3" i="1"/>
  <c r="LF8" i="1"/>
  <c r="LG3" i="1"/>
  <c r="LG8" i="1"/>
  <c r="LH3" i="1"/>
  <c r="LH8" i="1"/>
  <c r="LI3" i="1"/>
  <c r="LI8" i="1"/>
  <c r="LJ3" i="1"/>
  <c r="LJ8" i="1"/>
  <c r="LK3" i="1"/>
  <c r="LK8" i="1"/>
  <c r="LL3" i="1"/>
  <c r="LL8" i="1"/>
  <c r="LM3" i="1"/>
  <c r="LM8" i="1"/>
  <c r="LN3" i="1"/>
  <c r="LN8" i="1"/>
  <c r="LO3" i="1"/>
  <c r="LO8" i="1"/>
  <c r="LP3" i="1"/>
  <c r="LP8" i="1"/>
  <c r="LQ3" i="1"/>
  <c r="LQ8" i="1"/>
  <c r="LR3" i="1"/>
  <c r="LR8" i="1"/>
  <c r="LS3" i="1"/>
  <c r="LS8" i="1"/>
  <c r="LT3" i="1"/>
  <c r="LT8" i="1"/>
  <c r="LU3" i="1"/>
  <c r="LU8" i="1"/>
  <c r="LV3" i="1"/>
  <c r="LV8" i="1"/>
  <c r="LW3" i="1"/>
  <c r="LW8" i="1"/>
  <c r="LX3" i="1"/>
  <c r="LX8" i="1"/>
  <c r="LY3" i="1"/>
  <c r="LY8" i="1"/>
  <c r="LZ3" i="1"/>
  <c r="LZ8" i="1"/>
  <c r="MA3" i="1"/>
  <c r="MA8" i="1"/>
  <c r="MB3" i="1"/>
  <c r="MB8" i="1"/>
  <c r="MC3" i="1"/>
  <c r="MC8" i="1"/>
  <c r="MD3" i="1"/>
  <c r="MD8" i="1"/>
  <c r="ME3" i="1"/>
  <c r="ME8" i="1"/>
  <c r="MF3" i="1"/>
  <c r="MF8" i="1"/>
  <c r="MG3" i="1"/>
  <c r="MG8" i="1"/>
  <c r="MH3" i="1"/>
  <c r="MH8" i="1"/>
  <c r="MI3" i="1"/>
  <c r="MI8" i="1"/>
  <c r="MJ3" i="1"/>
  <c r="MJ8" i="1"/>
  <c r="MK3" i="1"/>
  <c r="MK8" i="1"/>
  <c r="ML3" i="1"/>
  <c r="ML8" i="1"/>
  <c r="MM3" i="1"/>
  <c r="MM8" i="1"/>
  <c r="MN3" i="1"/>
  <c r="MN8" i="1"/>
  <c r="MO3" i="1"/>
  <c r="MO8" i="1"/>
  <c r="MP3" i="1"/>
  <c r="MP8" i="1"/>
  <c r="MQ3" i="1"/>
  <c r="MQ8" i="1"/>
  <c r="MR3" i="1"/>
  <c r="MR8" i="1"/>
  <c r="MS3" i="1"/>
  <c r="MS8" i="1"/>
  <c r="MT3" i="1"/>
  <c r="MT8" i="1"/>
  <c r="MU3" i="1"/>
  <c r="MU8" i="1"/>
  <c r="MV3" i="1"/>
  <c r="MV8" i="1"/>
  <c r="MW3" i="1"/>
  <c r="MW8" i="1"/>
  <c r="MX3" i="1"/>
  <c r="MX8" i="1"/>
  <c r="MY3" i="1"/>
  <c r="MY8" i="1"/>
  <c r="MZ3" i="1"/>
  <c r="MZ8" i="1"/>
  <c r="NA3" i="1"/>
  <c r="NA8" i="1"/>
  <c r="NB3" i="1"/>
  <c r="NB8" i="1"/>
  <c r="NC3" i="1"/>
  <c r="NC8" i="1"/>
  <c r="ND3" i="1"/>
  <c r="ND8" i="1"/>
  <c r="NE3" i="1"/>
  <c r="NE8" i="1"/>
  <c r="NF3" i="1"/>
  <c r="NF8" i="1"/>
  <c r="NG3" i="1"/>
  <c r="NG8" i="1"/>
  <c r="NH3" i="1"/>
  <c r="NH8" i="1"/>
  <c r="NI3" i="1"/>
  <c r="NI8" i="1"/>
  <c r="NJ3" i="1"/>
  <c r="NJ8" i="1"/>
  <c r="NK3" i="1"/>
  <c r="NK8" i="1"/>
  <c r="NL3" i="1"/>
  <c r="NL8" i="1"/>
  <c r="NM3" i="1"/>
  <c r="NM8" i="1"/>
  <c r="NN3" i="1"/>
  <c r="NN8" i="1"/>
  <c r="NO3" i="1"/>
  <c r="NO8" i="1"/>
  <c r="NP3" i="1"/>
  <c r="NP8" i="1"/>
  <c r="NQ3" i="1"/>
  <c r="NQ8" i="1"/>
  <c r="NR3" i="1"/>
  <c r="NR8" i="1"/>
  <c r="NS3" i="1"/>
  <c r="NS8" i="1"/>
  <c r="NT3" i="1"/>
  <c r="NT8" i="1"/>
  <c r="NU3" i="1"/>
  <c r="NU8" i="1"/>
  <c r="NV3" i="1"/>
  <c r="NV8" i="1"/>
  <c r="NW3" i="1"/>
  <c r="NW8" i="1"/>
  <c r="NX3" i="1"/>
  <c r="NX8" i="1"/>
  <c r="NY3" i="1"/>
  <c r="NY8" i="1"/>
  <c r="NZ3" i="1"/>
  <c r="NZ8" i="1"/>
  <c r="OA3" i="1"/>
  <c r="OA8" i="1"/>
  <c r="OB3" i="1"/>
  <c r="OB8" i="1"/>
  <c r="OC3" i="1"/>
  <c r="OC8" i="1"/>
  <c r="OD3" i="1"/>
  <c r="OD8" i="1"/>
  <c r="OE3" i="1"/>
  <c r="OE8" i="1"/>
  <c r="OF3" i="1"/>
  <c r="OF8" i="1"/>
  <c r="OG3" i="1"/>
  <c r="OG8" i="1"/>
  <c r="OH3" i="1"/>
  <c r="OH8" i="1"/>
  <c r="OI3" i="1"/>
  <c r="OI8" i="1"/>
  <c r="OJ3" i="1"/>
  <c r="OJ8" i="1"/>
  <c r="OK3" i="1"/>
  <c r="OK8" i="1"/>
  <c r="OL3" i="1"/>
  <c r="OL8" i="1"/>
  <c r="OM3" i="1"/>
  <c r="OM8" i="1"/>
  <c r="ON3" i="1"/>
  <c r="ON8" i="1"/>
  <c r="OO3" i="1"/>
  <c r="OO8" i="1"/>
  <c r="OP3" i="1"/>
  <c r="OP8" i="1"/>
  <c r="OQ3" i="1"/>
  <c r="OQ8" i="1"/>
  <c r="OR3" i="1"/>
  <c r="OR8" i="1"/>
  <c r="OS3" i="1"/>
  <c r="OS8" i="1"/>
  <c r="OT3" i="1"/>
  <c r="OT8" i="1"/>
  <c r="OU3" i="1"/>
  <c r="OU8" i="1"/>
  <c r="OV3" i="1"/>
  <c r="OV8" i="1"/>
  <c r="OW3" i="1"/>
  <c r="OW8" i="1"/>
  <c r="OX3" i="1"/>
  <c r="OX8" i="1"/>
  <c r="OY3" i="1"/>
  <c r="OY8" i="1"/>
  <c r="OZ3" i="1"/>
  <c r="OZ8" i="1"/>
  <c r="PA3" i="1"/>
  <c r="PA8" i="1"/>
  <c r="PB3" i="1"/>
  <c r="PB8" i="1"/>
  <c r="PC3" i="1"/>
  <c r="PC8" i="1"/>
  <c r="PD3" i="1"/>
  <c r="PD8" i="1"/>
  <c r="PE3" i="1"/>
  <c r="PE8" i="1"/>
  <c r="PF3" i="1"/>
  <c r="PF8" i="1"/>
  <c r="PG3" i="1"/>
  <c r="PG8" i="1"/>
  <c r="PH3" i="1"/>
  <c r="PH8" i="1"/>
  <c r="PI3" i="1"/>
  <c r="PI8" i="1"/>
  <c r="PJ3" i="1"/>
  <c r="PJ8" i="1"/>
  <c r="PK3" i="1"/>
  <c r="PK8" i="1"/>
  <c r="PL3" i="1"/>
  <c r="PL8" i="1"/>
  <c r="PM3" i="1"/>
  <c r="PM8" i="1"/>
  <c r="PN3" i="1"/>
  <c r="PN8" i="1"/>
  <c r="PO3" i="1"/>
  <c r="PO8" i="1"/>
  <c r="PP3" i="1"/>
  <c r="PP8" i="1"/>
  <c r="PQ3" i="1"/>
  <c r="PQ8" i="1"/>
  <c r="PR3" i="1"/>
  <c r="PR8" i="1"/>
  <c r="PS3" i="1"/>
  <c r="PS8" i="1"/>
  <c r="PT3" i="1"/>
  <c r="PT8" i="1"/>
  <c r="PU3" i="1"/>
  <c r="PU8" i="1"/>
  <c r="PV3" i="1"/>
  <c r="PV8" i="1"/>
  <c r="PW3" i="1"/>
  <c r="PW8" i="1"/>
  <c r="PX3" i="1"/>
  <c r="PX8" i="1"/>
  <c r="PY3" i="1"/>
  <c r="PY8" i="1"/>
  <c r="PZ3" i="1"/>
  <c r="PZ8" i="1"/>
  <c r="QA3" i="1"/>
  <c r="QA8" i="1"/>
  <c r="QB3" i="1"/>
  <c r="QB8" i="1"/>
  <c r="QC3" i="1"/>
  <c r="QC8" i="1"/>
  <c r="QD3" i="1"/>
  <c r="QD8" i="1"/>
  <c r="QE3" i="1"/>
  <c r="QE8" i="1"/>
  <c r="QF3" i="1"/>
  <c r="QF8" i="1"/>
  <c r="QG3" i="1"/>
  <c r="QG8" i="1"/>
  <c r="QH3" i="1"/>
  <c r="QH8" i="1"/>
  <c r="QI3" i="1"/>
  <c r="QI8" i="1"/>
  <c r="QJ3" i="1"/>
  <c r="QJ8" i="1"/>
  <c r="QK3" i="1"/>
  <c r="QK8" i="1"/>
  <c r="QL3" i="1"/>
  <c r="QL8" i="1"/>
  <c r="QM3" i="1"/>
  <c r="QM8" i="1"/>
  <c r="QN3" i="1"/>
  <c r="QN8" i="1"/>
  <c r="QO3" i="1"/>
  <c r="QO8" i="1"/>
  <c r="QP3" i="1"/>
  <c r="QP8" i="1"/>
  <c r="QQ3" i="1"/>
  <c r="QQ8" i="1"/>
  <c r="QR3" i="1"/>
  <c r="QR8" i="1"/>
  <c r="QS3" i="1"/>
  <c r="QS8" i="1"/>
  <c r="QT3" i="1"/>
  <c r="QT8" i="1"/>
  <c r="QU3" i="1"/>
  <c r="QU8" i="1"/>
  <c r="QV3" i="1"/>
  <c r="QV8" i="1"/>
  <c r="QW3" i="1"/>
  <c r="QW8" i="1"/>
  <c r="QX3" i="1"/>
  <c r="QX8" i="1"/>
  <c r="QY3" i="1"/>
  <c r="QY8" i="1"/>
  <c r="QZ3" i="1"/>
  <c r="QZ8" i="1"/>
  <c r="RA3" i="1"/>
  <c r="RA8" i="1"/>
  <c r="RB3" i="1"/>
  <c r="RB8" i="1"/>
  <c r="RC3" i="1"/>
  <c r="RC8" i="1"/>
  <c r="RD3" i="1"/>
  <c r="RD8" i="1"/>
  <c r="RE3" i="1"/>
  <c r="RE8" i="1"/>
  <c r="RF3" i="1"/>
  <c r="RF8" i="1"/>
  <c r="RG3" i="1"/>
  <c r="RG8" i="1"/>
  <c r="RH3" i="1"/>
  <c r="RH8" i="1"/>
  <c r="RI3" i="1"/>
  <c r="RI8" i="1"/>
  <c r="RJ3" i="1"/>
  <c r="RJ8" i="1"/>
  <c r="RK3" i="1"/>
  <c r="RK8" i="1"/>
  <c r="RL3" i="1"/>
  <c r="RL8" i="1"/>
  <c r="RM3" i="1"/>
  <c r="RM8" i="1"/>
  <c r="RN3" i="1"/>
  <c r="RN8" i="1"/>
  <c r="RO3" i="1"/>
  <c r="RO8" i="1"/>
  <c r="RP3" i="1"/>
  <c r="RP8" i="1"/>
  <c r="RQ3" i="1"/>
  <c r="RQ8" i="1"/>
  <c r="RR3" i="1"/>
  <c r="RR8" i="1"/>
  <c r="RS3" i="1"/>
  <c r="RS8" i="1"/>
  <c r="RT3" i="1"/>
  <c r="RT8" i="1"/>
  <c r="RU3" i="1"/>
  <c r="RU8" i="1"/>
  <c r="RV3" i="1"/>
  <c r="RV8" i="1"/>
  <c r="RW3" i="1"/>
  <c r="RW8" i="1"/>
  <c r="RX3" i="1"/>
  <c r="RX8" i="1"/>
  <c r="RY3" i="1"/>
  <c r="RY8" i="1"/>
  <c r="RZ3" i="1"/>
  <c r="RZ8" i="1"/>
  <c r="SA3" i="1"/>
  <c r="SA8" i="1"/>
  <c r="SB3" i="1"/>
  <c r="SB8" i="1"/>
  <c r="SC3" i="1"/>
  <c r="SC8" i="1"/>
  <c r="SD3" i="1"/>
  <c r="SD8" i="1"/>
  <c r="SE3" i="1"/>
  <c r="SE8" i="1"/>
  <c r="SF3" i="1"/>
  <c r="SF8" i="1"/>
  <c r="SG3" i="1"/>
  <c r="SG8" i="1"/>
  <c r="SH3" i="1"/>
  <c r="SH8" i="1"/>
  <c r="SI3" i="1"/>
  <c r="SI8" i="1"/>
  <c r="SJ3" i="1"/>
  <c r="SJ8" i="1"/>
  <c r="SK3" i="1"/>
  <c r="SK8" i="1"/>
  <c r="SL3" i="1"/>
  <c r="SL8" i="1"/>
  <c r="SM3" i="1"/>
  <c r="SM8" i="1"/>
  <c r="SN3" i="1"/>
  <c r="SN8" i="1"/>
  <c r="SO3" i="1"/>
  <c r="SO8" i="1"/>
  <c r="SP3" i="1"/>
  <c r="SP8" i="1"/>
  <c r="SQ3" i="1"/>
  <c r="SQ8" i="1"/>
  <c r="SR3" i="1"/>
  <c r="SR8" i="1"/>
  <c r="SS3" i="1"/>
  <c r="SS8" i="1"/>
  <c r="ST3" i="1"/>
  <c r="ST8" i="1"/>
  <c r="SU3" i="1"/>
  <c r="SU8" i="1"/>
  <c r="SV3" i="1"/>
  <c r="SV8" i="1"/>
  <c r="SW3" i="1"/>
  <c r="SW8" i="1"/>
  <c r="SX3" i="1"/>
  <c r="SX8" i="1"/>
  <c r="SY3" i="1"/>
  <c r="SY8" i="1"/>
  <c r="SZ3" i="1"/>
  <c r="SZ8" i="1"/>
  <c r="TA3" i="1"/>
  <c r="TA8" i="1"/>
  <c r="TB3" i="1"/>
  <c r="TB8" i="1"/>
  <c r="TC3" i="1"/>
  <c r="TC8" i="1"/>
  <c r="TD3" i="1"/>
  <c r="TD8" i="1"/>
  <c r="TE3" i="1"/>
  <c r="TE8" i="1"/>
  <c r="TF3" i="1"/>
  <c r="TF8" i="1"/>
  <c r="TG3" i="1"/>
  <c r="TG8" i="1"/>
  <c r="TH3" i="1"/>
  <c r="TH8" i="1"/>
  <c r="TI3" i="1"/>
  <c r="TI8" i="1"/>
  <c r="TJ3" i="1"/>
  <c r="TJ8" i="1"/>
  <c r="TK3" i="1"/>
  <c r="TK8" i="1"/>
  <c r="TL3" i="1"/>
  <c r="TL8" i="1"/>
  <c r="TM3" i="1"/>
  <c r="TM8" i="1"/>
  <c r="TN3" i="1"/>
  <c r="TN8" i="1"/>
  <c r="TO3" i="1"/>
  <c r="TO8" i="1"/>
  <c r="TP3" i="1"/>
  <c r="TP8" i="1"/>
  <c r="TQ3" i="1"/>
  <c r="TQ8" i="1"/>
  <c r="TR3" i="1"/>
  <c r="TR8" i="1"/>
  <c r="TS3" i="1"/>
  <c r="TS8" i="1"/>
  <c r="TT3" i="1"/>
  <c r="TT8" i="1"/>
  <c r="TU3" i="1"/>
  <c r="TU8" i="1"/>
  <c r="TV3" i="1"/>
  <c r="TV8" i="1"/>
  <c r="TW3" i="1"/>
  <c r="TW8" i="1"/>
  <c r="TX3" i="1"/>
  <c r="TX8" i="1"/>
  <c r="TY3" i="1"/>
  <c r="TY8" i="1"/>
  <c r="TZ3" i="1"/>
  <c r="TZ8" i="1"/>
  <c r="UA3" i="1"/>
  <c r="UA8" i="1"/>
  <c r="UB3" i="1"/>
  <c r="UB8" i="1"/>
  <c r="UC3" i="1"/>
  <c r="UC8" i="1"/>
  <c r="UD3" i="1"/>
  <c r="UD8" i="1"/>
  <c r="UE3" i="1"/>
  <c r="UE8" i="1"/>
  <c r="UF3" i="1"/>
  <c r="UF8" i="1"/>
  <c r="UG3" i="1"/>
  <c r="UG8" i="1"/>
  <c r="UH3" i="1"/>
  <c r="UH8" i="1"/>
  <c r="UI3" i="1"/>
  <c r="UI8" i="1"/>
  <c r="UJ3" i="1"/>
  <c r="UJ8" i="1"/>
  <c r="UK3" i="1"/>
  <c r="UK8" i="1"/>
  <c r="UL3" i="1"/>
  <c r="UL8" i="1"/>
  <c r="UM3" i="1"/>
  <c r="UM8" i="1"/>
  <c r="UN3" i="1"/>
  <c r="UN8" i="1"/>
  <c r="UO3" i="1"/>
  <c r="UO8" i="1"/>
  <c r="UP3" i="1"/>
  <c r="UP8" i="1"/>
  <c r="UQ3" i="1"/>
  <c r="UQ8" i="1"/>
  <c r="UR3" i="1"/>
  <c r="UR8" i="1"/>
  <c r="US3" i="1"/>
  <c r="US8" i="1"/>
  <c r="UT3" i="1"/>
  <c r="UT8" i="1"/>
  <c r="UU3" i="1"/>
  <c r="UU8" i="1"/>
  <c r="UV3" i="1"/>
  <c r="UV8" i="1"/>
  <c r="UW3" i="1"/>
  <c r="UW8" i="1"/>
  <c r="UX3" i="1"/>
  <c r="UX8" i="1"/>
  <c r="UY3" i="1"/>
  <c r="UY8" i="1"/>
  <c r="UZ3" i="1"/>
  <c r="UZ8" i="1"/>
  <c r="VA3" i="1"/>
  <c r="VA8" i="1"/>
  <c r="VB3" i="1"/>
  <c r="VB8" i="1"/>
  <c r="VC3" i="1"/>
  <c r="VC8" i="1"/>
  <c r="VD3" i="1"/>
  <c r="VD8" i="1"/>
  <c r="VE3" i="1"/>
  <c r="VE8" i="1"/>
  <c r="VF3" i="1"/>
  <c r="VF8" i="1"/>
  <c r="VG3" i="1"/>
  <c r="VG8" i="1"/>
  <c r="VH3" i="1"/>
  <c r="VH8" i="1"/>
  <c r="VI3" i="1"/>
  <c r="VI8" i="1"/>
  <c r="VJ3" i="1"/>
  <c r="VJ8" i="1"/>
  <c r="VK3" i="1"/>
  <c r="VK8" i="1"/>
  <c r="VL3" i="1"/>
  <c r="VL8" i="1"/>
  <c r="VM3" i="1"/>
  <c r="VM8" i="1"/>
  <c r="VN3" i="1"/>
  <c r="VN8" i="1"/>
  <c r="VO3" i="1"/>
  <c r="VO8" i="1"/>
  <c r="VP3" i="1"/>
  <c r="VP8" i="1"/>
  <c r="VQ3" i="1"/>
  <c r="VQ8" i="1"/>
  <c r="VR3" i="1"/>
  <c r="VR8" i="1"/>
  <c r="VS3" i="1"/>
  <c r="VS8" i="1"/>
  <c r="VT3" i="1"/>
  <c r="VT8" i="1"/>
  <c r="VU3" i="1"/>
  <c r="VU8" i="1"/>
  <c r="VV3" i="1"/>
  <c r="VV8" i="1"/>
  <c r="VW3" i="1"/>
  <c r="VW8" i="1"/>
  <c r="VX3" i="1"/>
  <c r="VX8" i="1"/>
  <c r="VY3" i="1"/>
  <c r="VY8" i="1"/>
  <c r="VZ3" i="1"/>
  <c r="VZ8" i="1"/>
  <c r="WA3" i="1"/>
  <c r="WA8" i="1"/>
  <c r="WB3" i="1"/>
  <c r="WB8" i="1"/>
  <c r="WC3" i="1"/>
  <c r="WC8" i="1"/>
  <c r="WD3" i="1"/>
  <c r="WD8" i="1"/>
  <c r="WE3" i="1"/>
  <c r="WE8" i="1"/>
  <c r="WF3" i="1"/>
  <c r="WF8" i="1"/>
  <c r="WG3" i="1"/>
  <c r="WG8" i="1"/>
  <c r="WH3" i="1"/>
  <c r="WH8" i="1"/>
  <c r="WI3" i="1"/>
  <c r="WI8" i="1"/>
  <c r="WJ3" i="1"/>
  <c r="WJ8" i="1"/>
  <c r="WK3" i="1"/>
  <c r="WK8" i="1"/>
  <c r="WL3" i="1"/>
  <c r="WL8" i="1"/>
  <c r="WM3" i="1"/>
  <c r="WM8" i="1"/>
  <c r="WN3" i="1"/>
  <c r="WN8" i="1"/>
  <c r="WO3" i="1"/>
  <c r="WO8" i="1"/>
  <c r="WP3" i="1"/>
  <c r="WP8" i="1"/>
  <c r="WQ3" i="1"/>
  <c r="WQ8" i="1"/>
  <c r="WR3" i="1"/>
  <c r="WR8" i="1"/>
  <c r="WS3" i="1"/>
  <c r="WS8" i="1"/>
  <c r="WT3" i="1"/>
  <c r="WT8" i="1"/>
  <c r="WU3" i="1"/>
  <c r="WU8" i="1"/>
  <c r="WV3" i="1"/>
  <c r="WV8" i="1"/>
  <c r="WW3" i="1"/>
  <c r="WW8" i="1"/>
  <c r="WX3" i="1"/>
  <c r="WX8" i="1"/>
  <c r="WY3" i="1"/>
  <c r="WY8" i="1"/>
  <c r="WZ3" i="1"/>
  <c r="WZ8" i="1"/>
  <c r="XA3" i="1"/>
  <c r="XA8" i="1"/>
  <c r="XB3" i="1"/>
  <c r="XB8" i="1"/>
  <c r="XC3" i="1"/>
  <c r="XC8" i="1"/>
  <c r="XD3" i="1"/>
  <c r="XD8" i="1"/>
  <c r="XE3" i="1"/>
  <c r="XE8" i="1"/>
  <c r="XF3" i="1"/>
  <c r="XF8" i="1"/>
  <c r="XG3" i="1"/>
  <c r="XG8" i="1"/>
  <c r="XH3" i="1"/>
  <c r="XH8" i="1"/>
  <c r="XI3" i="1"/>
  <c r="XI8" i="1"/>
  <c r="XJ3" i="1"/>
  <c r="XJ8" i="1"/>
  <c r="XK3" i="1"/>
  <c r="XK8" i="1"/>
  <c r="XL3" i="1"/>
  <c r="XL8" i="1"/>
  <c r="XM3" i="1"/>
  <c r="XM8" i="1"/>
  <c r="XN3" i="1"/>
  <c r="XN8" i="1"/>
  <c r="XO3" i="1"/>
  <c r="XO8" i="1"/>
  <c r="XP3" i="1"/>
  <c r="XP8" i="1"/>
  <c r="XQ3" i="1"/>
  <c r="XQ8" i="1"/>
  <c r="XR3" i="1"/>
  <c r="XR8" i="1"/>
  <c r="XS3" i="1"/>
  <c r="XS8" i="1"/>
  <c r="XT3" i="1"/>
  <c r="XT8" i="1"/>
  <c r="XU3" i="1"/>
  <c r="XU8" i="1"/>
  <c r="XV3" i="1"/>
  <c r="XV8" i="1"/>
  <c r="XW3" i="1"/>
  <c r="XW8" i="1"/>
  <c r="XX3" i="1"/>
  <c r="XX8" i="1"/>
  <c r="XY3" i="1"/>
  <c r="XY8" i="1"/>
  <c r="XZ3" i="1"/>
  <c r="XZ8" i="1"/>
  <c r="YA3" i="1"/>
  <c r="YA8" i="1"/>
  <c r="YB3" i="1"/>
  <c r="YB8" i="1"/>
  <c r="YC3" i="1"/>
  <c r="YC8" i="1"/>
  <c r="YD3" i="1"/>
  <c r="YD8" i="1"/>
  <c r="YE3" i="1"/>
  <c r="YE8" i="1"/>
  <c r="YF3" i="1"/>
  <c r="YF8" i="1"/>
  <c r="YG3" i="1"/>
  <c r="YG8" i="1"/>
  <c r="YH3" i="1"/>
  <c r="YH8" i="1"/>
  <c r="YI3" i="1"/>
  <c r="YI8" i="1"/>
  <c r="YJ3" i="1"/>
  <c r="YJ8" i="1"/>
  <c r="YK3" i="1"/>
  <c r="YK8" i="1"/>
  <c r="YL3" i="1"/>
  <c r="YL8" i="1"/>
  <c r="YM3" i="1"/>
  <c r="YM8" i="1"/>
  <c r="YN3" i="1"/>
  <c r="YN8" i="1"/>
  <c r="YO3" i="1"/>
  <c r="YO8" i="1"/>
  <c r="YP3" i="1"/>
  <c r="YP8" i="1"/>
  <c r="YQ3" i="1"/>
  <c r="YQ8" i="1"/>
  <c r="YR3" i="1"/>
  <c r="YR8" i="1"/>
  <c r="YS3" i="1"/>
  <c r="YS8" i="1"/>
  <c r="YT3" i="1"/>
  <c r="YT8" i="1"/>
  <c r="YU3" i="1"/>
  <c r="YU8" i="1"/>
  <c r="YV3" i="1"/>
  <c r="YV8" i="1"/>
  <c r="YW3" i="1"/>
  <c r="YW8" i="1"/>
  <c r="YX3" i="1"/>
  <c r="YX8" i="1"/>
  <c r="YY3" i="1"/>
  <c r="YY8" i="1"/>
  <c r="YZ3" i="1"/>
  <c r="YZ8" i="1"/>
  <c r="ZA3" i="1"/>
  <c r="ZA8" i="1"/>
  <c r="ZB3" i="1"/>
  <c r="ZB8" i="1"/>
  <c r="ZC3" i="1"/>
  <c r="ZC8" i="1"/>
  <c r="ZD3" i="1"/>
  <c r="ZD8" i="1"/>
  <c r="ZE3" i="1"/>
  <c r="ZE8" i="1"/>
  <c r="ZF3" i="1"/>
  <c r="ZF8" i="1"/>
  <c r="ZG3" i="1"/>
  <c r="ZG8" i="1"/>
  <c r="ZH3" i="1"/>
  <c r="ZH8" i="1"/>
  <c r="ZI3" i="1"/>
  <c r="ZI8" i="1"/>
  <c r="ZJ3" i="1"/>
  <c r="ZJ8" i="1"/>
  <c r="ZK3" i="1"/>
  <c r="ZK8" i="1"/>
  <c r="ZL3" i="1"/>
  <c r="ZL8" i="1"/>
  <c r="ZM3" i="1"/>
  <c r="ZM8" i="1"/>
  <c r="ZN3" i="1"/>
  <c r="ZN8" i="1"/>
  <c r="ZO3" i="1"/>
  <c r="ZO8" i="1"/>
  <c r="ZP3" i="1"/>
  <c r="ZP8" i="1"/>
  <c r="ZQ3" i="1"/>
  <c r="ZQ8" i="1"/>
  <c r="ZR3" i="1"/>
  <c r="ZR8" i="1"/>
  <c r="ZS3" i="1"/>
  <c r="ZS8" i="1"/>
  <c r="ZT3" i="1"/>
  <c r="ZT8" i="1"/>
  <c r="ZU3" i="1"/>
  <c r="ZU8" i="1"/>
  <c r="ZV3" i="1"/>
  <c r="ZV8" i="1"/>
  <c r="ZW3" i="1"/>
  <c r="ZW8" i="1"/>
  <c r="ZX3" i="1"/>
  <c r="ZX8" i="1"/>
  <c r="ZY3" i="1"/>
  <c r="ZY8" i="1"/>
  <c r="ZZ3" i="1"/>
  <c r="ZZ8" i="1"/>
  <c r="AAA3" i="1"/>
  <c r="AAA8" i="1"/>
  <c r="AAB3" i="1"/>
  <c r="AAB8" i="1"/>
  <c r="AAC3" i="1"/>
  <c r="AAC8" i="1"/>
  <c r="AAD3" i="1"/>
  <c r="AAD8" i="1"/>
  <c r="AAE3" i="1"/>
  <c r="AAE8" i="1"/>
  <c r="AAF3" i="1"/>
  <c r="AAF8" i="1"/>
  <c r="AAG3" i="1"/>
  <c r="AAG8" i="1"/>
  <c r="AAH3" i="1"/>
  <c r="AAH8" i="1"/>
  <c r="AAI3" i="1"/>
  <c r="AAI8" i="1"/>
  <c r="AAJ3" i="1"/>
  <c r="AAJ8" i="1"/>
  <c r="AAK3" i="1"/>
  <c r="AAK8" i="1"/>
  <c r="AAL3" i="1"/>
  <c r="AAL8" i="1"/>
  <c r="AAM3" i="1"/>
  <c r="AAM8" i="1"/>
  <c r="AAN3" i="1"/>
  <c r="AAN8" i="1"/>
  <c r="AAO3" i="1"/>
  <c r="AAO8" i="1"/>
  <c r="AAP3" i="1"/>
  <c r="AAP8" i="1"/>
  <c r="AAQ3" i="1"/>
  <c r="AAQ8" i="1"/>
  <c r="AAR3" i="1"/>
  <c r="AAR8" i="1"/>
  <c r="AAS3" i="1"/>
  <c r="AAS8" i="1"/>
  <c r="AAT3" i="1"/>
  <c r="AAT8" i="1"/>
  <c r="AAU3" i="1"/>
  <c r="AAU8" i="1"/>
  <c r="AAV3" i="1"/>
  <c r="AAV8" i="1"/>
  <c r="AAW3" i="1"/>
  <c r="AAW8" i="1"/>
  <c r="AAX3" i="1"/>
  <c r="AAX8" i="1"/>
  <c r="AAY3" i="1"/>
  <c r="AAY8" i="1"/>
  <c r="AAZ3" i="1"/>
  <c r="AAZ8" i="1"/>
  <c r="ABA3" i="1"/>
  <c r="ABA8" i="1"/>
  <c r="ABB3" i="1"/>
  <c r="ABB8" i="1"/>
  <c r="ABC3" i="1"/>
  <c r="ABC8" i="1"/>
  <c r="ABD3" i="1"/>
  <c r="ABD8" i="1"/>
  <c r="ABE3" i="1"/>
  <c r="ABE8" i="1"/>
  <c r="ABF3" i="1"/>
  <c r="ABF8" i="1"/>
  <c r="ABG3" i="1"/>
  <c r="ABG8" i="1"/>
  <c r="ABH3" i="1"/>
  <c r="ABH8" i="1"/>
  <c r="ABI8" i="1"/>
  <c r="ABJ3" i="1"/>
  <c r="ABJ8" i="1"/>
  <c r="ABK3" i="1"/>
  <c r="ABK8" i="1"/>
  <c r="ABL3" i="1"/>
  <c r="ABL8" i="1"/>
  <c r="ABM3" i="1"/>
  <c r="ABM8" i="1"/>
  <c r="ABN3" i="1"/>
  <c r="ABN8" i="1"/>
  <c r="ABO3" i="1"/>
  <c r="ABO8" i="1"/>
  <c r="ABP3" i="1"/>
  <c r="ABP8" i="1"/>
  <c r="ABQ3" i="1"/>
  <c r="ABQ8" i="1"/>
  <c r="ABR3" i="1"/>
  <c r="ABR8" i="1"/>
  <c r="ABS3" i="1"/>
  <c r="ABS8" i="1"/>
  <c r="ABT3" i="1"/>
  <c r="ABT8" i="1"/>
  <c r="ABU3" i="1"/>
  <c r="ABU8" i="1"/>
  <c r="ABV3" i="1"/>
  <c r="ABV8" i="1"/>
  <c r="ABW3" i="1"/>
  <c r="ABW8" i="1"/>
  <c r="ABX3" i="1"/>
  <c r="ABX8" i="1"/>
  <c r="ABY3" i="1"/>
  <c r="ABY8" i="1"/>
  <c r="ABZ3" i="1"/>
  <c r="ABZ8" i="1"/>
  <c r="ACA3" i="1"/>
  <c r="ACA8" i="1"/>
  <c r="ACB3" i="1"/>
  <c r="ACB8" i="1"/>
  <c r="ACC3" i="1"/>
  <c r="ACC8" i="1"/>
  <c r="ACD3" i="1"/>
  <c r="ACD8" i="1"/>
  <c r="ACE3" i="1"/>
  <c r="ACE8" i="1"/>
  <c r="ACF3" i="1"/>
  <c r="ACF8" i="1"/>
  <c r="ACG3" i="1"/>
  <c r="ACG8" i="1"/>
  <c r="ACH3" i="1"/>
  <c r="ACH8" i="1"/>
  <c r="ACI3" i="1"/>
  <c r="ACI8" i="1"/>
  <c r="ACJ3" i="1"/>
  <c r="ACJ8" i="1"/>
  <c r="ACK3" i="1"/>
  <c r="ACK8" i="1"/>
  <c r="ACL3" i="1"/>
  <c r="ACL8" i="1"/>
  <c r="ACM3" i="1"/>
  <c r="ACM8" i="1"/>
  <c r="ACN3" i="1"/>
  <c r="ACN8" i="1"/>
  <c r="ACO3" i="1"/>
  <c r="ACO8" i="1"/>
  <c r="ACP3" i="1"/>
  <c r="ACP8" i="1"/>
  <c r="ACQ3" i="1"/>
  <c r="ACQ8" i="1"/>
  <c r="ACR3" i="1"/>
  <c r="ACR8" i="1"/>
  <c r="ACS3" i="1"/>
  <c r="ACS8" i="1"/>
  <c r="ACT3" i="1"/>
  <c r="ACT8" i="1"/>
  <c r="ACU3" i="1"/>
  <c r="ACU8" i="1"/>
  <c r="ACV3" i="1"/>
  <c r="ACV8" i="1"/>
  <c r="ACW3" i="1"/>
  <c r="ACW8" i="1"/>
  <c r="ACX3" i="1"/>
  <c r="ACX8" i="1"/>
  <c r="ACY3" i="1"/>
  <c r="ACY8" i="1"/>
  <c r="ACZ3" i="1"/>
  <c r="ACZ8" i="1"/>
  <c r="ADA3" i="1"/>
  <c r="ADA8" i="1"/>
  <c r="ADB3" i="1"/>
  <c r="ADB8" i="1"/>
  <c r="ADC3" i="1"/>
  <c r="ADC8" i="1"/>
  <c r="ADD3" i="1"/>
  <c r="ADD8" i="1"/>
  <c r="ADE3" i="1"/>
  <c r="ADE8" i="1"/>
  <c r="ADF3" i="1"/>
  <c r="ADF8" i="1"/>
  <c r="ADG3" i="1"/>
  <c r="ADG8" i="1"/>
  <c r="ADH3" i="1"/>
  <c r="ADH8" i="1"/>
  <c r="ADI3" i="1"/>
  <c r="ADI8" i="1"/>
  <c r="ADJ3" i="1"/>
  <c r="ADJ8" i="1"/>
  <c r="ADK3" i="1"/>
  <c r="ADK8" i="1"/>
  <c r="ADL3" i="1"/>
  <c r="ADL8" i="1"/>
  <c r="ADM3" i="1"/>
  <c r="ADM8" i="1"/>
  <c r="ADN3" i="1"/>
  <c r="ADN8" i="1"/>
  <c r="ADO3" i="1"/>
  <c r="ADO8" i="1"/>
  <c r="ADP3" i="1"/>
  <c r="ADP8" i="1"/>
  <c r="ADQ3" i="1"/>
  <c r="ADQ8" i="1"/>
  <c r="ADR3" i="1"/>
  <c r="ADR8" i="1"/>
  <c r="ADS3" i="1"/>
  <c r="ADS8" i="1"/>
  <c r="ADT3" i="1"/>
  <c r="ADT8" i="1"/>
  <c r="ADU3" i="1"/>
  <c r="ADU8" i="1"/>
  <c r="ADV3" i="1"/>
  <c r="ADV8" i="1"/>
  <c r="ADW3" i="1"/>
  <c r="ADW8" i="1"/>
  <c r="ADX3" i="1"/>
  <c r="ADX8" i="1"/>
  <c r="ADY3" i="1"/>
  <c r="ADY8" i="1"/>
  <c r="ADZ3" i="1"/>
  <c r="ADZ8" i="1"/>
  <c r="AEA3" i="1"/>
  <c r="AEA8" i="1"/>
  <c r="AEB3" i="1"/>
  <c r="AEB8" i="1"/>
  <c r="AEC3" i="1"/>
  <c r="AEC8" i="1"/>
  <c r="AED3" i="1"/>
  <c r="AED8" i="1"/>
  <c r="AEE3" i="1"/>
  <c r="AEE8" i="1"/>
  <c r="AEF3" i="1"/>
  <c r="AEF8" i="1"/>
  <c r="AEG3" i="1"/>
  <c r="AEG8" i="1"/>
  <c r="AEH3" i="1"/>
  <c r="AEH8" i="1"/>
  <c r="AEI3" i="1"/>
  <c r="AEI8" i="1"/>
  <c r="AEJ3" i="1"/>
  <c r="AEJ8" i="1"/>
  <c r="AEK3" i="1"/>
  <c r="AEK8" i="1"/>
  <c r="AEL3" i="1"/>
  <c r="AEL8" i="1"/>
  <c r="AEM3" i="1"/>
  <c r="AEM8" i="1"/>
  <c r="AEN3" i="1"/>
  <c r="AEN8" i="1"/>
  <c r="AEO3" i="1"/>
  <c r="AEO8" i="1"/>
  <c r="AEP3" i="1"/>
  <c r="AEP8" i="1"/>
  <c r="AEQ3" i="1"/>
  <c r="AEQ8" i="1"/>
  <c r="AER3" i="1"/>
  <c r="AER8" i="1"/>
  <c r="AES3" i="1"/>
  <c r="AES8" i="1"/>
  <c r="AET3" i="1"/>
  <c r="AET8" i="1"/>
  <c r="AEU3" i="1"/>
  <c r="AEU8" i="1"/>
  <c r="AEV3" i="1"/>
  <c r="AEV8" i="1"/>
  <c r="AEW3" i="1"/>
  <c r="AEW8" i="1"/>
  <c r="AEX3" i="1"/>
  <c r="AEX8" i="1"/>
  <c r="AEY3" i="1"/>
  <c r="AEY8" i="1"/>
  <c r="AEZ3" i="1"/>
  <c r="AEZ8" i="1"/>
  <c r="AFA3" i="1"/>
  <c r="AFA8" i="1"/>
  <c r="AFB3" i="1"/>
  <c r="AFB8" i="1"/>
  <c r="AFC3" i="1"/>
  <c r="AFC8" i="1"/>
  <c r="AFD3" i="1"/>
  <c r="AFD8" i="1"/>
  <c r="AFE3" i="1"/>
  <c r="AFE8" i="1"/>
  <c r="AFF3" i="1"/>
  <c r="AFF8" i="1"/>
  <c r="AFG3" i="1"/>
  <c r="AFG8" i="1"/>
  <c r="AFH3" i="1"/>
  <c r="AFH8" i="1"/>
  <c r="AFI3" i="1"/>
  <c r="AFI8" i="1"/>
  <c r="AFJ3" i="1"/>
  <c r="AFJ8" i="1"/>
  <c r="AFK3" i="1"/>
  <c r="AFK8" i="1"/>
  <c r="AFL3" i="1"/>
  <c r="AFL8" i="1"/>
  <c r="AFM3" i="1"/>
  <c r="AFM8" i="1"/>
  <c r="AFN3" i="1"/>
  <c r="AFN8" i="1"/>
  <c r="AFO3" i="1"/>
  <c r="AFO8" i="1"/>
  <c r="AFP3" i="1"/>
  <c r="AFP8" i="1"/>
  <c r="AFQ3" i="1"/>
  <c r="AFQ8" i="1"/>
  <c r="AFR3" i="1"/>
  <c r="AFR8" i="1"/>
  <c r="AFS3" i="1"/>
  <c r="AFS8" i="1"/>
  <c r="AFT3" i="1"/>
  <c r="AFT8" i="1"/>
  <c r="AFU3" i="1"/>
  <c r="AFU8" i="1"/>
  <c r="AFV3" i="1"/>
  <c r="AFV8" i="1"/>
  <c r="AFW3" i="1"/>
  <c r="AFW8" i="1"/>
  <c r="AFX3" i="1"/>
  <c r="AFX8" i="1"/>
  <c r="AFY3" i="1"/>
  <c r="AFY8" i="1"/>
  <c r="AFZ3" i="1"/>
  <c r="AFZ8" i="1"/>
  <c r="AGA3" i="1"/>
  <c r="AGA8" i="1"/>
  <c r="AGB3" i="1"/>
  <c r="AGB8" i="1"/>
  <c r="AGC3" i="1"/>
  <c r="AGC8" i="1"/>
  <c r="AGD3" i="1"/>
  <c r="AGD8" i="1"/>
  <c r="AGE3" i="1"/>
  <c r="AGE8" i="1"/>
  <c r="AGF3" i="1"/>
  <c r="AGF8" i="1"/>
  <c r="AGG3" i="1"/>
  <c r="AGG8" i="1"/>
  <c r="AGH3" i="1"/>
  <c r="AGH8" i="1"/>
  <c r="AGI3" i="1"/>
  <c r="AGI8" i="1"/>
  <c r="AGJ3" i="1"/>
  <c r="AGJ8" i="1"/>
  <c r="AGK3" i="1"/>
  <c r="AGK8" i="1"/>
  <c r="AGL3" i="1"/>
  <c r="AGL8" i="1"/>
  <c r="AGM3" i="1"/>
  <c r="AGM8" i="1"/>
  <c r="AGN3" i="1"/>
  <c r="AGN8" i="1"/>
  <c r="AGO3" i="1"/>
  <c r="AGO8" i="1"/>
  <c r="AGP3" i="1"/>
  <c r="AGP8" i="1"/>
  <c r="AGQ3" i="1"/>
  <c r="AGQ8" i="1"/>
  <c r="AGR3" i="1"/>
  <c r="AGR8" i="1"/>
  <c r="AGS3" i="1"/>
  <c r="AGS8" i="1"/>
  <c r="AGT3" i="1"/>
  <c r="AGT8" i="1"/>
  <c r="AGU3" i="1"/>
  <c r="AGU8" i="1"/>
  <c r="AGV3" i="1"/>
  <c r="AGV8" i="1"/>
  <c r="AGW3" i="1"/>
  <c r="AGW8" i="1"/>
  <c r="AGX3" i="1"/>
  <c r="AGX8" i="1"/>
  <c r="AGY3" i="1"/>
  <c r="AGY8" i="1"/>
  <c r="AGZ3" i="1"/>
  <c r="AGZ8" i="1"/>
  <c r="AHA3" i="1"/>
  <c r="AHA8" i="1"/>
  <c r="AHB3" i="1"/>
  <c r="AHB8" i="1"/>
  <c r="AHC3" i="1"/>
  <c r="AHC8" i="1"/>
  <c r="AHD3" i="1"/>
  <c r="AHD8" i="1"/>
  <c r="AHE3" i="1"/>
  <c r="AHE8" i="1"/>
  <c r="AHF3" i="1"/>
  <c r="AHF8" i="1"/>
  <c r="AHG3" i="1"/>
  <c r="AHG8" i="1"/>
  <c r="AHH3" i="1"/>
  <c r="AHH8" i="1"/>
  <c r="AHI3" i="1"/>
  <c r="AHI8" i="1"/>
  <c r="AHJ3" i="1"/>
  <c r="AHJ8" i="1"/>
  <c r="AHK3" i="1"/>
  <c r="AHK8" i="1"/>
  <c r="AHL3" i="1"/>
  <c r="AHL8" i="1"/>
  <c r="AHM3" i="1"/>
  <c r="AHM8" i="1"/>
  <c r="AHN3" i="1"/>
  <c r="AHN8" i="1"/>
  <c r="AHO3" i="1"/>
  <c r="AHO8" i="1"/>
  <c r="AHP3" i="1"/>
  <c r="AHP8" i="1"/>
  <c r="AHQ3" i="1"/>
  <c r="AHQ8" i="1"/>
  <c r="AHR3" i="1"/>
  <c r="AHR8" i="1"/>
  <c r="AHS3" i="1"/>
  <c r="AHS8" i="1"/>
  <c r="AHT3" i="1"/>
  <c r="AHT8" i="1"/>
  <c r="AHU3" i="1"/>
  <c r="AHU8" i="1"/>
  <c r="AHV3" i="1"/>
  <c r="AHV8" i="1"/>
  <c r="AHW3" i="1"/>
  <c r="AHW8" i="1"/>
  <c r="AHX3" i="1"/>
  <c r="AHX8" i="1"/>
  <c r="AHY3" i="1"/>
  <c r="AHY8" i="1"/>
  <c r="AHZ3" i="1"/>
  <c r="AHZ8" i="1"/>
  <c r="AIA3" i="1"/>
  <c r="AIA8" i="1"/>
  <c r="AIB3" i="1"/>
  <c r="AIB8" i="1"/>
  <c r="AIC3" i="1"/>
  <c r="AIC8" i="1"/>
  <c r="AID3" i="1"/>
  <c r="AID8" i="1"/>
  <c r="AIE3" i="1"/>
  <c r="AIE8" i="1"/>
  <c r="AIF3" i="1"/>
  <c r="AIF8" i="1"/>
  <c r="AIG3" i="1"/>
  <c r="AIG8" i="1"/>
  <c r="AIH3" i="1"/>
  <c r="AIH8" i="1"/>
  <c r="AII3" i="1"/>
  <c r="AII8" i="1"/>
  <c r="AIJ3" i="1"/>
  <c r="AIJ8" i="1"/>
  <c r="AIK3" i="1"/>
  <c r="AIK8" i="1"/>
  <c r="AIL3" i="1"/>
  <c r="AIL8" i="1"/>
  <c r="AIM3" i="1"/>
  <c r="AIM8" i="1"/>
  <c r="AIN3" i="1"/>
  <c r="AIN8" i="1"/>
  <c r="AIO3" i="1"/>
  <c r="AIO8" i="1"/>
  <c r="AIP3" i="1"/>
  <c r="AIP8" i="1"/>
  <c r="AIQ3" i="1"/>
  <c r="AIQ8" i="1"/>
  <c r="AIR3" i="1"/>
  <c r="AIR8" i="1"/>
  <c r="AIS3" i="1"/>
  <c r="AIS8" i="1"/>
  <c r="AIT3" i="1"/>
  <c r="AIT8" i="1"/>
  <c r="AIU3" i="1"/>
  <c r="AIU8" i="1"/>
  <c r="AIV3" i="1"/>
  <c r="AIV8" i="1"/>
  <c r="AIW3" i="1"/>
  <c r="AIW8" i="1"/>
  <c r="AIX3" i="1"/>
  <c r="AIX8" i="1"/>
  <c r="AIY3" i="1"/>
  <c r="AIY8" i="1"/>
  <c r="AIZ3" i="1"/>
  <c r="AIZ8" i="1"/>
  <c r="AJA3" i="1"/>
  <c r="AJA8" i="1"/>
  <c r="AJB3" i="1"/>
  <c r="AJB8" i="1"/>
  <c r="AJC3" i="1"/>
  <c r="AJC8" i="1"/>
  <c r="AJD3" i="1"/>
  <c r="AJD8" i="1"/>
  <c r="AJE3" i="1"/>
  <c r="AJE8" i="1"/>
  <c r="AJF3" i="1"/>
  <c r="AJF8" i="1"/>
  <c r="AJG3" i="1"/>
  <c r="AJG8" i="1"/>
  <c r="AJH3" i="1"/>
  <c r="AJH8" i="1"/>
  <c r="AJI3" i="1"/>
  <c r="AJI8" i="1"/>
  <c r="AJJ3" i="1"/>
  <c r="AJJ8" i="1"/>
  <c r="AJK3" i="1"/>
  <c r="AJK8" i="1"/>
  <c r="AJL3" i="1"/>
  <c r="AJL8" i="1"/>
  <c r="AJM3" i="1"/>
  <c r="AJM8" i="1"/>
  <c r="AJN3" i="1"/>
  <c r="AJN8" i="1"/>
  <c r="AJO3" i="1"/>
  <c r="AJO8" i="1"/>
  <c r="AJP3" i="1"/>
  <c r="AJP8" i="1"/>
  <c r="AJQ3" i="1"/>
  <c r="AJQ8" i="1"/>
  <c r="AJR3" i="1"/>
  <c r="AJR8" i="1"/>
  <c r="AJS3" i="1"/>
  <c r="AJS8" i="1"/>
  <c r="AJT3" i="1"/>
  <c r="AJT8" i="1"/>
  <c r="AJU3" i="1"/>
  <c r="AJU8" i="1"/>
  <c r="AJV3" i="1"/>
  <c r="AJV8" i="1"/>
  <c r="AJW3" i="1"/>
  <c r="AJW8" i="1"/>
  <c r="AJX3" i="1"/>
  <c r="AJX8" i="1"/>
  <c r="AJY3" i="1"/>
  <c r="AJY8" i="1"/>
  <c r="AJZ3" i="1"/>
  <c r="AJZ8" i="1"/>
  <c r="AKA3" i="1"/>
  <c r="AKA8" i="1"/>
  <c r="AKB3" i="1"/>
  <c r="AKB8" i="1"/>
  <c r="AKC3" i="1"/>
  <c r="AKC8" i="1"/>
  <c r="AKD3" i="1"/>
  <c r="AKD8" i="1"/>
  <c r="AKE3" i="1"/>
  <c r="AKE8" i="1"/>
  <c r="AKF3" i="1"/>
  <c r="AKF8" i="1"/>
  <c r="AKG3" i="1"/>
  <c r="AKG8" i="1"/>
  <c r="AKH3" i="1"/>
  <c r="AKH8" i="1"/>
  <c r="AKI3" i="1"/>
  <c r="AKI8" i="1"/>
  <c r="AKJ3" i="1"/>
  <c r="AKJ8" i="1"/>
  <c r="AKK3" i="1"/>
  <c r="AKK8" i="1"/>
  <c r="AKL3" i="1"/>
  <c r="AKL8" i="1"/>
  <c r="AKM3" i="1"/>
  <c r="AKM8" i="1"/>
  <c r="AKN3" i="1"/>
  <c r="AKN8" i="1"/>
  <c r="AKO3" i="1"/>
  <c r="AKO8" i="1"/>
  <c r="AKP3" i="1"/>
  <c r="AKP8" i="1"/>
  <c r="AKQ3" i="1"/>
  <c r="AKQ8" i="1"/>
  <c r="AKR3" i="1"/>
  <c r="AKR8" i="1"/>
  <c r="AKS3" i="1"/>
  <c r="AKS8" i="1"/>
  <c r="AKT3" i="1"/>
  <c r="AKT8" i="1"/>
  <c r="AKU3" i="1"/>
  <c r="AKU8" i="1"/>
  <c r="AKV3" i="1"/>
  <c r="AKV8" i="1"/>
  <c r="AKW3" i="1"/>
  <c r="AKW8" i="1"/>
  <c r="AKX3" i="1"/>
  <c r="AKX8" i="1"/>
  <c r="AKY3" i="1"/>
  <c r="AKY8" i="1"/>
  <c r="AKZ3" i="1"/>
  <c r="AKZ8" i="1"/>
  <c r="ALA3" i="1"/>
  <c r="ALA8" i="1"/>
  <c r="ALB3" i="1"/>
  <c r="ALB8" i="1"/>
  <c r="ALC3" i="1"/>
  <c r="ALC8" i="1"/>
  <c r="ALD3" i="1"/>
  <c r="ALD8" i="1"/>
  <c r="ALE3" i="1"/>
  <c r="ALE8" i="1"/>
  <c r="ALF3" i="1"/>
  <c r="ALF8" i="1"/>
  <c r="ALG3" i="1"/>
  <c r="ALG8" i="1"/>
  <c r="ALH3" i="1"/>
  <c r="ALH8" i="1"/>
  <c r="ALI3" i="1"/>
  <c r="ALI8" i="1"/>
  <c r="ALJ3" i="1"/>
  <c r="ALJ8" i="1"/>
  <c r="ALK3" i="1"/>
  <c r="ALK8" i="1"/>
  <c r="ALL3" i="1"/>
  <c r="ALL8" i="1"/>
  <c r="ALM3" i="1"/>
  <c r="ALM8" i="1"/>
  <c r="ALN3" i="1"/>
  <c r="ALN8" i="1"/>
  <c r="ALO3" i="1"/>
  <c r="ALO8" i="1"/>
  <c r="ALP3" i="1"/>
  <c r="ALP8" i="1"/>
  <c r="ALQ3" i="1"/>
  <c r="ALQ8" i="1"/>
  <c r="ALR3" i="1"/>
  <c r="ALR8" i="1"/>
  <c r="ALS3" i="1"/>
  <c r="ALS8" i="1"/>
  <c r="ALT3" i="1"/>
  <c r="ALT8" i="1"/>
  <c r="ALU3" i="1"/>
  <c r="ALU8" i="1"/>
  <c r="ALV3" i="1"/>
  <c r="ALV8" i="1"/>
  <c r="ALW3" i="1"/>
  <c r="ALW8" i="1"/>
  <c r="ALX3" i="1"/>
  <c r="ALX8" i="1"/>
  <c r="ALY3" i="1"/>
  <c r="ALY8" i="1"/>
  <c r="ALZ3" i="1"/>
  <c r="ALZ8" i="1"/>
  <c r="AMA3" i="1"/>
  <c r="AMA8" i="1"/>
  <c r="AMB3" i="1"/>
  <c r="AMB8" i="1"/>
  <c r="AMC3" i="1"/>
  <c r="AMC8" i="1"/>
  <c r="AMD3" i="1"/>
  <c r="AMD8" i="1"/>
  <c r="AME3" i="1"/>
  <c r="AME8" i="1"/>
  <c r="AMF3" i="1"/>
  <c r="AMF8" i="1"/>
  <c r="AMG3" i="1"/>
  <c r="AMG8" i="1"/>
  <c r="AMH3" i="1"/>
  <c r="AMH8" i="1"/>
  <c r="AMI3" i="1"/>
  <c r="AMI8" i="1"/>
  <c r="AMJ3" i="1"/>
  <c r="AMJ8" i="1"/>
  <c r="AMK3" i="1"/>
  <c r="AMK8" i="1"/>
  <c r="AML3" i="1"/>
  <c r="AML8" i="1"/>
  <c r="AMM3" i="1"/>
  <c r="AMM8" i="1"/>
  <c r="AMN3" i="1"/>
  <c r="AMN8" i="1"/>
  <c r="AMO3" i="1"/>
  <c r="AMO8" i="1"/>
  <c r="AMP3" i="1"/>
  <c r="AMP8" i="1"/>
  <c r="AMQ3" i="1"/>
  <c r="AMQ8" i="1"/>
  <c r="AMR3" i="1"/>
  <c r="AMR8" i="1"/>
  <c r="AMS3" i="1"/>
  <c r="AMS8" i="1"/>
  <c r="AMT3" i="1"/>
  <c r="AMT8" i="1"/>
  <c r="AMU3" i="1"/>
  <c r="AMU8" i="1"/>
  <c r="AMV3" i="1"/>
  <c r="AMV8" i="1"/>
  <c r="AMW3" i="1"/>
  <c r="AMW8" i="1"/>
  <c r="AMX3" i="1"/>
  <c r="AMX8" i="1"/>
  <c r="AMY3" i="1"/>
  <c r="AMY8" i="1"/>
  <c r="AMZ3" i="1"/>
  <c r="AMZ8" i="1"/>
  <c r="ANA3" i="1"/>
  <c r="ANA8" i="1"/>
  <c r="ANB3" i="1"/>
  <c r="ANB8" i="1"/>
  <c r="ANC3" i="1"/>
  <c r="ANC8" i="1"/>
  <c r="AND3" i="1"/>
  <c r="AND8" i="1"/>
  <c r="ANE3" i="1"/>
  <c r="ANE8" i="1"/>
  <c r="ANF3" i="1"/>
  <c r="ANF8" i="1"/>
  <c r="ANG3" i="1"/>
  <c r="ANG8" i="1"/>
  <c r="ANH3" i="1"/>
  <c r="ANH8" i="1"/>
  <c r="ANI3" i="1"/>
  <c r="ANI8" i="1"/>
  <c r="ANJ3" i="1"/>
  <c r="ANJ8" i="1"/>
  <c r="ANK3" i="1"/>
  <c r="ANK8" i="1"/>
  <c r="ANL3" i="1"/>
  <c r="ANL8" i="1"/>
  <c r="ANM3" i="1"/>
  <c r="ANM8" i="1"/>
  <c r="ANN3" i="1"/>
  <c r="ANN8" i="1"/>
  <c r="ANO3" i="1"/>
  <c r="ANO8" i="1"/>
  <c r="ANP3" i="1"/>
  <c r="ANP8" i="1"/>
  <c r="ANQ3" i="1"/>
  <c r="ANQ8" i="1"/>
  <c r="ANR3" i="1"/>
  <c r="ANR8" i="1"/>
  <c r="ANS3" i="1"/>
  <c r="ANS8" i="1"/>
  <c r="ANT3" i="1"/>
  <c r="ANT8" i="1"/>
  <c r="ANU3" i="1"/>
  <c r="ANU8" i="1"/>
  <c r="ANV3" i="1"/>
  <c r="ANV8" i="1"/>
  <c r="ANW3" i="1"/>
  <c r="ANW8" i="1"/>
  <c r="ANX3" i="1"/>
  <c r="ANX8" i="1"/>
  <c r="ANY3" i="1"/>
  <c r="ANY8" i="1"/>
  <c r="ANZ3" i="1"/>
  <c r="ANZ8" i="1"/>
  <c r="AOA3" i="1"/>
  <c r="AOA8" i="1"/>
  <c r="AOB3" i="1"/>
  <c r="AOB8" i="1"/>
  <c r="AOC3" i="1"/>
  <c r="AOC8" i="1"/>
  <c r="AOD3" i="1"/>
  <c r="AOD8" i="1"/>
  <c r="AOE3" i="1"/>
  <c r="AOE8" i="1"/>
  <c r="AOF3" i="1"/>
  <c r="AOF8" i="1"/>
  <c r="AOG3" i="1"/>
  <c r="AOG8" i="1"/>
  <c r="AOH3" i="1"/>
  <c r="AOH8" i="1"/>
  <c r="AOI3" i="1"/>
  <c r="AOI8" i="1"/>
  <c r="AOJ3" i="1"/>
  <c r="AOJ8" i="1"/>
  <c r="AOK3" i="1"/>
  <c r="AOK8" i="1"/>
  <c r="AOL3" i="1"/>
  <c r="AOL8" i="1"/>
  <c r="AOM3" i="1"/>
  <c r="AOM8" i="1"/>
  <c r="AON3" i="1"/>
  <c r="AON8" i="1"/>
  <c r="AOO3" i="1"/>
  <c r="AOO8" i="1"/>
  <c r="AOP3" i="1"/>
  <c r="AOP8" i="1"/>
  <c r="AOQ3" i="1"/>
  <c r="AOQ8" i="1"/>
  <c r="AOR3" i="1"/>
  <c r="AOR8" i="1"/>
  <c r="AOS3" i="1"/>
  <c r="AOS8" i="1"/>
  <c r="AOT3" i="1"/>
  <c r="AOT8" i="1"/>
  <c r="AOU3" i="1"/>
  <c r="AOU8" i="1"/>
  <c r="AOV3" i="1"/>
  <c r="AOV8" i="1"/>
  <c r="AOW3" i="1"/>
  <c r="AOW8" i="1"/>
  <c r="AOX3" i="1"/>
  <c r="AOX8" i="1"/>
  <c r="AOY3" i="1"/>
  <c r="AOY8" i="1"/>
  <c r="AOZ3" i="1"/>
  <c r="AOZ8" i="1"/>
  <c r="APA3" i="1"/>
  <c r="APA8" i="1"/>
  <c r="APB3" i="1"/>
  <c r="APB8" i="1"/>
  <c r="APC3" i="1"/>
  <c r="APC8" i="1"/>
  <c r="APD3" i="1"/>
  <c r="APD8" i="1"/>
  <c r="APE3" i="1"/>
  <c r="APE8" i="1"/>
  <c r="APF3" i="1"/>
  <c r="APF8" i="1"/>
  <c r="APG3" i="1"/>
  <c r="APG8" i="1"/>
  <c r="APH3" i="1"/>
  <c r="APH8" i="1"/>
  <c r="API3" i="1"/>
  <c r="API8" i="1"/>
  <c r="APJ3" i="1"/>
  <c r="APJ8" i="1"/>
  <c r="APK3" i="1"/>
  <c r="APK8" i="1"/>
  <c r="APL3" i="1"/>
  <c r="APL8" i="1"/>
  <c r="APM3" i="1"/>
  <c r="APM8" i="1"/>
  <c r="APN3" i="1"/>
  <c r="APN8" i="1"/>
  <c r="APO3" i="1"/>
  <c r="APO8" i="1"/>
  <c r="APP3" i="1"/>
  <c r="APP8" i="1"/>
  <c r="APQ3" i="1"/>
  <c r="APQ8" i="1"/>
  <c r="APR3" i="1"/>
  <c r="APR8" i="1"/>
  <c r="APS3" i="1"/>
  <c r="APS8" i="1"/>
  <c r="APT3" i="1"/>
  <c r="APT8" i="1"/>
  <c r="APU3" i="1"/>
  <c r="APU8" i="1"/>
  <c r="APV3" i="1"/>
  <c r="APV8" i="1"/>
  <c r="APW3" i="1"/>
  <c r="APW8" i="1"/>
  <c r="APX3" i="1"/>
  <c r="APX8" i="1"/>
  <c r="APY3" i="1"/>
  <c r="APY8" i="1"/>
  <c r="APZ3" i="1"/>
  <c r="APZ8" i="1"/>
  <c r="AQA3" i="1"/>
  <c r="AQA8" i="1"/>
  <c r="AQB3" i="1"/>
  <c r="AQB8" i="1"/>
  <c r="AQC3" i="1"/>
  <c r="AQC8" i="1"/>
  <c r="AQD3" i="1"/>
  <c r="AQD8" i="1"/>
  <c r="AQE3" i="1"/>
  <c r="AQE8" i="1"/>
  <c r="AQF3" i="1"/>
  <c r="AQF8" i="1"/>
  <c r="AQG3" i="1"/>
  <c r="AQG8" i="1"/>
  <c r="B17" i="1"/>
  <c r="B23" i="1"/>
  <c r="C17" i="1"/>
  <c r="C23" i="1"/>
  <c r="D17" i="1"/>
  <c r="D23" i="1"/>
  <c r="E17" i="1"/>
  <c r="E23" i="1"/>
  <c r="F17" i="1"/>
  <c r="F23" i="1"/>
  <c r="G17" i="1"/>
  <c r="G23" i="1"/>
  <c r="H17" i="1"/>
  <c r="H23" i="1"/>
  <c r="I17" i="1"/>
  <c r="I23" i="1"/>
  <c r="J17" i="1"/>
  <c r="J23" i="1"/>
  <c r="K17" i="1"/>
  <c r="K23" i="1"/>
  <c r="L17" i="1"/>
  <c r="L23" i="1"/>
  <c r="M17" i="1"/>
  <c r="M23" i="1"/>
  <c r="N17" i="1"/>
  <c r="N23" i="1"/>
  <c r="O17" i="1"/>
  <c r="O23" i="1"/>
  <c r="P17" i="1"/>
  <c r="P23" i="1"/>
  <c r="Q17" i="1"/>
  <c r="Q23" i="1"/>
  <c r="R17" i="1"/>
  <c r="R23" i="1"/>
  <c r="S17" i="1"/>
  <c r="S23" i="1"/>
  <c r="T17" i="1"/>
  <c r="T23" i="1"/>
  <c r="U17" i="1"/>
  <c r="U23" i="1"/>
  <c r="V17" i="1"/>
  <c r="V23" i="1"/>
  <c r="W17" i="1"/>
  <c r="W23" i="1"/>
  <c r="X17" i="1"/>
  <c r="X23" i="1"/>
  <c r="Y17" i="1"/>
  <c r="Y23" i="1"/>
  <c r="Z17" i="1"/>
  <c r="Z23" i="1"/>
  <c r="AA17" i="1"/>
  <c r="AA23" i="1"/>
  <c r="AB17" i="1"/>
  <c r="AB23" i="1"/>
  <c r="AC17" i="1"/>
  <c r="AC23" i="1"/>
  <c r="AD17" i="1"/>
  <c r="AD23" i="1"/>
  <c r="AE17" i="1"/>
  <c r="AE23" i="1"/>
  <c r="AF17" i="1"/>
  <c r="AF23" i="1"/>
  <c r="AG17" i="1"/>
  <c r="AG23" i="1"/>
  <c r="AH17" i="1"/>
  <c r="AH23" i="1"/>
  <c r="AI17" i="1"/>
  <c r="AI23" i="1"/>
  <c r="AJ17" i="1"/>
  <c r="AJ23" i="1"/>
  <c r="AK17" i="1"/>
  <c r="AK23" i="1"/>
  <c r="AL17" i="1"/>
  <c r="AL23" i="1"/>
  <c r="AM17" i="1"/>
  <c r="AM23" i="1"/>
  <c r="AN17" i="1"/>
  <c r="AN23" i="1"/>
  <c r="AO17" i="1"/>
  <c r="AO23" i="1"/>
  <c r="AP17" i="1"/>
  <c r="AP23" i="1"/>
  <c r="AQ17" i="1"/>
  <c r="AQ23" i="1"/>
  <c r="AR17" i="1"/>
  <c r="AR23" i="1"/>
  <c r="AS17" i="1"/>
  <c r="AS23" i="1"/>
  <c r="AT17" i="1"/>
  <c r="AT23" i="1"/>
  <c r="AU17" i="1"/>
  <c r="AU23" i="1"/>
  <c r="AV17" i="1"/>
  <c r="AV23" i="1"/>
  <c r="AW17" i="1"/>
  <c r="AW23" i="1"/>
  <c r="AX17" i="1"/>
  <c r="AX23" i="1"/>
  <c r="AY17" i="1"/>
  <c r="AY23" i="1"/>
  <c r="AZ17" i="1"/>
  <c r="AZ23" i="1"/>
  <c r="BA17" i="1"/>
  <c r="BA23" i="1"/>
  <c r="BB17" i="1"/>
  <c r="BB23" i="1"/>
  <c r="BC17" i="1"/>
  <c r="BC23" i="1"/>
  <c r="BD17" i="1"/>
  <c r="BD23" i="1"/>
  <c r="BE17" i="1"/>
  <c r="BE23" i="1"/>
  <c r="BF17" i="1"/>
  <c r="BF23" i="1"/>
  <c r="BG17" i="1"/>
  <c r="BG23" i="1"/>
  <c r="BH17" i="1"/>
  <c r="BH23" i="1"/>
  <c r="BI17" i="1"/>
  <c r="BI23" i="1"/>
  <c r="BJ17" i="1"/>
  <c r="BJ23" i="1"/>
  <c r="BK17" i="1"/>
  <c r="BK23" i="1"/>
  <c r="BL17" i="1"/>
  <c r="BL23" i="1"/>
  <c r="BM17" i="1"/>
  <c r="BM23" i="1"/>
  <c r="BN17" i="1"/>
  <c r="BN23" i="1"/>
  <c r="BO17" i="1"/>
  <c r="BO23" i="1"/>
  <c r="BP17" i="1"/>
  <c r="BP23" i="1"/>
  <c r="BQ17" i="1"/>
  <c r="BQ23" i="1"/>
  <c r="BR17" i="1"/>
  <c r="BR23" i="1"/>
  <c r="BS17" i="1"/>
  <c r="BS23" i="1"/>
  <c r="BT17" i="1"/>
  <c r="BT23" i="1"/>
  <c r="BU17" i="1"/>
  <c r="BU23" i="1"/>
  <c r="BV17" i="1"/>
  <c r="BV23" i="1"/>
  <c r="BW17" i="1"/>
  <c r="BW23" i="1"/>
  <c r="BX17" i="1"/>
  <c r="BX23" i="1"/>
  <c r="BY17" i="1"/>
  <c r="BY23" i="1"/>
  <c r="BZ17" i="1"/>
  <c r="BZ23" i="1"/>
  <c r="CA17" i="1"/>
  <c r="CA23" i="1"/>
  <c r="CB17" i="1"/>
  <c r="CB23" i="1"/>
  <c r="CC17" i="1"/>
  <c r="CC23" i="1"/>
  <c r="CD17" i="1"/>
  <c r="CD23" i="1"/>
  <c r="CE17" i="1"/>
  <c r="CE23" i="1"/>
  <c r="CF17" i="1"/>
  <c r="CF23" i="1"/>
  <c r="CG17" i="1"/>
  <c r="CG23" i="1"/>
  <c r="CH17" i="1"/>
  <c r="CH23" i="1"/>
  <c r="CI17" i="1"/>
  <c r="CI23" i="1"/>
  <c r="CJ17" i="1"/>
  <c r="CJ23" i="1"/>
  <c r="CK17" i="1"/>
  <c r="CK23" i="1"/>
  <c r="CL17" i="1"/>
  <c r="CL23" i="1"/>
  <c r="CM17" i="1"/>
  <c r="CM23" i="1"/>
  <c r="CN17" i="1"/>
  <c r="CN23" i="1"/>
  <c r="CO17" i="1"/>
  <c r="CO23" i="1"/>
  <c r="CP17" i="1"/>
  <c r="CP23" i="1"/>
  <c r="CQ17" i="1"/>
  <c r="CQ23" i="1"/>
  <c r="CR17" i="1"/>
  <c r="CR23" i="1"/>
  <c r="CS17" i="1"/>
  <c r="CS23" i="1"/>
  <c r="CT17" i="1"/>
  <c r="CT23" i="1"/>
  <c r="CU17" i="1"/>
  <c r="CU23" i="1"/>
  <c r="CV17" i="1"/>
  <c r="CV23" i="1"/>
  <c r="CW17" i="1"/>
  <c r="CW23" i="1"/>
  <c r="CX17" i="1"/>
  <c r="CX23" i="1"/>
  <c r="CY17" i="1"/>
  <c r="CY23" i="1"/>
  <c r="CZ17" i="1"/>
  <c r="CZ23" i="1"/>
  <c r="DA17" i="1"/>
  <c r="DA23" i="1"/>
  <c r="DB17" i="1"/>
  <c r="DB23" i="1"/>
  <c r="DC17" i="1"/>
  <c r="DC23" i="1"/>
  <c r="DD17" i="1"/>
  <c r="DD23" i="1"/>
  <c r="DE17" i="1"/>
  <c r="DE23" i="1"/>
  <c r="DF17" i="1"/>
  <c r="DF23" i="1"/>
  <c r="DG17" i="1"/>
  <c r="DG23" i="1"/>
  <c r="DH17" i="1"/>
  <c r="DH23" i="1"/>
  <c r="DI17" i="1"/>
  <c r="DI23" i="1"/>
  <c r="DJ17" i="1"/>
  <c r="DJ23" i="1"/>
  <c r="DK17" i="1"/>
  <c r="DK23" i="1"/>
  <c r="DL17" i="1"/>
  <c r="DL23" i="1"/>
  <c r="DM17" i="1"/>
  <c r="DM23" i="1"/>
  <c r="DN17" i="1"/>
  <c r="DN23" i="1"/>
  <c r="DO17" i="1"/>
  <c r="DO23" i="1"/>
  <c r="DP17" i="1"/>
  <c r="DP23" i="1"/>
  <c r="DQ17" i="1"/>
  <c r="DQ23" i="1"/>
  <c r="DR17" i="1"/>
  <c r="DR23" i="1"/>
  <c r="DS17" i="1"/>
  <c r="DS23" i="1"/>
  <c r="DT17" i="1"/>
  <c r="DT23" i="1"/>
  <c r="DU17" i="1"/>
  <c r="DU23" i="1"/>
  <c r="DV17" i="1"/>
  <c r="DV23" i="1"/>
  <c r="DW17" i="1"/>
  <c r="DW23" i="1"/>
  <c r="DX17" i="1"/>
  <c r="DX23" i="1"/>
  <c r="DY17" i="1"/>
  <c r="DY23" i="1"/>
  <c r="DZ17" i="1"/>
  <c r="DZ23" i="1"/>
  <c r="EA17" i="1"/>
  <c r="EA23" i="1"/>
  <c r="EB17" i="1"/>
  <c r="EB23" i="1"/>
  <c r="EC17" i="1"/>
  <c r="EC23" i="1"/>
  <c r="ED17" i="1"/>
  <c r="ED23" i="1"/>
  <c r="EE17" i="1"/>
  <c r="EE23" i="1"/>
  <c r="EF17" i="1"/>
  <c r="EF23" i="1"/>
  <c r="EG17" i="1"/>
  <c r="EG23" i="1"/>
  <c r="EH17" i="1"/>
  <c r="EH23" i="1"/>
  <c r="EI17" i="1"/>
  <c r="EI23" i="1"/>
  <c r="EJ17" i="1"/>
  <c r="EJ23" i="1"/>
  <c r="EK17" i="1"/>
  <c r="EK23" i="1"/>
  <c r="EL17" i="1"/>
  <c r="EL23" i="1"/>
  <c r="EM17" i="1"/>
  <c r="EM23" i="1"/>
  <c r="EN17" i="1"/>
  <c r="EN23" i="1"/>
  <c r="EO17" i="1"/>
  <c r="EO23" i="1"/>
  <c r="EP17" i="1"/>
  <c r="EP23" i="1"/>
  <c r="EQ17" i="1"/>
  <c r="EQ23" i="1"/>
  <c r="ER17" i="1"/>
  <c r="ER23" i="1"/>
  <c r="ES17" i="1"/>
  <c r="ES23" i="1"/>
  <c r="ET17" i="1"/>
  <c r="ET23" i="1"/>
  <c r="EU17" i="1"/>
  <c r="EU23" i="1"/>
  <c r="EV17" i="1"/>
  <c r="EV23" i="1"/>
  <c r="EW17" i="1"/>
  <c r="EW23" i="1"/>
  <c r="EX17" i="1"/>
  <c r="EX23" i="1"/>
  <c r="EY17" i="1"/>
  <c r="EY23" i="1"/>
  <c r="EZ17" i="1"/>
  <c r="EZ23" i="1"/>
  <c r="FA17" i="1"/>
  <c r="FA23" i="1"/>
  <c r="FB17" i="1"/>
  <c r="FB23" i="1"/>
  <c r="FC17" i="1"/>
  <c r="FC23" i="1"/>
  <c r="FD17" i="1"/>
  <c r="FD23" i="1"/>
  <c r="FE17" i="1"/>
  <c r="FE23" i="1"/>
  <c r="FF17" i="1"/>
  <c r="FF23" i="1"/>
  <c r="FG17" i="1"/>
  <c r="FG23" i="1"/>
  <c r="FH17" i="1"/>
  <c r="FH23" i="1"/>
  <c r="FI17" i="1"/>
  <c r="FI23" i="1"/>
  <c r="FJ17" i="1"/>
  <c r="FJ23" i="1"/>
  <c r="FK17" i="1"/>
  <c r="FK23" i="1"/>
  <c r="FL17" i="1"/>
  <c r="FL23" i="1"/>
  <c r="FM17" i="1"/>
  <c r="FM23" i="1"/>
  <c r="FN17" i="1"/>
  <c r="FN23" i="1"/>
  <c r="FO17" i="1"/>
  <c r="FO23" i="1"/>
  <c r="FP17" i="1"/>
  <c r="FP23" i="1"/>
  <c r="FQ17" i="1"/>
  <c r="FQ23" i="1"/>
  <c r="FR17" i="1"/>
  <c r="FR23" i="1"/>
  <c r="FS17" i="1"/>
  <c r="FS23" i="1"/>
  <c r="FT17" i="1"/>
  <c r="FT23" i="1"/>
  <c r="FU17" i="1"/>
  <c r="FU23" i="1"/>
  <c r="FV17" i="1"/>
  <c r="FV23" i="1"/>
  <c r="FW17" i="1"/>
  <c r="FW23" i="1"/>
  <c r="FX17" i="1"/>
  <c r="FX23" i="1"/>
  <c r="FY17" i="1"/>
  <c r="FY23" i="1"/>
  <c r="FZ17" i="1"/>
  <c r="FZ23" i="1"/>
  <c r="GA17" i="1"/>
  <c r="GA23" i="1"/>
  <c r="GB17" i="1"/>
  <c r="GB23" i="1"/>
  <c r="GC17" i="1"/>
  <c r="GC23" i="1"/>
  <c r="GD17" i="1"/>
  <c r="GD23" i="1"/>
  <c r="GE17" i="1"/>
  <c r="GE23" i="1"/>
  <c r="GF17" i="1"/>
  <c r="GF23" i="1"/>
  <c r="GG17" i="1"/>
  <c r="GG23" i="1"/>
  <c r="GH17" i="1"/>
  <c r="GH23" i="1"/>
  <c r="GI17" i="1"/>
  <c r="GI23" i="1"/>
  <c r="GJ17" i="1"/>
  <c r="GJ23" i="1"/>
  <c r="GK17" i="1"/>
  <c r="GK23" i="1"/>
  <c r="GL17" i="1"/>
  <c r="GL23" i="1"/>
  <c r="GM17" i="1"/>
  <c r="GM23" i="1"/>
  <c r="GN17" i="1"/>
  <c r="GN23" i="1"/>
  <c r="GO17" i="1"/>
  <c r="GO23" i="1"/>
  <c r="GP17" i="1"/>
  <c r="GP23" i="1"/>
  <c r="GQ17" i="1"/>
  <c r="GQ23" i="1"/>
  <c r="GR17" i="1"/>
  <c r="GR23" i="1"/>
  <c r="GS17" i="1"/>
  <c r="GS23" i="1"/>
  <c r="GT17" i="1"/>
  <c r="GT23" i="1"/>
  <c r="GU17" i="1"/>
  <c r="GU23" i="1"/>
  <c r="GV17" i="1"/>
  <c r="GV23" i="1"/>
  <c r="GW17" i="1"/>
  <c r="GW23" i="1"/>
  <c r="GX17" i="1"/>
  <c r="GX23" i="1"/>
  <c r="GY17" i="1"/>
  <c r="GY23" i="1"/>
  <c r="GZ17" i="1"/>
  <c r="GZ23" i="1"/>
  <c r="HA17" i="1"/>
  <c r="HA23" i="1"/>
  <c r="HB17" i="1"/>
  <c r="HB23" i="1"/>
  <c r="HC17" i="1"/>
  <c r="HC23" i="1"/>
  <c r="HD17" i="1"/>
  <c r="HD23" i="1"/>
  <c r="HE17" i="1"/>
  <c r="HE23" i="1"/>
  <c r="HF17" i="1"/>
  <c r="HF23" i="1"/>
  <c r="HG17" i="1"/>
  <c r="HG23" i="1"/>
  <c r="HH17" i="1"/>
  <c r="HH23" i="1"/>
  <c r="HI17" i="1"/>
  <c r="HI23" i="1"/>
  <c r="HJ17" i="1"/>
  <c r="HJ23" i="1"/>
  <c r="HK17" i="1"/>
  <c r="HK23" i="1"/>
  <c r="HL17" i="1"/>
  <c r="HL23" i="1"/>
  <c r="HM17" i="1"/>
  <c r="HM23" i="1"/>
  <c r="HN17" i="1"/>
  <c r="HN23" i="1"/>
  <c r="HO17" i="1"/>
  <c r="HO23" i="1"/>
  <c r="HP17" i="1"/>
  <c r="HP23" i="1"/>
  <c r="HQ17" i="1"/>
  <c r="HQ23" i="1"/>
  <c r="HR17" i="1"/>
  <c r="HR23" i="1"/>
  <c r="HS17" i="1"/>
  <c r="HS23" i="1"/>
  <c r="HT17" i="1"/>
  <c r="HT23" i="1"/>
  <c r="HU17" i="1"/>
  <c r="HU23" i="1"/>
  <c r="HV17" i="1"/>
  <c r="HV23" i="1"/>
  <c r="HW17" i="1"/>
  <c r="HW23" i="1"/>
  <c r="HX17" i="1"/>
  <c r="HX23" i="1"/>
  <c r="HY17" i="1"/>
  <c r="HY23" i="1"/>
  <c r="HZ17" i="1"/>
  <c r="HZ23" i="1"/>
  <c r="IA17" i="1"/>
  <c r="IA23" i="1"/>
  <c r="IB17" i="1"/>
  <c r="IB23" i="1"/>
  <c r="IC17" i="1"/>
  <c r="IC23" i="1"/>
  <c r="ID17" i="1"/>
  <c r="ID23" i="1"/>
  <c r="IE17" i="1"/>
  <c r="IE23" i="1"/>
  <c r="IF17" i="1"/>
  <c r="IF23" i="1"/>
  <c r="IG17" i="1"/>
  <c r="IG23" i="1"/>
  <c r="IH17" i="1"/>
  <c r="IH23" i="1"/>
  <c r="II17" i="1"/>
  <c r="II23" i="1"/>
  <c r="IJ17" i="1"/>
  <c r="IJ23" i="1"/>
  <c r="IK17" i="1"/>
  <c r="IK23" i="1"/>
  <c r="IL17" i="1"/>
  <c r="IL23" i="1"/>
  <c r="IM17" i="1"/>
  <c r="IM23" i="1"/>
  <c r="IN17" i="1"/>
  <c r="IN23" i="1"/>
  <c r="IO17" i="1"/>
  <c r="IO23" i="1"/>
  <c r="IP17" i="1"/>
  <c r="IP23" i="1"/>
  <c r="IQ17" i="1"/>
  <c r="IQ23" i="1"/>
  <c r="IR17" i="1"/>
  <c r="IR23" i="1"/>
  <c r="IS17" i="1"/>
  <c r="IS23" i="1"/>
  <c r="IT17" i="1"/>
  <c r="IT23" i="1"/>
  <c r="IU17" i="1"/>
  <c r="IU23" i="1"/>
  <c r="IV17" i="1"/>
  <c r="IV23" i="1"/>
  <c r="IW17" i="1"/>
  <c r="IW23" i="1"/>
  <c r="IX17" i="1"/>
  <c r="IX23" i="1"/>
  <c r="IY17" i="1"/>
  <c r="IY23" i="1"/>
  <c r="IZ17" i="1"/>
  <c r="IZ23" i="1"/>
  <c r="JA17" i="1"/>
  <c r="JA23" i="1"/>
  <c r="JB17" i="1"/>
  <c r="JB23" i="1"/>
  <c r="JC17" i="1"/>
  <c r="JC23" i="1"/>
  <c r="JD17" i="1"/>
  <c r="JD23" i="1"/>
  <c r="JE17" i="1"/>
  <c r="JE23" i="1"/>
  <c r="JF17" i="1"/>
  <c r="JF23" i="1"/>
  <c r="JG17" i="1"/>
  <c r="JG23" i="1"/>
  <c r="JH17" i="1"/>
  <c r="JH23" i="1"/>
  <c r="JI17" i="1"/>
  <c r="JI23" i="1"/>
  <c r="JJ17" i="1"/>
  <c r="JJ23" i="1"/>
  <c r="JK17" i="1"/>
  <c r="JK23" i="1"/>
  <c r="JL17" i="1"/>
  <c r="JL23" i="1"/>
  <c r="JM17" i="1"/>
  <c r="JM23" i="1"/>
  <c r="JN17" i="1"/>
  <c r="JN23" i="1"/>
  <c r="JO17" i="1"/>
  <c r="JO23" i="1"/>
  <c r="JP17" i="1"/>
  <c r="JP23" i="1"/>
  <c r="JQ17" i="1"/>
  <c r="JQ23" i="1"/>
  <c r="JR17" i="1"/>
  <c r="JR23" i="1"/>
  <c r="JS17" i="1"/>
  <c r="JS23" i="1"/>
  <c r="JT17" i="1"/>
  <c r="JT23" i="1"/>
  <c r="JU17" i="1"/>
  <c r="JU23" i="1"/>
  <c r="JV17" i="1"/>
  <c r="JV23" i="1"/>
  <c r="JW17" i="1"/>
  <c r="JW23" i="1"/>
  <c r="JX17" i="1"/>
  <c r="JX23" i="1"/>
  <c r="JY17" i="1"/>
  <c r="JY23" i="1"/>
  <c r="JZ17" i="1"/>
  <c r="JZ23" i="1"/>
  <c r="KA17" i="1"/>
  <c r="KA23" i="1"/>
  <c r="KB17" i="1"/>
  <c r="KB23" i="1"/>
  <c r="KC17" i="1"/>
  <c r="KC23" i="1"/>
  <c r="KD17" i="1"/>
  <c r="KD23" i="1"/>
  <c r="KE17" i="1"/>
  <c r="KE23" i="1"/>
  <c r="KF17" i="1"/>
  <c r="KF23" i="1"/>
  <c r="KG17" i="1"/>
  <c r="KG23" i="1"/>
  <c r="KH17" i="1"/>
  <c r="KH23" i="1"/>
  <c r="KI17" i="1"/>
  <c r="KI23" i="1"/>
  <c r="KJ17" i="1"/>
  <c r="KJ23" i="1"/>
  <c r="KK17" i="1"/>
  <c r="KK23" i="1"/>
  <c r="KL17" i="1"/>
  <c r="KL23" i="1"/>
  <c r="KM17" i="1"/>
  <c r="KM23" i="1"/>
  <c r="KN17" i="1"/>
  <c r="KN23" i="1"/>
  <c r="KO17" i="1"/>
  <c r="KO23" i="1"/>
  <c r="KP17" i="1"/>
  <c r="KP23" i="1"/>
  <c r="KQ17" i="1"/>
  <c r="KQ23" i="1"/>
  <c r="KR17" i="1"/>
  <c r="KR23" i="1"/>
  <c r="KS17" i="1"/>
  <c r="KS23" i="1"/>
  <c r="KT17" i="1"/>
  <c r="KT23" i="1"/>
  <c r="KU17" i="1"/>
  <c r="KU23" i="1"/>
  <c r="KV17" i="1"/>
  <c r="KV23" i="1"/>
  <c r="KW17" i="1"/>
  <c r="KW23" i="1"/>
  <c r="KX17" i="1"/>
  <c r="KX23" i="1"/>
  <c r="KY17" i="1"/>
  <c r="KY23" i="1"/>
  <c r="KZ17" i="1"/>
  <c r="KZ23" i="1"/>
  <c r="LA17" i="1"/>
  <c r="LA23" i="1"/>
  <c r="LB17" i="1"/>
  <c r="LB23" i="1"/>
  <c r="LC17" i="1"/>
  <c r="LC23" i="1"/>
  <c r="LD17" i="1"/>
  <c r="LD23" i="1"/>
  <c r="LE17" i="1"/>
  <c r="LE23" i="1"/>
  <c r="LF17" i="1"/>
  <c r="LF23" i="1"/>
  <c r="LG17" i="1"/>
  <c r="LG23" i="1"/>
  <c r="LH17" i="1"/>
  <c r="LH23" i="1"/>
  <c r="LI17" i="1"/>
  <c r="LI23" i="1"/>
  <c r="LJ17" i="1"/>
  <c r="LJ23" i="1"/>
  <c r="LK17" i="1"/>
  <c r="LK23" i="1"/>
  <c r="LL17" i="1"/>
  <c r="LL23" i="1"/>
  <c r="LM17" i="1"/>
  <c r="LM23" i="1"/>
  <c r="LN17" i="1"/>
  <c r="LN23" i="1"/>
  <c r="LO17" i="1"/>
  <c r="LO23" i="1"/>
  <c r="LP17" i="1"/>
  <c r="LP23" i="1"/>
  <c r="LQ17" i="1"/>
  <c r="LQ23" i="1"/>
  <c r="LR17" i="1"/>
  <c r="LR23" i="1"/>
  <c r="LS17" i="1"/>
  <c r="LS23" i="1"/>
  <c r="LT17" i="1"/>
  <c r="LT23" i="1"/>
  <c r="LU17" i="1"/>
  <c r="LU23" i="1"/>
  <c r="LV17" i="1"/>
  <c r="LV23" i="1"/>
  <c r="LW17" i="1"/>
  <c r="LW23" i="1"/>
  <c r="LX17" i="1"/>
  <c r="LX23" i="1"/>
  <c r="LY17" i="1"/>
  <c r="LY23" i="1"/>
  <c r="LZ17" i="1"/>
  <c r="LZ23" i="1"/>
  <c r="MA17" i="1"/>
  <c r="MA23" i="1"/>
  <c r="MB17" i="1"/>
  <c r="MB23" i="1"/>
  <c r="MC17" i="1"/>
  <c r="MC23" i="1"/>
  <c r="MD17" i="1"/>
  <c r="MD23" i="1"/>
  <c r="ME17" i="1"/>
  <c r="ME23" i="1"/>
  <c r="MF17" i="1"/>
  <c r="MF23" i="1"/>
  <c r="MG17" i="1"/>
  <c r="MG23" i="1"/>
  <c r="MH17" i="1"/>
  <c r="MH23" i="1"/>
  <c r="MI17" i="1"/>
  <c r="MI23" i="1"/>
  <c r="MJ17" i="1"/>
  <c r="MJ23" i="1"/>
  <c r="MK17" i="1"/>
  <c r="MK23" i="1"/>
  <c r="ML17" i="1"/>
  <c r="ML23" i="1"/>
  <c r="MM17" i="1"/>
  <c r="MM23" i="1"/>
  <c r="MN17" i="1"/>
  <c r="MN23" i="1"/>
  <c r="MO17" i="1"/>
  <c r="MO23" i="1"/>
  <c r="MP17" i="1"/>
  <c r="MP23" i="1"/>
  <c r="MQ17" i="1"/>
  <c r="MQ23" i="1"/>
  <c r="MR17" i="1"/>
  <c r="MR23" i="1"/>
  <c r="MS17" i="1"/>
  <c r="MS23" i="1"/>
  <c r="MT17" i="1"/>
  <c r="MT23" i="1"/>
  <c r="MU17" i="1"/>
  <c r="MU23" i="1"/>
  <c r="MV17" i="1"/>
  <c r="MV23" i="1"/>
  <c r="MW17" i="1"/>
  <c r="MW23" i="1"/>
  <c r="MX17" i="1"/>
  <c r="MX23" i="1"/>
  <c r="MY17" i="1"/>
  <c r="MY23" i="1"/>
  <c r="MZ17" i="1"/>
  <c r="MZ23" i="1"/>
  <c r="NA17" i="1"/>
  <c r="NA23" i="1"/>
  <c r="NB17" i="1"/>
  <c r="NB23" i="1"/>
  <c r="NC17" i="1"/>
  <c r="NC23" i="1"/>
  <c r="ND17" i="1"/>
  <c r="ND23" i="1"/>
  <c r="NE17" i="1"/>
  <c r="NE23" i="1"/>
  <c r="NF17" i="1"/>
  <c r="NF23" i="1"/>
  <c r="NG17" i="1"/>
  <c r="NG23" i="1"/>
  <c r="NH17" i="1"/>
  <c r="NH23" i="1"/>
  <c r="NI17" i="1"/>
  <c r="NI23" i="1"/>
  <c r="NJ17" i="1"/>
  <c r="NJ23" i="1"/>
  <c r="NK17" i="1"/>
  <c r="NK23" i="1"/>
  <c r="NL17" i="1"/>
  <c r="NL23" i="1"/>
  <c r="NM17" i="1"/>
  <c r="NM23" i="1"/>
  <c r="NN17" i="1"/>
  <c r="NN23" i="1"/>
  <c r="NO17" i="1"/>
  <c r="NO23" i="1"/>
  <c r="NP17" i="1"/>
  <c r="NP23" i="1"/>
  <c r="NQ17" i="1"/>
  <c r="NQ23" i="1"/>
  <c r="NR17" i="1"/>
  <c r="NR23" i="1"/>
  <c r="NS17" i="1"/>
  <c r="NS23" i="1"/>
  <c r="NT17" i="1"/>
  <c r="NT23" i="1"/>
  <c r="NU17" i="1"/>
  <c r="NU23" i="1"/>
  <c r="NV17" i="1"/>
  <c r="NV23" i="1"/>
  <c r="NW17" i="1"/>
  <c r="NW23" i="1"/>
  <c r="NX17" i="1"/>
  <c r="NX23" i="1"/>
  <c r="NY17" i="1"/>
  <c r="NY23" i="1"/>
  <c r="NZ17" i="1"/>
  <c r="NZ23" i="1"/>
  <c r="OA17" i="1"/>
  <c r="OA23" i="1"/>
  <c r="OB17" i="1"/>
  <c r="OB23" i="1"/>
  <c r="OC17" i="1"/>
  <c r="OC23" i="1"/>
  <c r="OD17" i="1"/>
  <c r="OD23" i="1"/>
  <c r="OE17" i="1"/>
  <c r="OE23" i="1"/>
  <c r="OF17" i="1"/>
  <c r="OF23" i="1"/>
  <c r="OG17" i="1"/>
  <c r="OG23" i="1"/>
  <c r="OH17" i="1"/>
  <c r="OH23" i="1"/>
  <c r="OI17" i="1"/>
  <c r="OI23" i="1"/>
  <c r="OJ17" i="1"/>
  <c r="OJ23" i="1"/>
  <c r="OK17" i="1"/>
  <c r="OK23" i="1"/>
  <c r="OL17" i="1"/>
  <c r="OL23" i="1"/>
  <c r="OM17" i="1"/>
  <c r="OM23" i="1"/>
  <c r="ON17" i="1"/>
  <c r="ON23" i="1"/>
  <c r="OO17" i="1"/>
  <c r="OO23" i="1"/>
  <c r="OP17" i="1"/>
  <c r="OP23" i="1"/>
  <c r="OQ17" i="1"/>
  <c r="OQ23" i="1"/>
  <c r="OR17" i="1"/>
  <c r="OR23" i="1"/>
  <c r="OS17" i="1"/>
  <c r="OS23" i="1"/>
  <c r="OT17" i="1"/>
  <c r="OT23" i="1"/>
  <c r="OU17" i="1"/>
  <c r="OU23" i="1"/>
  <c r="OV18" i="1"/>
  <c r="OV17" i="1"/>
  <c r="OV23" i="1"/>
  <c r="OW17" i="1"/>
  <c r="OW23" i="1"/>
  <c r="OX17" i="1"/>
  <c r="OX23" i="1"/>
  <c r="OY17" i="1"/>
  <c r="OY23" i="1"/>
  <c r="OZ17" i="1"/>
  <c r="OZ23" i="1"/>
  <c r="PA17" i="1"/>
  <c r="PA23" i="1"/>
  <c r="PB17" i="1"/>
  <c r="PB23" i="1"/>
  <c r="PC17" i="1"/>
  <c r="PC23" i="1"/>
  <c r="PD17" i="1"/>
  <c r="PD23" i="1"/>
  <c r="PE17" i="1"/>
  <c r="PE23" i="1"/>
  <c r="PF17" i="1"/>
  <c r="PF23" i="1"/>
  <c r="PG17" i="1"/>
  <c r="PG23" i="1"/>
  <c r="PH17" i="1"/>
  <c r="PH23" i="1"/>
  <c r="PI17" i="1"/>
  <c r="PI23" i="1"/>
  <c r="PJ17" i="1"/>
  <c r="PJ23" i="1"/>
  <c r="PK17" i="1"/>
  <c r="PK23" i="1"/>
  <c r="PL17" i="1"/>
  <c r="PL23" i="1"/>
  <c r="PM17" i="1"/>
  <c r="PM23" i="1"/>
  <c r="PN17" i="1"/>
  <c r="PN23" i="1"/>
  <c r="PO17" i="1"/>
  <c r="PO23" i="1"/>
  <c r="PP17" i="1"/>
  <c r="PP23" i="1"/>
  <c r="PQ17" i="1"/>
  <c r="PQ23" i="1"/>
  <c r="PR17" i="1"/>
  <c r="PR23" i="1"/>
  <c r="PS17" i="1"/>
  <c r="PS23" i="1"/>
  <c r="PT17" i="1"/>
  <c r="PT23" i="1"/>
  <c r="PU17" i="1"/>
  <c r="PU23" i="1"/>
  <c r="PV17" i="1"/>
  <c r="PV23" i="1"/>
  <c r="PW17" i="1"/>
  <c r="PW23" i="1"/>
  <c r="PX17" i="1"/>
  <c r="PX23" i="1"/>
  <c r="PY17" i="1"/>
  <c r="PY23" i="1"/>
  <c r="PZ17" i="1"/>
  <c r="PZ23" i="1"/>
  <c r="QA17" i="1"/>
  <c r="QA23" i="1"/>
  <c r="QB17" i="1"/>
  <c r="QB23" i="1"/>
  <c r="QC17" i="1"/>
  <c r="QC23" i="1"/>
  <c r="QD17" i="1"/>
  <c r="QD23" i="1"/>
  <c r="QE17" i="1"/>
  <c r="QE23" i="1"/>
  <c r="QF17" i="1"/>
  <c r="QF23" i="1"/>
  <c r="QG17" i="1"/>
  <c r="QG23" i="1"/>
  <c r="QH17" i="1"/>
  <c r="QH23" i="1"/>
  <c r="QI17" i="1"/>
  <c r="QI23" i="1"/>
  <c r="QJ17" i="1"/>
  <c r="QJ23" i="1"/>
  <c r="QK17" i="1"/>
  <c r="QK23" i="1"/>
  <c r="QL17" i="1"/>
  <c r="QL23" i="1"/>
  <c r="QM17" i="1"/>
  <c r="QM23" i="1"/>
  <c r="QN17" i="1"/>
  <c r="QN23" i="1"/>
  <c r="QO17" i="1"/>
  <c r="QO23" i="1"/>
  <c r="QP17" i="1"/>
  <c r="QP23" i="1"/>
  <c r="QQ17" i="1"/>
  <c r="QQ23" i="1"/>
  <c r="QR17" i="1"/>
  <c r="QR23" i="1"/>
  <c r="QS17" i="1"/>
  <c r="QS23" i="1"/>
  <c r="QT17" i="1"/>
  <c r="QT23" i="1"/>
  <c r="QU17" i="1"/>
  <c r="QU23" i="1"/>
  <c r="QV17" i="1"/>
  <c r="QV23" i="1"/>
  <c r="QW17" i="1"/>
  <c r="QW23" i="1"/>
  <c r="QX17" i="1"/>
  <c r="QX23" i="1"/>
  <c r="QY17" i="1"/>
  <c r="QY23" i="1"/>
  <c r="QZ17" i="1"/>
  <c r="QZ23" i="1"/>
  <c r="RA17" i="1"/>
  <c r="RA23" i="1"/>
  <c r="RB17" i="1"/>
  <c r="RB23" i="1"/>
  <c r="RC17" i="1"/>
  <c r="RC23" i="1"/>
  <c r="RD17" i="1"/>
  <c r="RD23" i="1"/>
  <c r="RE17" i="1"/>
  <c r="RE23" i="1"/>
  <c r="RF17" i="1"/>
  <c r="RF23" i="1"/>
  <c r="RG17" i="1"/>
  <c r="RG23" i="1"/>
  <c r="RH17" i="1"/>
  <c r="RH23" i="1"/>
  <c r="RI17" i="1"/>
  <c r="RI23" i="1"/>
  <c r="RJ17" i="1"/>
  <c r="RJ23" i="1"/>
  <c r="RK17" i="1"/>
  <c r="RK23" i="1"/>
  <c r="RL17" i="1"/>
  <c r="RL23" i="1"/>
  <c r="RM17" i="1"/>
  <c r="RM23" i="1"/>
  <c r="RN17" i="1"/>
  <c r="RN23" i="1"/>
  <c r="RO17" i="1"/>
  <c r="RO23" i="1"/>
  <c r="RP17" i="1"/>
  <c r="RP23" i="1"/>
  <c r="RQ17" i="1"/>
  <c r="RQ23" i="1"/>
  <c r="RR17" i="1"/>
  <c r="RR23" i="1"/>
  <c r="RS17" i="1"/>
  <c r="RS23" i="1"/>
  <c r="RT17" i="1"/>
  <c r="RT23" i="1"/>
  <c r="RU17" i="1"/>
  <c r="RU23" i="1"/>
  <c r="RV17" i="1"/>
  <c r="RV23" i="1"/>
  <c r="RW17" i="1"/>
  <c r="RW23" i="1"/>
  <c r="RX17" i="1"/>
  <c r="RX23" i="1"/>
  <c r="RY17" i="1"/>
  <c r="RY23" i="1"/>
  <c r="RZ17" i="1"/>
  <c r="RZ23" i="1"/>
  <c r="SA17" i="1"/>
  <c r="SA23" i="1"/>
  <c r="SB17" i="1"/>
  <c r="SB23" i="1"/>
  <c r="SC17" i="1"/>
  <c r="SC23" i="1"/>
  <c r="SD17" i="1"/>
  <c r="SD23" i="1"/>
  <c r="SE17" i="1"/>
  <c r="SE23" i="1"/>
  <c r="SF17" i="1"/>
  <c r="SF23" i="1"/>
  <c r="SG17" i="1"/>
  <c r="SG23" i="1"/>
  <c r="SH17" i="1"/>
  <c r="SH23" i="1"/>
  <c r="SI17" i="1"/>
  <c r="SI23" i="1"/>
  <c r="SJ17" i="1"/>
  <c r="SJ23" i="1"/>
  <c r="SK17" i="1"/>
  <c r="SK23" i="1"/>
  <c r="SL17" i="1"/>
  <c r="SL23" i="1"/>
  <c r="SM17" i="1"/>
  <c r="SM23" i="1"/>
  <c r="SN17" i="1"/>
  <c r="SN23" i="1"/>
  <c r="SO17" i="1"/>
  <c r="SO23" i="1"/>
  <c r="SP17" i="1"/>
  <c r="SP23" i="1"/>
  <c r="SQ17" i="1"/>
  <c r="SQ23" i="1"/>
  <c r="SR17" i="1"/>
  <c r="SR23" i="1"/>
  <c r="SS17" i="1"/>
  <c r="SS23" i="1"/>
  <c r="ST17" i="1"/>
  <c r="ST23" i="1"/>
  <c r="SU17" i="1"/>
  <c r="SU23" i="1"/>
  <c r="SV17" i="1"/>
  <c r="SV23" i="1"/>
  <c r="SW17" i="1"/>
  <c r="SW23" i="1"/>
  <c r="SX17" i="1"/>
  <c r="SX23" i="1"/>
  <c r="SY17" i="1"/>
  <c r="SY23" i="1"/>
  <c r="SZ17" i="1"/>
  <c r="SZ23" i="1"/>
  <c r="TA17" i="1"/>
  <c r="TA23" i="1"/>
  <c r="TB17" i="1"/>
  <c r="TB23" i="1"/>
  <c r="TC17" i="1"/>
  <c r="TC23" i="1"/>
  <c r="TD17" i="1"/>
  <c r="TD23" i="1"/>
  <c r="TE17" i="1"/>
  <c r="TE23" i="1"/>
  <c r="TF17" i="1"/>
  <c r="TF23" i="1"/>
  <c r="TG17" i="1"/>
  <c r="TG23" i="1"/>
  <c r="TH23" i="1"/>
  <c r="TI17" i="1"/>
  <c r="TI23" i="1"/>
  <c r="TJ17" i="1"/>
  <c r="TJ23" i="1"/>
  <c r="TK17" i="1"/>
  <c r="TK23" i="1"/>
  <c r="TL17" i="1"/>
  <c r="TL23" i="1"/>
  <c r="TM17" i="1"/>
  <c r="TM23" i="1"/>
  <c r="TN17" i="1"/>
  <c r="TN23" i="1"/>
  <c r="TO17" i="1"/>
  <c r="TO23" i="1"/>
  <c r="TP17" i="1"/>
  <c r="TP23" i="1"/>
  <c r="TQ17" i="1"/>
  <c r="TQ23" i="1"/>
  <c r="TR17" i="1"/>
  <c r="TR23" i="1"/>
  <c r="TS17" i="1"/>
  <c r="TS23" i="1"/>
  <c r="TT17" i="1"/>
  <c r="TT23" i="1"/>
  <c r="TU17" i="1"/>
  <c r="TU23" i="1"/>
  <c r="TV17" i="1"/>
  <c r="TV23" i="1"/>
  <c r="TW17" i="1"/>
  <c r="TW23" i="1"/>
  <c r="TX17" i="1"/>
  <c r="TX23" i="1"/>
  <c r="TY17" i="1"/>
  <c r="TY23" i="1"/>
  <c r="TZ17" i="1"/>
  <c r="TZ23" i="1"/>
  <c r="UA17" i="1"/>
  <c r="UA23" i="1"/>
  <c r="UB17" i="1"/>
  <c r="UB23" i="1"/>
  <c r="UC17" i="1"/>
  <c r="UC23" i="1"/>
  <c r="UD17" i="1"/>
  <c r="UD23" i="1"/>
  <c r="UE17" i="1"/>
  <c r="UE23" i="1"/>
  <c r="UF17" i="1"/>
  <c r="UF23" i="1"/>
  <c r="UG17" i="1"/>
  <c r="UG23" i="1"/>
  <c r="UH17" i="1"/>
  <c r="UH23" i="1"/>
  <c r="UI17" i="1"/>
  <c r="UI23" i="1"/>
  <c r="UJ17" i="1"/>
  <c r="UJ23" i="1"/>
  <c r="UK17" i="1"/>
  <c r="UK23" i="1"/>
  <c r="UL17" i="1"/>
  <c r="UL23" i="1"/>
  <c r="UM17" i="1"/>
  <c r="UM23" i="1"/>
  <c r="UN17" i="1"/>
  <c r="UN23" i="1"/>
  <c r="UO17" i="1"/>
  <c r="UO23" i="1"/>
  <c r="UP17" i="1"/>
  <c r="UP23" i="1"/>
  <c r="UQ17" i="1"/>
  <c r="UQ23" i="1"/>
  <c r="UR17" i="1"/>
  <c r="UR23" i="1"/>
  <c r="US17" i="1"/>
  <c r="US23" i="1"/>
  <c r="UT17" i="1"/>
  <c r="UT23" i="1"/>
  <c r="UU17" i="1"/>
  <c r="UU23" i="1"/>
  <c r="UV17" i="1"/>
  <c r="UV23" i="1"/>
  <c r="UW17" i="1"/>
  <c r="UW23" i="1"/>
  <c r="UX17" i="1"/>
  <c r="UX23" i="1"/>
  <c r="UY17" i="1"/>
  <c r="UY23" i="1"/>
  <c r="UZ17" i="1"/>
  <c r="UZ23" i="1"/>
  <c r="VA17" i="1"/>
  <c r="VA23" i="1"/>
  <c r="VB17" i="1"/>
  <c r="VB23" i="1"/>
  <c r="VC17" i="1"/>
  <c r="VC23" i="1"/>
  <c r="VD17" i="1"/>
  <c r="VD23" i="1"/>
  <c r="VE17" i="1"/>
  <c r="VE23" i="1"/>
  <c r="VF17" i="1"/>
  <c r="VF23" i="1"/>
  <c r="VG17" i="1"/>
  <c r="VG23" i="1"/>
  <c r="VH17" i="1"/>
  <c r="VH23" i="1"/>
  <c r="VI17" i="1"/>
  <c r="VI23" i="1"/>
  <c r="VJ17" i="1"/>
  <c r="VJ23" i="1"/>
  <c r="VK17" i="1"/>
  <c r="VK23" i="1"/>
  <c r="VL17" i="1"/>
  <c r="VL23" i="1"/>
  <c r="VM17" i="1"/>
  <c r="VM23" i="1"/>
  <c r="VN17" i="1"/>
  <c r="VN23" i="1"/>
  <c r="VO17" i="1"/>
  <c r="VO23" i="1"/>
  <c r="VP17" i="1"/>
  <c r="VP23" i="1"/>
  <c r="VQ17" i="1"/>
  <c r="VQ23" i="1"/>
  <c r="VR17" i="1"/>
  <c r="VR23" i="1"/>
  <c r="VS17" i="1"/>
  <c r="VS23" i="1"/>
  <c r="VT17" i="1"/>
  <c r="VT23" i="1"/>
  <c r="VU17" i="1"/>
  <c r="VU23" i="1"/>
  <c r="VV17" i="1"/>
  <c r="VV23" i="1"/>
  <c r="VW17" i="1"/>
  <c r="VW23" i="1"/>
  <c r="VX17" i="1"/>
  <c r="VX23" i="1"/>
  <c r="VY17" i="1"/>
  <c r="VY23" i="1"/>
  <c r="VZ17" i="1"/>
  <c r="VZ23" i="1"/>
  <c r="WA17" i="1"/>
  <c r="WA23" i="1"/>
  <c r="WB17" i="1"/>
  <c r="WB23" i="1"/>
  <c r="WC17" i="1"/>
  <c r="WC23" i="1"/>
  <c r="WD17" i="1"/>
  <c r="WD23" i="1"/>
  <c r="WE17" i="1"/>
  <c r="WE23" i="1"/>
  <c r="WF17" i="1"/>
  <c r="WF23" i="1"/>
  <c r="WG17" i="1"/>
  <c r="WG23" i="1"/>
  <c r="WH17" i="1"/>
  <c r="WH23" i="1"/>
  <c r="WI17" i="1"/>
  <c r="WI23" i="1"/>
  <c r="WJ17" i="1"/>
  <c r="WJ23" i="1"/>
  <c r="WK17" i="1"/>
  <c r="WK23" i="1"/>
  <c r="WL17" i="1"/>
  <c r="WL23" i="1"/>
  <c r="WM17" i="1"/>
  <c r="WM23" i="1"/>
  <c r="WN17" i="1"/>
  <c r="WN23" i="1"/>
  <c r="WO17" i="1"/>
  <c r="WO23" i="1"/>
  <c r="WP17" i="1"/>
  <c r="WP23" i="1"/>
  <c r="WQ17" i="1"/>
  <c r="WQ23" i="1"/>
  <c r="WR17" i="1"/>
  <c r="WR23" i="1"/>
  <c r="WS17" i="1"/>
  <c r="WS23" i="1"/>
  <c r="WT17" i="1"/>
  <c r="WT23" i="1"/>
  <c r="WU17" i="1"/>
  <c r="WU23" i="1"/>
  <c r="WV17" i="1"/>
  <c r="WV23" i="1"/>
  <c r="WW17" i="1"/>
  <c r="WW23" i="1"/>
  <c r="WX23" i="1"/>
  <c r="WY17" i="1"/>
  <c r="WY23" i="1"/>
  <c r="WZ17" i="1"/>
  <c r="WZ23" i="1"/>
  <c r="XA17" i="1"/>
  <c r="XA23" i="1"/>
  <c r="XB17" i="1"/>
  <c r="XB23" i="1"/>
  <c r="XC17" i="1"/>
  <c r="XC23" i="1"/>
  <c r="XD17" i="1"/>
  <c r="XD23" i="1"/>
  <c r="XE17" i="1"/>
  <c r="XE23" i="1"/>
  <c r="XF17" i="1"/>
  <c r="XF23" i="1"/>
  <c r="XG17" i="1"/>
  <c r="XG23" i="1"/>
  <c r="XH17" i="1"/>
  <c r="XH23" i="1"/>
  <c r="XI17" i="1"/>
  <c r="XI23" i="1"/>
  <c r="XJ17" i="1"/>
  <c r="XJ23" i="1"/>
  <c r="XK17" i="1"/>
  <c r="XK23" i="1"/>
  <c r="XL17" i="1"/>
  <c r="XL23" i="1"/>
  <c r="XM17" i="1"/>
  <c r="XM23" i="1"/>
  <c r="XN17" i="1"/>
  <c r="XN23" i="1"/>
  <c r="XO17" i="1"/>
  <c r="XO23" i="1"/>
  <c r="XP17" i="1"/>
  <c r="XP23" i="1"/>
  <c r="XQ17" i="1"/>
  <c r="XQ23" i="1"/>
  <c r="XR17" i="1"/>
  <c r="XR23" i="1"/>
  <c r="XS17" i="1"/>
  <c r="XS23" i="1"/>
  <c r="XT17" i="1"/>
  <c r="XT23" i="1"/>
  <c r="XU17" i="1"/>
  <c r="XU23" i="1"/>
  <c r="XV17" i="1"/>
  <c r="XV23" i="1"/>
  <c r="XW17" i="1"/>
  <c r="XW23" i="1"/>
  <c r="XX17" i="1"/>
  <c r="XX23" i="1"/>
  <c r="XY17" i="1"/>
  <c r="XY23" i="1"/>
  <c r="XZ17" i="1"/>
  <c r="XZ23" i="1"/>
  <c r="YA17" i="1"/>
  <c r="YA23" i="1"/>
  <c r="YB17" i="1"/>
  <c r="YB23" i="1"/>
  <c r="YC17" i="1"/>
  <c r="YC23" i="1"/>
  <c r="YD17" i="1"/>
  <c r="YD23" i="1"/>
  <c r="YE17" i="1"/>
  <c r="YE23" i="1"/>
  <c r="YF17" i="1"/>
  <c r="YF23" i="1"/>
  <c r="YG17" i="1"/>
  <c r="YG23" i="1"/>
  <c r="YH17" i="1"/>
  <c r="YH23" i="1"/>
  <c r="YI17" i="1"/>
  <c r="YI23" i="1"/>
  <c r="YJ17" i="1"/>
  <c r="YJ23" i="1"/>
  <c r="YK17" i="1"/>
  <c r="YK23" i="1"/>
  <c r="YL17" i="1"/>
  <c r="YL23" i="1"/>
  <c r="YM17" i="1"/>
  <c r="YM23" i="1"/>
  <c r="YN17" i="1"/>
  <c r="YN23" i="1"/>
  <c r="YO17" i="1"/>
  <c r="YO23" i="1"/>
  <c r="YP17" i="1"/>
  <c r="YP23" i="1"/>
  <c r="YQ17" i="1"/>
  <c r="YQ23" i="1"/>
  <c r="YR17" i="1"/>
  <c r="YR23" i="1"/>
  <c r="YS17" i="1"/>
  <c r="YS23" i="1"/>
  <c r="YT17" i="1"/>
  <c r="YT23" i="1"/>
  <c r="YU17" i="1"/>
  <c r="YU23" i="1"/>
  <c r="YV17" i="1"/>
  <c r="YV23" i="1"/>
  <c r="YW17" i="1"/>
  <c r="YW23" i="1"/>
  <c r="YX17" i="1"/>
  <c r="YX23" i="1"/>
  <c r="YY17" i="1"/>
  <c r="YY23" i="1"/>
  <c r="YZ17" i="1"/>
  <c r="YZ23" i="1"/>
  <c r="ZA17" i="1"/>
  <c r="ZA23" i="1"/>
  <c r="ZB17" i="1"/>
  <c r="ZB23" i="1"/>
  <c r="ZC17" i="1"/>
  <c r="ZC23" i="1"/>
  <c r="ZD17" i="1"/>
  <c r="ZD23" i="1"/>
  <c r="ZE17" i="1"/>
  <c r="ZE23" i="1"/>
  <c r="ZF17" i="1"/>
  <c r="ZF23" i="1"/>
  <c r="ZG17" i="1"/>
  <c r="ZG23" i="1"/>
  <c r="ZH17" i="1"/>
  <c r="ZH23" i="1"/>
  <c r="ZI17" i="1"/>
  <c r="ZI23" i="1"/>
  <c r="ZJ17" i="1"/>
  <c r="ZJ23" i="1"/>
  <c r="ZK17" i="1"/>
  <c r="ZK23" i="1"/>
  <c r="ZL17" i="1"/>
  <c r="ZL23" i="1"/>
  <c r="ZM17" i="1"/>
  <c r="ZM23" i="1"/>
  <c r="ZN17" i="1"/>
  <c r="ZN23" i="1"/>
  <c r="ZO17" i="1"/>
  <c r="ZO23" i="1"/>
  <c r="ZP17" i="1"/>
  <c r="ZP23" i="1"/>
  <c r="ZQ17" i="1"/>
  <c r="ZQ23" i="1"/>
  <c r="ZR17" i="1"/>
  <c r="ZR23" i="1"/>
  <c r="ZS17" i="1"/>
  <c r="ZS23" i="1"/>
  <c r="ZT17" i="1"/>
  <c r="ZT23" i="1"/>
  <c r="ZU17" i="1"/>
  <c r="ZU23" i="1"/>
  <c r="ZV17" i="1"/>
  <c r="ZV23" i="1"/>
  <c r="ZW17" i="1"/>
  <c r="ZW23" i="1"/>
  <c r="ZX17" i="1"/>
  <c r="ZX23" i="1"/>
  <c r="ZY17" i="1"/>
  <c r="ZY23" i="1"/>
  <c r="ZZ17" i="1"/>
  <c r="ZZ23" i="1"/>
  <c r="AAA17" i="1"/>
  <c r="AAA23" i="1"/>
  <c r="AAB17" i="1"/>
  <c r="AAB23" i="1"/>
  <c r="AAC17" i="1"/>
  <c r="AAC23" i="1"/>
  <c r="AAD17" i="1"/>
  <c r="AAD23" i="1"/>
  <c r="AAE17" i="1"/>
  <c r="AAE23" i="1"/>
  <c r="AAF17" i="1"/>
  <c r="AAF23" i="1"/>
  <c r="AAG17" i="1"/>
  <c r="AAG23" i="1"/>
  <c r="AAH17" i="1"/>
  <c r="AAH23" i="1"/>
  <c r="AAI17" i="1"/>
  <c r="AAI23" i="1"/>
  <c r="AAJ17" i="1"/>
  <c r="AAJ23" i="1"/>
  <c r="AAK17" i="1"/>
  <c r="AAK23" i="1"/>
  <c r="AAL17" i="1"/>
  <c r="AAL23" i="1"/>
  <c r="AAM17" i="1"/>
  <c r="AAM23" i="1"/>
  <c r="AAN17" i="1"/>
  <c r="AAN23" i="1"/>
  <c r="AAO17" i="1"/>
  <c r="AAO23" i="1"/>
  <c r="AAP17" i="1"/>
  <c r="AAP23" i="1"/>
  <c r="AAQ17" i="1"/>
  <c r="AAQ23" i="1"/>
  <c r="AAR17" i="1"/>
  <c r="AAR23" i="1"/>
  <c r="AAS17" i="1"/>
  <c r="AAS23" i="1"/>
  <c r="AAT17" i="1"/>
  <c r="AAT23" i="1"/>
  <c r="AAU17" i="1"/>
  <c r="AAU23" i="1"/>
  <c r="AAV17" i="1"/>
  <c r="AAV23" i="1"/>
  <c r="AAW17" i="1"/>
  <c r="AAW23" i="1"/>
  <c r="AAX17" i="1"/>
  <c r="AAX23" i="1"/>
  <c r="AAY17" i="1"/>
  <c r="AAY23" i="1"/>
  <c r="AAZ17" i="1"/>
  <c r="AAZ23" i="1"/>
  <c r="ABA17" i="1"/>
  <c r="ABA23" i="1"/>
  <c r="ABB17" i="1"/>
  <c r="ABB23" i="1"/>
  <c r="ABC17" i="1"/>
  <c r="ABC23" i="1"/>
  <c r="ABD17" i="1"/>
  <c r="ABD23" i="1"/>
  <c r="ABE17" i="1"/>
  <c r="ABE23" i="1"/>
  <c r="ABF17" i="1"/>
  <c r="ABF23" i="1"/>
  <c r="ABG17" i="1"/>
  <c r="ABG23" i="1"/>
  <c r="ABH17" i="1"/>
  <c r="ABH23" i="1"/>
  <c r="ABI23" i="1"/>
  <c r="ABJ17" i="1"/>
  <c r="ABJ23" i="1"/>
  <c r="ABK17" i="1"/>
  <c r="ABK23" i="1"/>
  <c r="ABL17" i="1"/>
  <c r="ABL23" i="1"/>
  <c r="ABM17" i="1"/>
  <c r="ABM23" i="1"/>
  <c r="ABN17" i="1"/>
  <c r="ABN23" i="1"/>
  <c r="ABO17" i="1"/>
  <c r="ABO23" i="1"/>
  <c r="ABP17" i="1"/>
  <c r="ABP23" i="1"/>
  <c r="ABQ17" i="1"/>
  <c r="ABQ23" i="1"/>
  <c r="ABR17" i="1"/>
  <c r="ABR23" i="1"/>
  <c r="ABS17" i="1"/>
  <c r="ABS23" i="1"/>
  <c r="ABT17" i="1"/>
  <c r="ABT23" i="1"/>
  <c r="ABU17" i="1"/>
  <c r="ABU23" i="1"/>
  <c r="ABV17" i="1"/>
  <c r="ABV23" i="1"/>
  <c r="ABW17" i="1"/>
  <c r="ABW23" i="1"/>
  <c r="ABX17" i="1"/>
  <c r="ABX23" i="1"/>
  <c r="ABY17" i="1"/>
  <c r="ABY23" i="1"/>
  <c r="ABZ17" i="1"/>
  <c r="ABZ23" i="1"/>
  <c r="ACA17" i="1"/>
  <c r="ACA23" i="1"/>
  <c r="ACB17" i="1"/>
  <c r="ACB23" i="1"/>
  <c r="ACC17" i="1"/>
  <c r="ACC23" i="1"/>
  <c r="ACD17" i="1"/>
  <c r="ACD23" i="1"/>
  <c r="ACE17" i="1"/>
  <c r="ACE23" i="1"/>
  <c r="ACF17" i="1"/>
  <c r="ACF23" i="1"/>
  <c r="ACG17" i="1"/>
  <c r="ACG23" i="1"/>
  <c r="ACH17" i="1"/>
  <c r="ACH23" i="1"/>
  <c r="ACI17" i="1"/>
  <c r="ACI23" i="1"/>
  <c r="ACJ17" i="1"/>
  <c r="ACJ23" i="1"/>
  <c r="ACK17" i="1"/>
  <c r="ACK23" i="1"/>
  <c r="ACL17" i="1"/>
  <c r="ACL23" i="1"/>
  <c r="ACM17" i="1"/>
  <c r="ACM23" i="1"/>
  <c r="ACN17" i="1"/>
  <c r="ACN23" i="1"/>
  <c r="ACO17" i="1"/>
  <c r="ACO23" i="1"/>
  <c r="ACP17" i="1"/>
  <c r="ACP23" i="1"/>
  <c r="ACQ17" i="1"/>
  <c r="ACQ23" i="1"/>
  <c r="ACR17" i="1"/>
  <c r="ACR23" i="1"/>
  <c r="ACS17" i="1"/>
  <c r="ACS23" i="1"/>
  <c r="ACT17" i="1"/>
  <c r="ACT23" i="1"/>
  <c r="ACU17" i="1"/>
  <c r="ACU23" i="1"/>
  <c r="ACV17" i="1"/>
  <c r="ACV23" i="1"/>
  <c r="ACW17" i="1"/>
  <c r="ACW23" i="1"/>
  <c r="ACX17" i="1"/>
  <c r="ACX23" i="1"/>
  <c r="ACY17" i="1"/>
  <c r="ACY23" i="1"/>
  <c r="ACZ17" i="1"/>
  <c r="ACZ23" i="1"/>
  <c r="ADA17" i="1"/>
  <c r="ADA23" i="1"/>
  <c r="ADB17" i="1"/>
  <c r="ADB23" i="1"/>
  <c r="ADC17" i="1"/>
  <c r="ADC23" i="1"/>
  <c r="ADD17" i="1"/>
  <c r="ADD23" i="1"/>
  <c r="ADE17" i="1"/>
  <c r="ADE23" i="1"/>
  <c r="ADF17" i="1"/>
  <c r="ADF23" i="1"/>
  <c r="ADG17" i="1"/>
  <c r="ADG23" i="1"/>
  <c r="ADH17" i="1"/>
  <c r="ADH23" i="1"/>
  <c r="ADI17" i="1"/>
  <c r="ADI23" i="1"/>
  <c r="ADJ17" i="1"/>
  <c r="ADJ23" i="1"/>
  <c r="ADK17" i="1"/>
  <c r="ADK23" i="1"/>
  <c r="ADL17" i="1"/>
  <c r="ADL23" i="1"/>
  <c r="ADM17" i="1"/>
  <c r="ADM23" i="1"/>
  <c r="ADN17" i="1"/>
  <c r="ADN23" i="1"/>
  <c r="ADO17" i="1"/>
  <c r="ADO23" i="1"/>
  <c r="ADP17" i="1"/>
  <c r="ADP23" i="1"/>
  <c r="ADQ17" i="1"/>
  <c r="ADQ23" i="1"/>
  <c r="ADR17" i="1"/>
  <c r="ADR23" i="1"/>
  <c r="ADS17" i="1"/>
  <c r="ADS23" i="1"/>
  <c r="ADT17" i="1"/>
  <c r="ADT23" i="1"/>
  <c r="ADU17" i="1"/>
  <c r="ADU23" i="1"/>
  <c r="ADV17" i="1"/>
  <c r="ADV23" i="1"/>
  <c r="ADW17" i="1"/>
  <c r="ADW23" i="1"/>
  <c r="ADX17" i="1"/>
  <c r="ADX23" i="1"/>
  <c r="ADY17" i="1"/>
  <c r="ADY23" i="1"/>
  <c r="ADZ17" i="1"/>
  <c r="ADZ23" i="1"/>
  <c r="AEA17" i="1"/>
  <c r="AEA23" i="1"/>
  <c r="AEB17" i="1"/>
  <c r="AEB23" i="1"/>
  <c r="AEC17" i="1"/>
  <c r="AEC23" i="1"/>
  <c r="AED17" i="1"/>
  <c r="AED23" i="1"/>
  <c r="AEE17" i="1"/>
  <c r="AEE23" i="1"/>
  <c r="AEF17" i="1"/>
  <c r="AEF23" i="1"/>
  <c r="AEG17" i="1"/>
  <c r="AEG23" i="1"/>
  <c r="AEH17" i="1"/>
  <c r="AEH23" i="1"/>
  <c r="AEI17" i="1"/>
  <c r="AEI23" i="1"/>
  <c r="AEJ17" i="1"/>
  <c r="AEJ23" i="1"/>
  <c r="AEK17" i="1"/>
  <c r="AEK23" i="1"/>
  <c r="AEL17" i="1"/>
  <c r="AEL23" i="1"/>
  <c r="AEM17" i="1"/>
  <c r="AEM23" i="1"/>
  <c r="AEN17" i="1"/>
  <c r="AEN23" i="1"/>
  <c r="AEO17" i="1"/>
  <c r="AEO23" i="1"/>
  <c r="AEP17" i="1"/>
  <c r="AEP23" i="1"/>
  <c r="AEQ17" i="1"/>
  <c r="AEQ23" i="1"/>
  <c r="AER17" i="1"/>
  <c r="AER23" i="1"/>
  <c r="AES17" i="1"/>
  <c r="AES23" i="1"/>
  <c r="AET17" i="1"/>
  <c r="AET23" i="1"/>
  <c r="AEU17" i="1"/>
  <c r="AEU23" i="1"/>
  <c r="AEV17" i="1"/>
  <c r="AEV23" i="1"/>
  <c r="AEW17" i="1"/>
  <c r="AEW23" i="1"/>
  <c r="AEX17" i="1"/>
  <c r="AEX23" i="1"/>
  <c r="AEY17" i="1"/>
  <c r="AEY23" i="1"/>
  <c r="AEZ17" i="1"/>
  <c r="AEZ23" i="1"/>
  <c r="AFA17" i="1"/>
  <c r="AFA23" i="1"/>
  <c r="AFB17" i="1"/>
  <c r="AFB23" i="1"/>
  <c r="AFC17" i="1"/>
  <c r="AFC23" i="1"/>
  <c r="AFD17" i="1"/>
  <c r="AFD23" i="1"/>
  <c r="AFE17" i="1"/>
  <c r="AFE23" i="1"/>
  <c r="AFF17" i="1"/>
  <c r="AFF23" i="1"/>
  <c r="AFG17" i="1"/>
  <c r="AFG23" i="1"/>
  <c r="AFH17" i="1"/>
  <c r="AFH23" i="1"/>
  <c r="AFI17" i="1"/>
  <c r="AFI23" i="1"/>
  <c r="AFJ17" i="1"/>
  <c r="AFJ23" i="1"/>
  <c r="AFK17" i="1"/>
  <c r="AFK23" i="1"/>
  <c r="AFL17" i="1"/>
  <c r="AFL23" i="1"/>
  <c r="AFM17" i="1"/>
  <c r="AFM23" i="1"/>
  <c r="AFN17" i="1"/>
  <c r="AFN23" i="1"/>
  <c r="AFO17" i="1"/>
  <c r="AFO23" i="1"/>
  <c r="AFP17" i="1"/>
  <c r="AFP23" i="1"/>
  <c r="AFQ17" i="1"/>
  <c r="AFQ23" i="1"/>
  <c r="AFR17" i="1"/>
  <c r="AFR23" i="1"/>
  <c r="AFS17" i="1"/>
  <c r="AFS23" i="1"/>
  <c r="AFT17" i="1"/>
  <c r="AFT23" i="1"/>
  <c r="AFU17" i="1"/>
  <c r="AFU23" i="1"/>
  <c r="AFV17" i="1"/>
  <c r="AFV23" i="1"/>
  <c r="AFW17" i="1"/>
  <c r="AFW23" i="1"/>
  <c r="AFX17" i="1"/>
  <c r="AFX23" i="1"/>
  <c r="AFY17" i="1"/>
  <c r="AFY23" i="1"/>
  <c r="AFZ17" i="1"/>
  <c r="AFZ23" i="1"/>
  <c r="AGA17" i="1"/>
  <c r="AGA23" i="1"/>
  <c r="AGB17" i="1"/>
  <c r="AGB23" i="1"/>
  <c r="AGC17" i="1"/>
  <c r="AGC23" i="1"/>
  <c r="AGD17" i="1"/>
  <c r="AGD23" i="1"/>
  <c r="AGE17" i="1"/>
  <c r="AGE23" i="1"/>
  <c r="AGF17" i="1"/>
  <c r="AGF23" i="1"/>
  <c r="AGG17" i="1"/>
  <c r="AGG23" i="1"/>
  <c r="AGH17" i="1"/>
  <c r="AGH23" i="1"/>
  <c r="AGI17" i="1"/>
  <c r="AGI23" i="1"/>
  <c r="AGJ17" i="1"/>
  <c r="AGJ23" i="1"/>
  <c r="AGK17" i="1"/>
  <c r="AGK23" i="1"/>
  <c r="AGL17" i="1"/>
  <c r="AGL23" i="1"/>
  <c r="AGM17" i="1"/>
  <c r="AGM23" i="1"/>
  <c r="AGN17" i="1"/>
  <c r="AGN23" i="1"/>
  <c r="AGO17" i="1"/>
  <c r="AGO23" i="1"/>
  <c r="AGP17" i="1"/>
  <c r="AGP23" i="1"/>
  <c r="AGQ17" i="1"/>
  <c r="AGQ23" i="1"/>
  <c r="AGR17" i="1"/>
  <c r="AGR23" i="1"/>
  <c r="AGS17" i="1"/>
  <c r="AGS23" i="1"/>
  <c r="AGT17" i="1"/>
  <c r="AGT23" i="1"/>
  <c r="AGU17" i="1"/>
  <c r="AGU23" i="1"/>
  <c r="AGV17" i="1"/>
  <c r="AGV23" i="1"/>
  <c r="AGW17" i="1"/>
  <c r="AGW23" i="1"/>
  <c r="AGX17" i="1"/>
  <c r="AGX23" i="1"/>
  <c r="AGY17" i="1"/>
  <c r="AGY23" i="1"/>
  <c r="AGZ17" i="1"/>
  <c r="AGZ23" i="1"/>
  <c r="AHA17" i="1"/>
  <c r="AHA23" i="1"/>
  <c r="AHB17" i="1"/>
  <c r="AHB23" i="1"/>
  <c r="AHC17" i="1"/>
  <c r="AHC23" i="1"/>
  <c r="AHD17" i="1"/>
  <c r="AHD23" i="1"/>
  <c r="AHE17" i="1"/>
  <c r="AHE23" i="1"/>
  <c r="AHF17" i="1"/>
  <c r="AHF23" i="1"/>
  <c r="AHG17" i="1"/>
  <c r="AHG23" i="1"/>
  <c r="AHH17" i="1"/>
  <c r="AHH23" i="1"/>
  <c r="AHI17" i="1"/>
  <c r="AHI23" i="1"/>
  <c r="AHJ17" i="1"/>
  <c r="AHJ23" i="1"/>
  <c r="AHK17" i="1"/>
  <c r="AHK23" i="1"/>
  <c r="AHL17" i="1"/>
  <c r="AHL23" i="1"/>
  <c r="AHM17" i="1"/>
  <c r="AHM23" i="1"/>
  <c r="AHN17" i="1"/>
  <c r="AHN23" i="1"/>
  <c r="AHO17" i="1"/>
  <c r="AHO23" i="1"/>
  <c r="AHP17" i="1"/>
  <c r="AHP23" i="1"/>
  <c r="AHQ17" i="1"/>
  <c r="AHQ23" i="1"/>
  <c r="AHR17" i="1"/>
  <c r="AHR23" i="1"/>
  <c r="AHS17" i="1"/>
  <c r="AHS23" i="1"/>
  <c r="AHT17" i="1"/>
  <c r="AHT23" i="1"/>
  <c r="AHU17" i="1"/>
  <c r="AHU23" i="1"/>
  <c r="AHV17" i="1"/>
  <c r="AHV23" i="1"/>
  <c r="AHW17" i="1"/>
  <c r="AHW23" i="1"/>
  <c r="AHX17" i="1"/>
  <c r="AHX23" i="1"/>
  <c r="AHY17" i="1"/>
  <c r="AHY23" i="1"/>
  <c r="AHZ17" i="1"/>
  <c r="AHZ23" i="1"/>
  <c r="AIA17" i="1"/>
  <c r="AIA23" i="1"/>
  <c r="AIB17" i="1"/>
  <c r="AIB23" i="1"/>
  <c r="AIC17" i="1"/>
  <c r="AIC23" i="1"/>
  <c r="AID17" i="1"/>
  <c r="AID23" i="1"/>
  <c r="AIE17" i="1"/>
  <c r="AIE23" i="1"/>
  <c r="AIF17" i="1"/>
  <c r="AIF23" i="1"/>
  <c r="AIG17" i="1"/>
  <c r="AIG23" i="1"/>
  <c r="AIH17" i="1"/>
  <c r="AIH23" i="1"/>
  <c r="AII17" i="1"/>
  <c r="AII23" i="1"/>
  <c r="AIJ17" i="1"/>
  <c r="AIJ23" i="1"/>
  <c r="AIK17" i="1"/>
  <c r="AIK23" i="1"/>
  <c r="AIL17" i="1"/>
  <c r="AIL23" i="1"/>
  <c r="AIM17" i="1"/>
  <c r="AIM23" i="1"/>
  <c r="AIN17" i="1"/>
  <c r="AIN23" i="1"/>
  <c r="AIO17" i="1"/>
  <c r="AIO23" i="1"/>
  <c r="AIP17" i="1"/>
  <c r="AIP23" i="1"/>
  <c r="AIQ17" i="1"/>
  <c r="AIQ23" i="1"/>
  <c r="AIR17" i="1"/>
  <c r="AIR23" i="1"/>
  <c r="AIS17" i="1"/>
  <c r="AIS23" i="1"/>
  <c r="AIT17" i="1"/>
  <c r="AIT23" i="1"/>
  <c r="AIU17" i="1"/>
  <c r="AIU23" i="1"/>
  <c r="AIV17" i="1"/>
  <c r="AIV23" i="1"/>
  <c r="AIW17" i="1"/>
  <c r="AIW23" i="1"/>
  <c r="AIX17" i="1"/>
  <c r="AIX23" i="1"/>
  <c r="AIY17" i="1"/>
  <c r="AIY23" i="1"/>
  <c r="AIZ17" i="1"/>
  <c r="AIZ23" i="1"/>
  <c r="AJA17" i="1"/>
  <c r="AJA23" i="1"/>
  <c r="AJB17" i="1"/>
  <c r="AJB23" i="1"/>
  <c r="AJC17" i="1"/>
  <c r="AJC23" i="1"/>
  <c r="AJD17" i="1"/>
  <c r="AJD23" i="1"/>
  <c r="AJE17" i="1"/>
  <c r="AJE23" i="1"/>
  <c r="AJF17" i="1"/>
  <c r="AJF23" i="1"/>
  <c r="AJG17" i="1"/>
  <c r="AJG23" i="1"/>
  <c r="AJH17" i="1"/>
  <c r="AJH23" i="1"/>
  <c r="AJI17" i="1"/>
  <c r="AJI23" i="1"/>
  <c r="AJJ17" i="1"/>
  <c r="AJJ23" i="1"/>
  <c r="AJK17" i="1"/>
  <c r="AJK23" i="1"/>
  <c r="AJL17" i="1"/>
  <c r="AJL23" i="1"/>
  <c r="AJM17" i="1"/>
  <c r="AJM23" i="1"/>
  <c r="AJN17" i="1"/>
  <c r="AJN23" i="1"/>
  <c r="AJO17" i="1"/>
  <c r="AJO23" i="1"/>
  <c r="AJP17" i="1"/>
  <c r="AJP23" i="1"/>
  <c r="AJQ17" i="1"/>
  <c r="AJQ23" i="1"/>
  <c r="AJR17" i="1"/>
  <c r="AJR23" i="1"/>
  <c r="AJS17" i="1"/>
  <c r="AJS23" i="1"/>
  <c r="AJT17" i="1"/>
  <c r="AJT23" i="1"/>
  <c r="AJU17" i="1"/>
  <c r="AJU23" i="1"/>
  <c r="AJV17" i="1"/>
  <c r="AJV23" i="1"/>
  <c r="AJW17" i="1"/>
  <c r="AJW23" i="1"/>
  <c r="AJX17" i="1"/>
  <c r="AJX23" i="1"/>
  <c r="AJY17" i="1"/>
  <c r="AJY23" i="1"/>
  <c r="AJZ17" i="1"/>
  <c r="AJZ23" i="1"/>
  <c r="AKA17" i="1"/>
  <c r="AKA23" i="1"/>
  <c r="AKB17" i="1"/>
  <c r="AKB23" i="1"/>
  <c r="AKC17" i="1"/>
  <c r="AKC23" i="1"/>
  <c r="AKD17" i="1"/>
  <c r="AKD23" i="1"/>
  <c r="AKE17" i="1"/>
  <c r="AKE23" i="1"/>
  <c r="AKF17" i="1"/>
  <c r="AKF23" i="1"/>
  <c r="AKG17" i="1"/>
  <c r="AKG23" i="1"/>
  <c r="AKH17" i="1"/>
  <c r="AKH23" i="1"/>
  <c r="AKI17" i="1"/>
  <c r="AKI23" i="1"/>
  <c r="AKJ17" i="1"/>
  <c r="AKJ23" i="1"/>
  <c r="AKK17" i="1"/>
  <c r="AKK23" i="1"/>
  <c r="AKL17" i="1"/>
  <c r="AKL23" i="1"/>
  <c r="AKM17" i="1"/>
  <c r="AKM23" i="1"/>
  <c r="AKN17" i="1"/>
  <c r="AKN23" i="1"/>
  <c r="AKO17" i="1"/>
  <c r="AKO23" i="1"/>
  <c r="AKP17" i="1"/>
  <c r="AKP23" i="1"/>
  <c r="AKQ17" i="1"/>
  <c r="AKQ23" i="1"/>
  <c r="AKR17" i="1"/>
  <c r="AKR23" i="1"/>
  <c r="AKS17" i="1"/>
  <c r="AKS23" i="1"/>
  <c r="AKT17" i="1"/>
  <c r="AKT23" i="1"/>
  <c r="AKU17" i="1"/>
  <c r="AKU23" i="1"/>
  <c r="AKV17" i="1"/>
  <c r="AKV23" i="1"/>
  <c r="AKW17" i="1"/>
  <c r="AKW23" i="1"/>
  <c r="AKX17" i="1"/>
  <c r="AKX23" i="1"/>
  <c r="AKY17" i="1"/>
  <c r="AKY23" i="1"/>
  <c r="AKZ17" i="1"/>
  <c r="AKZ23" i="1"/>
  <c r="ALA17" i="1"/>
  <c r="ALA23" i="1"/>
  <c r="ALB17" i="1"/>
  <c r="ALB23" i="1"/>
  <c r="ALC17" i="1"/>
  <c r="ALC23" i="1"/>
  <c r="ALD17" i="1"/>
  <c r="ALD23" i="1"/>
  <c r="ALE17" i="1"/>
  <c r="ALE23" i="1"/>
  <c r="ALF17" i="1"/>
  <c r="ALF23" i="1"/>
  <c r="ALG17" i="1"/>
  <c r="ALG23" i="1"/>
  <c r="ALH17" i="1"/>
  <c r="ALH23" i="1"/>
  <c r="ALI17" i="1"/>
  <c r="ALI23" i="1"/>
  <c r="ALJ17" i="1"/>
  <c r="ALJ23" i="1"/>
  <c r="ALK17" i="1"/>
  <c r="ALK23" i="1"/>
  <c r="ALL17" i="1"/>
  <c r="ALL23" i="1"/>
  <c r="ALM17" i="1"/>
  <c r="ALM23" i="1"/>
  <c r="ALN17" i="1"/>
  <c r="ALN23" i="1"/>
  <c r="ALO17" i="1"/>
  <c r="ALO23" i="1"/>
  <c r="ALP17" i="1"/>
  <c r="ALP23" i="1"/>
  <c r="ALQ17" i="1"/>
  <c r="ALQ23" i="1"/>
  <c r="ALR17" i="1"/>
  <c r="ALR23" i="1"/>
  <c r="ALS17" i="1"/>
  <c r="ALS23" i="1"/>
  <c r="ALT17" i="1"/>
  <c r="ALT23" i="1"/>
  <c r="ALU17" i="1"/>
  <c r="ALU23" i="1"/>
  <c r="ALV17" i="1"/>
  <c r="ALV23" i="1"/>
  <c r="ALW17" i="1"/>
  <c r="ALW23" i="1"/>
  <c r="ALX17" i="1"/>
  <c r="ALX23" i="1"/>
  <c r="ALY17" i="1"/>
  <c r="ALY23" i="1"/>
  <c r="ALZ17" i="1"/>
  <c r="ALZ23" i="1"/>
  <c r="AMA17" i="1"/>
  <c r="AMA23" i="1"/>
  <c r="AMB17" i="1"/>
  <c r="AMB23" i="1"/>
  <c r="AMC17" i="1"/>
  <c r="AMC23" i="1"/>
  <c r="AMD17" i="1"/>
  <c r="AMD23" i="1"/>
  <c r="AME17" i="1"/>
  <c r="AME23" i="1"/>
  <c r="AMF17" i="1"/>
  <c r="AMF23" i="1"/>
  <c r="AMG17" i="1"/>
  <c r="AMG23" i="1"/>
  <c r="AMH17" i="1"/>
  <c r="AMH23" i="1"/>
  <c r="AMI17" i="1"/>
  <c r="AMI23" i="1"/>
  <c r="AMJ17" i="1"/>
  <c r="AMJ23" i="1"/>
  <c r="AMK17" i="1"/>
  <c r="AMK23" i="1"/>
  <c r="AML17" i="1"/>
  <c r="AML23" i="1"/>
  <c r="AMM17" i="1"/>
  <c r="AMM23" i="1"/>
  <c r="AMN17" i="1"/>
  <c r="AMN23" i="1"/>
  <c r="AMO17" i="1"/>
  <c r="AMO23" i="1"/>
  <c r="AMP17" i="1"/>
  <c r="AMP23" i="1"/>
  <c r="AMQ17" i="1"/>
  <c r="AMQ23" i="1"/>
  <c r="AMR17" i="1"/>
  <c r="AMR23" i="1"/>
  <c r="AMS17" i="1"/>
  <c r="AMS23" i="1"/>
  <c r="AMT17" i="1"/>
  <c r="AMT23" i="1"/>
  <c r="AMU17" i="1"/>
  <c r="AMU23" i="1"/>
  <c r="AMV17" i="1"/>
  <c r="AMV23" i="1"/>
  <c r="AMW17" i="1"/>
  <c r="AMW23" i="1"/>
  <c r="AMX17" i="1"/>
  <c r="AMX23" i="1"/>
  <c r="AMY17" i="1"/>
  <c r="AMY23" i="1"/>
  <c r="AMZ17" i="1"/>
  <c r="AMZ23" i="1"/>
  <c r="ANA17" i="1"/>
  <c r="ANA23" i="1"/>
  <c r="ANB17" i="1"/>
  <c r="ANB23" i="1"/>
  <c r="ANC17" i="1"/>
  <c r="ANC23" i="1"/>
  <c r="AND17" i="1"/>
  <c r="AND23" i="1"/>
  <c r="ANE17" i="1"/>
  <c r="ANE23" i="1"/>
  <c r="ANF17" i="1"/>
  <c r="ANF23" i="1"/>
  <c r="ANG17" i="1"/>
  <c r="ANG23" i="1"/>
  <c r="ANH17" i="1"/>
  <c r="ANH23" i="1"/>
  <c r="ANI17" i="1"/>
  <c r="ANI23" i="1"/>
  <c r="ANJ17" i="1"/>
  <c r="ANJ23" i="1"/>
  <c r="ANK17" i="1"/>
  <c r="ANK23" i="1"/>
  <c r="ANL17" i="1"/>
  <c r="ANL23" i="1"/>
  <c r="ANM17" i="1"/>
  <c r="ANM23" i="1"/>
  <c r="ANN17" i="1"/>
  <c r="ANN23" i="1"/>
  <c r="ANO17" i="1"/>
  <c r="ANO23" i="1"/>
  <c r="ANP17" i="1"/>
  <c r="ANP23" i="1"/>
  <c r="ANQ17" i="1"/>
  <c r="ANQ23" i="1"/>
  <c r="ANR17" i="1"/>
  <c r="ANR23" i="1"/>
  <c r="ANS17" i="1"/>
  <c r="ANS23" i="1"/>
  <c r="ANT17" i="1"/>
  <c r="ANT23" i="1"/>
  <c r="ANU17" i="1"/>
  <c r="ANU23" i="1"/>
  <c r="ANV17" i="1"/>
  <c r="ANV23" i="1"/>
  <c r="ANW17" i="1"/>
  <c r="ANW23" i="1"/>
  <c r="ANX17" i="1"/>
  <c r="ANX23" i="1"/>
  <c r="ANY17" i="1"/>
  <c r="ANY23" i="1"/>
  <c r="ANZ17" i="1"/>
  <c r="ANZ23" i="1"/>
  <c r="AOA17" i="1"/>
  <c r="AOA23" i="1"/>
  <c r="AOB17" i="1"/>
  <c r="AOB23" i="1"/>
  <c r="AOC17" i="1"/>
  <c r="AOC23" i="1"/>
  <c r="AOD17" i="1"/>
  <c r="AOD23" i="1"/>
  <c r="AOE17" i="1"/>
  <c r="AOE23" i="1"/>
  <c r="AOF17" i="1"/>
  <c r="AOF23" i="1"/>
  <c r="AOG17" i="1"/>
  <c r="AOG23" i="1"/>
  <c r="AOH17" i="1"/>
  <c r="AOH23" i="1"/>
  <c r="AOI17" i="1"/>
  <c r="AOI23" i="1"/>
  <c r="AOJ17" i="1"/>
  <c r="AOJ23" i="1"/>
  <c r="AOK17" i="1"/>
  <c r="AOK23" i="1"/>
  <c r="AOL17" i="1"/>
  <c r="AOL23" i="1"/>
  <c r="AOM17" i="1"/>
  <c r="AOM23" i="1"/>
  <c r="AON17" i="1"/>
  <c r="AON23" i="1"/>
  <c r="AOO17" i="1"/>
  <c r="AOO23" i="1"/>
  <c r="AOP17" i="1"/>
  <c r="AOP23" i="1"/>
  <c r="AOQ17" i="1"/>
  <c r="AOQ23" i="1"/>
  <c r="AOR17" i="1"/>
  <c r="AOR23" i="1"/>
  <c r="AOS17" i="1"/>
  <c r="AOS23" i="1"/>
  <c r="AOT17" i="1"/>
  <c r="AOT23" i="1"/>
  <c r="AOU17" i="1"/>
  <c r="AOU23" i="1"/>
  <c r="AOV17" i="1"/>
  <c r="AOV23" i="1"/>
  <c r="AOW17" i="1"/>
  <c r="AOW23" i="1"/>
  <c r="AOX17" i="1"/>
  <c r="AOX23" i="1"/>
  <c r="AOY17" i="1"/>
  <c r="AOY23" i="1"/>
  <c r="AOZ17" i="1"/>
  <c r="AOZ23" i="1"/>
  <c r="APA17" i="1"/>
  <c r="APA23" i="1"/>
  <c r="APB17" i="1"/>
  <c r="APB23" i="1"/>
  <c r="APC17" i="1"/>
  <c r="APC23" i="1"/>
  <c r="APD17" i="1"/>
  <c r="APD23" i="1"/>
  <c r="APE17" i="1"/>
  <c r="APE23" i="1"/>
  <c r="APF17" i="1"/>
  <c r="APF23" i="1"/>
  <c r="APG17" i="1"/>
  <c r="APG23" i="1"/>
  <c r="APH17" i="1"/>
  <c r="APH23" i="1"/>
  <c r="API17" i="1"/>
  <c r="API23" i="1"/>
  <c r="APJ17" i="1"/>
  <c r="APJ23" i="1"/>
  <c r="APK17" i="1"/>
  <c r="APK23" i="1"/>
  <c r="APL17" i="1"/>
  <c r="APL23" i="1"/>
  <c r="APM17" i="1"/>
  <c r="APM23" i="1"/>
  <c r="APN17" i="1"/>
  <c r="APN23" i="1"/>
  <c r="APO17" i="1"/>
  <c r="APO23" i="1"/>
  <c r="APP17" i="1"/>
  <c r="APP23" i="1"/>
  <c r="APQ17" i="1"/>
  <c r="APQ23" i="1"/>
  <c r="APR17" i="1"/>
  <c r="APR23" i="1"/>
  <c r="APS17" i="1"/>
  <c r="APS23" i="1"/>
  <c r="APT17" i="1"/>
  <c r="APT23" i="1"/>
  <c r="APU17" i="1"/>
  <c r="APU23" i="1"/>
  <c r="APV17" i="1"/>
  <c r="APV23" i="1"/>
  <c r="APW17" i="1"/>
  <c r="APW23" i="1"/>
  <c r="APX17" i="1"/>
  <c r="APX23" i="1"/>
  <c r="APY17" i="1"/>
  <c r="APY23" i="1"/>
  <c r="APZ17" i="1"/>
  <c r="APZ23" i="1"/>
  <c r="AQA17" i="1"/>
  <c r="AQA23" i="1"/>
  <c r="AQB17" i="1"/>
  <c r="AQB23" i="1"/>
  <c r="AQC17" i="1"/>
  <c r="AQC23" i="1"/>
  <c r="AQD17" i="1"/>
  <c r="AQD23" i="1"/>
  <c r="AQE17" i="1"/>
  <c r="AQE23" i="1"/>
  <c r="AQF17" i="1"/>
  <c r="AQF23" i="1"/>
  <c r="AQG17" i="1"/>
  <c r="AQG23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HR6" i="1"/>
  <c r="HS6" i="1"/>
  <c r="HT6" i="1"/>
  <c r="HU6" i="1"/>
  <c r="HV6" i="1"/>
  <c r="HW6" i="1"/>
  <c r="HX6" i="1"/>
  <c r="HY6" i="1"/>
  <c r="HZ6" i="1"/>
  <c r="IA6" i="1"/>
  <c r="IB6" i="1"/>
  <c r="IC6" i="1"/>
  <c r="ID6" i="1"/>
  <c r="IE6" i="1"/>
  <c r="IF6" i="1"/>
  <c r="IG6" i="1"/>
  <c r="IH6" i="1"/>
  <c r="II6" i="1"/>
  <c r="IJ6" i="1"/>
  <c r="IK6" i="1"/>
  <c r="IL6" i="1"/>
  <c r="IM6" i="1"/>
  <c r="IN6" i="1"/>
  <c r="IO6" i="1"/>
  <c r="IP6" i="1"/>
  <c r="IQ6" i="1"/>
  <c r="IR6" i="1"/>
  <c r="IS6" i="1"/>
  <c r="IT6" i="1"/>
  <c r="IU6" i="1"/>
  <c r="IV6" i="1"/>
  <c r="IW6" i="1"/>
  <c r="IX6" i="1"/>
  <c r="IY6" i="1"/>
  <c r="IZ6" i="1"/>
  <c r="JA6" i="1"/>
  <c r="JB6" i="1"/>
  <c r="JC6" i="1"/>
  <c r="JD6" i="1"/>
  <c r="JE6" i="1"/>
  <c r="JF6" i="1"/>
  <c r="JG6" i="1"/>
  <c r="JH6" i="1"/>
  <c r="JI6" i="1"/>
  <c r="JJ6" i="1"/>
  <c r="JK6" i="1"/>
  <c r="JL6" i="1"/>
  <c r="JM6" i="1"/>
  <c r="JN6" i="1"/>
  <c r="JO6" i="1"/>
  <c r="JP6" i="1"/>
  <c r="JQ6" i="1"/>
  <c r="JR6" i="1"/>
  <c r="JS6" i="1"/>
  <c r="JT6" i="1"/>
  <c r="JU6" i="1"/>
  <c r="JV6" i="1"/>
  <c r="JW6" i="1"/>
  <c r="JX6" i="1"/>
  <c r="JY6" i="1"/>
  <c r="JZ6" i="1"/>
  <c r="KA6" i="1"/>
  <c r="KB6" i="1"/>
  <c r="KC6" i="1"/>
  <c r="KD6" i="1"/>
  <c r="KE6" i="1"/>
  <c r="KF6" i="1"/>
  <c r="KG6" i="1"/>
  <c r="KH6" i="1"/>
  <c r="KI6" i="1"/>
  <c r="KJ6" i="1"/>
  <c r="KK6" i="1"/>
  <c r="KL6" i="1"/>
  <c r="KM6" i="1"/>
  <c r="KN6" i="1"/>
  <c r="KO6" i="1"/>
  <c r="KP6" i="1"/>
  <c r="KQ6" i="1"/>
  <c r="KR6" i="1"/>
  <c r="KS6" i="1"/>
  <c r="KT6" i="1"/>
  <c r="KU6" i="1"/>
  <c r="KV6" i="1"/>
  <c r="KW6" i="1"/>
  <c r="KX6" i="1"/>
  <c r="KY6" i="1"/>
  <c r="KZ6" i="1"/>
  <c r="LA6" i="1"/>
  <c r="LB6" i="1"/>
  <c r="LC6" i="1"/>
  <c r="LD6" i="1"/>
  <c r="LE6" i="1"/>
  <c r="LF6" i="1"/>
  <c r="LG6" i="1"/>
  <c r="LH6" i="1"/>
  <c r="LI6" i="1"/>
  <c r="LJ6" i="1"/>
  <c r="LK6" i="1"/>
  <c r="LL6" i="1"/>
  <c r="LM6" i="1"/>
  <c r="LN6" i="1"/>
  <c r="LO6" i="1"/>
  <c r="LP6" i="1"/>
  <c r="LQ6" i="1"/>
  <c r="LR6" i="1"/>
  <c r="LS6" i="1"/>
  <c r="LT6" i="1"/>
  <c r="LU6" i="1"/>
  <c r="LV6" i="1"/>
  <c r="LW6" i="1"/>
  <c r="LX6" i="1"/>
  <c r="LY6" i="1"/>
  <c r="LZ6" i="1"/>
  <c r="MA6" i="1"/>
  <c r="MB6" i="1"/>
  <c r="MC6" i="1"/>
  <c r="MD6" i="1"/>
  <c r="ME6" i="1"/>
  <c r="MF6" i="1"/>
  <c r="MG6" i="1"/>
  <c r="MH6" i="1"/>
  <c r="MI6" i="1"/>
  <c r="MJ6" i="1"/>
  <c r="MK6" i="1"/>
  <c r="ML6" i="1"/>
  <c r="MM6" i="1"/>
  <c r="MN6" i="1"/>
  <c r="MO6" i="1"/>
  <c r="MP6" i="1"/>
  <c r="MQ6" i="1"/>
  <c r="MR6" i="1"/>
  <c r="MS6" i="1"/>
  <c r="MT6" i="1"/>
  <c r="MU6" i="1"/>
  <c r="MV6" i="1"/>
  <c r="MW6" i="1"/>
  <c r="MX6" i="1"/>
  <c r="MY6" i="1"/>
  <c r="MZ6" i="1"/>
  <c r="NA6" i="1"/>
  <c r="NB6" i="1"/>
  <c r="NC6" i="1"/>
  <c r="ND6" i="1"/>
  <c r="NE6" i="1"/>
  <c r="NF6" i="1"/>
  <c r="NG6" i="1"/>
  <c r="NH6" i="1"/>
  <c r="NI6" i="1"/>
  <c r="NJ6" i="1"/>
  <c r="NK6" i="1"/>
  <c r="NL6" i="1"/>
  <c r="NM6" i="1"/>
  <c r="NN6" i="1"/>
  <c r="NO6" i="1"/>
  <c r="NP6" i="1"/>
  <c r="NQ6" i="1"/>
  <c r="NR6" i="1"/>
  <c r="NS6" i="1"/>
  <c r="NT6" i="1"/>
  <c r="NU6" i="1"/>
  <c r="NV6" i="1"/>
  <c r="NW6" i="1"/>
  <c r="NX6" i="1"/>
  <c r="NY6" i="1"/>
  <c r="NZ6" i="1"/>
  <c r="OA6" i="1"/>
  <c r="OB6" i="1"/>
  <c r="OC6" i="1"/>
  <c r="OD6" i="1"/>
  <c r="OE6" i="1"/>
  <c r="OF6" i="1"/>
  <c r="OG6" i="1"/>
  <c r="OH6" i="1"/>
  <c r="OI6" i="1"/>
  <c r="OJ6" i="1"/>
  <c r="OK6" i="1"/>
  <c r="OL6" i="1"/>
  <c r="OM6" i="1"/>
  <c r="ON6" i="1"/>
  <c r="OO6" i="1"/>
  <c r="OP6" i="1"/>
  <c r="OQ6" i="1"/>
  <c r="OR6" i="1"/>
  <c r="OS6" i="1"/>
  <c r="OT6" i="1"/>
  <c r="OU6" i="1"/>
  <c r="OV6" i="1"/>
  <c r="OW6" i="1"/>
  <c r="OX6" i="1"/>
  <c r="OY6" i="1"/>
  <c r="OZ6" i="1"/>
  <c r="PA6" i="1"/>
  <c r="PB6" i="1"/>
  <c r="PC6" i="1"/>
  <c r="PD6" i="1"/>
  <c r="PE6" i="1"/>
  <c r="PF6" i="1"/>
  <c r="PG6" i="1"/>
  <c r="PH6" i="1"/>
  <c r="PI6" i="1"/>
  <c r="PJ6" i="1"/>
  <c r="PK6" i="1"/>
  <c r="PL6" i="1"/>
  <c r="PM6" i="1"/>
  <c r="PN6" i="1"/>
  <c r="PO6" i="1"/>
  <c r="PP6" i="1"/>
  <c r="PQ6" i="1"/>
  <c r="PR6" i="1"/>
  <c r="PS6" i="1"/>
  <c r="PT6" i="1"/>
  <c r="PU6" i="1"/>
  <c r="PV6" i="1"/>
  <c r="PW6" i="1"/>
  <c r="PX6" i="1"/>
  <c r="PY6" i="1"/>
  <c r="PZ6" i="1"/>
  <c r="QA6" i="1"/>
  <c r="QB6" i="1"/>
  <c r="QC6" i="1"/>
  <c r="QD6" i="1"/>
  <c r="QE6" i="1"/>
  <c r="QF6" i="1"/>
  <c r="QG6" i="1"/>
  <c r="QH6" i="1"/>
  <c r="QI6" i="1"/>
  <c r="QJ6" i="1"/>
  <c r="QK6" i="1"/>
  <c r="QL6" i="1"/>
  <c r="QM6" i="1"/>
  <c r="QN6" i="1"/>
  <c r="QO6" i="1"/>
  <c r="QP6" i="1"/>
  <c r="QQ6" i="1"/>
  <c r="QR6" i="1"/>
  <c r="QS6" i="1"/>
  <c r="QT6" i="1"/>
  <c r="QU6" i="1"/>
  <c r="QV6" i="1"/>
  <c r="QW6" i="1"/>
  <c r="QX6" i="1"/>
  <c r="QY6" i="1"/>
  <c r="QZ6" i="1"/>
  <c r="RA6" i="1"/>
  <c r="RB6" i="1"/>
  <c r="RC6" i="1"/>
  <c r="RD6" i="1"/>
  <c r="RE6" i="1"/>
  <c r="RF6" i="1"/>
  <c r="RG6" i="1"/>
  <c r="RH6" i="1"/>
  <c r="RI6" i="1"/>
  <c r="RJ6" i="1"/>
  <c r="RK6" i="1"/>
  <c r="RL6" i="1"/>
  <c r="RM6" i="1"/>
  <c r="RN6" i="1"/>
  <c r="RO6" i="1"/>
  <c r="RP6" i="1"/>
  <c r="RQ6" i="1"/>
  <c r="RR6" i="1"/>
  <c r="RS6" i="1"/>
  <c r="RT6" i="1"/>
  <c r="RU6" i="1"/>
  <c r="RV6" i="1"/>
  <c r="RW6" i="1"/>
  <c r="RX6" i="1"/>
  <c r="RY6" i="1"/>
  <c r="RZ6" i="1"/>
  <c r="SA6" i="1"/>
  <c r="SB6" i="1"/>
  <c r="SC6" i="1"/>
  <c r="SD6" i="1"/>
  <c r="SE6" i="1"/>
  <c r="SF6" i="1"/>
  <c r="SG6" i="1"/>
  <c r="SH6" i="1"/>
  <c r="SI6" i="1"/>
  <c r="SJ6" i="1"/>
  <c r="SK6" i="1"/>
  <c r="SL6" i="1"/>
  <c r="SM6" i="1"/>
  <c r="SN6" i="1"/>
  <c r="SO6" i="1"/>
  <c r="SP6" i="1"/>
  <c r="SQ6" i="1"/>
  <c r="SR6" i="1"/>
  <c r="SS6" i="1"/>
  <c r="ST6" i="1"/>
  <c r="SU6" i="1"/>
  <c r="SV6" i="1"/>
  <c r="SW6" i="1"/>
  <c r="SX6" i="1"/>
  <c r="SY6" i="1"/>
  <c r="SZ6" i="1"/>
  <c r="TA6" i="1"/>
  <c r="TB6" i="1"/>
  <c r="TC6" i="1"/>
  <c r="TD6" i="1"/>
  <c r="TE6" i="1"/>
  <c r="TF6" i="1"/>
  <c r="TG6" i="1"/>
  <c r="TH6" i="1"/>
  <c r="TI6" i="1"/>
  <c r="TJ6" i="1"/>
  <c r="TK6" i="1"/>
  <c r="TL6" i="1"/>
  <c r="TM6" i="1"/>
  <c r="TN6" i="1"/>
  <c r="TO6" i="1"/>
  <c r="TP6" i="1"/>
  <c r="TQ6" i="1"/>
  <c r="TR6" i="1"/>
  <c r="TS6" i="1"/>
  <c r="TT6" i="1"/>
  <c r="TU6" i="1"/>
  <c r="TV6" i="1"/>
  <c r="TW6" i="1"/>
  <c r="TX6" i="1"/>
  <c r="TY6" i="1"/>
  <c r="TZ6" i="1"/>
  <c r="UA6" i="1"/>
  <c r="UB6" i="1"/>
  <c r="UC6" i="1"/>
  <c r="UD6" i="1"/>
  <c r="UE6" i="1"/>
  <c r="UF6" i="1"/>
  <c r="UG6" i="1"/>
  <c r="UH6" i="1"/>
  <c r="UI6" i="1"/>
  <c r="UJ6" i="1"/>
  <c r="UK6" i="1"/>
  <c r="UL6" i="1"/>
  <c r="UM6" i="1"/>
  <c r="UN6" i="1"/>
  <c r="UO6" i="1"/>
  <c r="UP6" i="1"/>
  <c r="UQ6" i="1"/>
  <c r="UR6" i="1"/>
  <c r="US6" i="1"/>
  <c r="UT6" i="1"/>
  <c r="UU6" i="1"/>
  <c r="UV6" i="1"/>
  <c r="UW6" i="1"/>
  <c r="UX6" i="1"/>
  <c r="UY6" i="1"/>
  <c r="UZ6" i="1"/>
  <c r="VA6" i="1"/>
  <c r="VB6" i="1"/>
  <c r="VC6" i="1"/>
  <c r="VD6" i="1"/>
  <c r="VE6" i="1"/>
  <c r="VF6" i="1"/>
  <c r="VG6" i="1"/>
  <c r="VH6" i="1"/>
  <c r="VI6" i="1"/>
  <c r="VJ6" i="1"/>
  <c r="VK6" i="1"/>
  <c r="VL6" i="1"/>
  <c r="VM6" i="1"/>
  <c r="VN6" i="1"/>
  <c r="VO6" i="1"/>
  <c r="VP6" i="1"/>
  <c r="VQ6" i="1"/>
  <c r="VR6" i="1"/>
  <c r="VS6" i="1"/>
  <c r="VT6" i="1"/>
  <c r="VU6" i="1"/>
  <c r="VV6" i="1"/>
  <c r="VW6" i="1"/>
  <c r="VX6" i="1"/>
  <c r="VY6" i="1"/>
  <c r="VZ6" i="1"/>
  <c r="WA6" i="1"/>
  <c r="WB6" i="1"/>
  <c r="WC6" i="1"/>
  <c r="WD6" i="1"/>
  <c r="WE6" i="1"/>
  <c r="WF6" i="1"/>
  <c r="WG6" i="1"/>
  <c r="WH6" i="1"/>
  <c r="WI6" i="1"/>
  <c r="WJ6" i="1"/>
  <c r="WK6" i="1"/>
  <c r="WL6" i="1"/>
  <c r="WM6" i="1"/>
  <c r="WN6" i="1"/>
  <c r="WO6" i="1"/>
  <c r="WP6" i="1"/>
  <c r="WQ6" i="1"/>
  <c r="WR6" i="1"/>
  <c r="WS6" i="1"/>
  <c r="WT6" i="1"/>
  <c r="WU6" i="1"/>
  <c r="WV6" i="1"/>
  <c r="WW6" i="1"/>
  <c r="WX6" i="1"/>
  <c r="WY6" i="1"/>
  <c r="WZ6" i="1"/>
  <c r="XA6" i="1"/>
  <c r="XB6" i="1"/>
  <c r="XC6" i="1"/>
  <c r="XD6" i="1"/>
  <c r="XE6" i="1"/>
  <c r="XF6" i="1"/>
  <c r="XG6" i="1"/>
  <c r="XH6" i="1"/>
  <c r="XI6" i="1"/>
  <c r="XJ6" i="1"/>
  <c r="XK6" i="1"/>
  <c r="XL6" i="1"/>
  <c r="XM6" i="1"/>
  <c r="XN6" i="1"/>
  <c r="XO6" i="1"/>
  <c r="XP6" i="1"/>
  <c r="XQ6" i="1"/>
  <c r="XR6" i="1"/>
  <c r="XS6" i="1"/>
  <c r="XT6" i="1"/>
  <c r="XU6" i="1"/>
  <c r="XV6" i="1"/>
  <c r="XW6" i="1"/>
  <c r="XX6" i="1"/>
  <c r="XY6" i="1"/>
  <c r="XZ6" i="1"/>
  <c r="YA6" i="1"/>
  <c r="YB6" i="1"/>
  <c r="YC6" i="1"/>
  <c r="YD6" i="1"/>
  <c r="YE6" i="1"/>
  <c r="YF6" i="1"/>
  <c r="YG6" i="1"/>
  <c r="YH6" i="1"/>
  <c r="YI6" i="1"/>
  <c r="YJ6" i="1"/>
  <c r="YK6" i="1"/>
  <c r="YL6" i="1"/>
  <c r="YM6" i="1"/>
  <c r="YN6" i="1"/>
  <c r="YO6" i="1"/>
  <c r="YP6" i="1"/>
  <c r="YQ6" i="1"/>
  <c r="YR6" i="1"/>
  <c r="YS6" i="1"/>
  <c r="YT6" i="1"/>
  <c r="YU6" i="1"/>
  <c r="YV6" i="1"/>
  <c r="YW6" i="1"/>
  <c r="YX6" i="1"/>
  <c r="YY6" i="1"/>
  <c r="YZ6" i="1"/>
  <c r="ZA6" i="1"/>
  <c r="ZB6" i="1"/>
  <c r="ZC6" i="1"/>
  <c r="ZD6" i="1"/>
  <c r="ZE6" i="1"/>
  <c r="ZF6" i="1"/>
  <c r="ZG6" i="1"/>
  <c r="ZH6" i="1"/>
  <c r="ZI6" i="1"/>
  <c r="ZJ6" i="1"/>
  <c r="ZK6" i="1"/>
  <c r="ZL6" i="1"/>
  <c r="ZM6" i="1"/>
  <c r="ZN6" i="1"/>
  <c r="ZO6" i="1"/>
  <c r="ZP6" i="1"/>
  <c r="ZQ6" i="1"/>
  <c r="ZR6" i="1"/>
  <c r="ZS6" i="1"/>
  <c r="ZT6" i="1"/>
  <c r="ZU6" i="1"/>
  <c r="ZV6" i="1"/>
  <c r="ZW6" i="1"/>
  <c r="ZX6" i="1"/>
  <c r="ZY6" i="1"/>
  <c r="ZZ6" i="1"/>
  <c r="AAA6" i="1"/>
  <c r="AAB6" i="1"/>
  <c r="AAC6" i="1"/>
  <c r="AAD6" i="1"/>
  <c r="AAE6" i="1"/>
  <c r="AAF6" i="1"/>
  <c r="AAG6" i="1"/>
  <c r="AAH6" i="1"/>
  <c r="AAI6" i="1"/>
  <c r="AAJ6" i="1"/>
  <c r="AAK6" i="1"/>
  <c r="AAL6" i="1"/>
  <c r="AAM6" i="1"/>
  <c r="AAN6" i="1"/>
  <c r="AAO6" i="1"/>
  <c r="AAP6" i="1"/>
  <c r="AAQ6" i="1"/>
  <c r="AAR6" i="1"/>
  <c r="AAS6" i="1"/>
  <c r="AAT6" i="1"/>
  <c r="AAU6" i="1"/>
  <c r="AAV6" i="1"/>
  <c r="AAW6" i="1"/>
  <c r="AAX6" i="1"/>
  <c r="AAY6" i="1"/>
  <c r="AAZ6" i="1"/>
  <c r="ABA6" i="1"/>
  <c r="ABB6" i="1"/>
  <c r="ABC6" i="1"/>
  <c r="ABD6" i="1"/>
  <c r="ABE6" i="1"/>
  <c r="ABF6" i="1"/>
  <c r="ABG6" i="1"/>
  <c r="ABH6" i="1"/>
  <c r="ABI6" i="1"/>
  <c r="ABJ6" i="1"/>
  <c r="ABK6" i="1"/>
  <c r="ABL6" i="1"/>
  <c r="ABM6" i="1"/>
  <c r="ABN6" i="1"/>
  <c r="ABO6" i="1"/>
  <c r="ABP6" i="1"/>
  <c r="ABQ6" i="1"/>
  <c r="ABR6" i="1"/>
  <c r="ABS6" i="1"/>
  <c r="ABT6" i="1"/>
  <c r="ABU6" i="1"/>
  <c r="ABV6" i="1"/>
  <c r="ABW6" i="1"/>
  <c r="ABX6" i="1"/>
  <c r="ABY6" i="1"/>
  <c r="ABZ6" i="1"/>
  <c r="ACA6" i="1"/>
  <c r="ACB6" i="1"/>
  <c r="ACC6" i="1"/>
  <c r="ACD6" i="1"/>
  <c r="ACE6" i="1"/>
  <c r="ACF6" i="1"/>
  <c r="ACG6" i="1"/>
  <c r="ACH6" i="1"/>
  <c r="ACI6" i="1"/>
  <c r="ACJ6" i="1"/>
  <c r="ACK6" i="1"/>
  <c r="ACL6" i="1"/>
  <c r="ACM6" i="1"/>
  <c r="ACN6" i="1"/>
  <c r="ACO6" i="1"/>
  <c r="ACP6" i="1"/>
  <c r="ACQ6" i="1"/>
  <c r="ACR6" i="1"/>
  <c r="ACS6" i="1"/>
  <c r="ACT6" i="1"/>
  <c r="ACU6" i="1"/>
  <c r="ACV6" i="1"/>
  <c r="ACW6" i="1"/>
  <c r="ACX6" i="1"/>
  <c r="ACY6" i="1"/>
  <c r="ACZ6" i="1"/>
  <c r="ADA6" i="1"/>
  <c r="ADB6" i="1"/>
  <c r="ADC6" i="1"/>
  <c r="ADD6" i="1"/>
  <c r="ADE6" i="1"/>
  <c r="ADF6" i="1"/>
  <c r="ADG6" i="1"/>
  <c r="ADH6" i="1"/>
  <c r="ADI6" i="1"/>
  <c r="ADJ6" i="1"/>
  <c r="ADK6" i="1"/>
  <c r="ADL6" i="1"/>
  <c r="ADM6" i="1"/>
  <c r="ADN6" i="1"/>
  <c r="ADO6" i="1"/>
  <c r="ADP6" i="1"/>
  <c r="ADQ6" i="1"/>
  <c r="ADR6" i="1"/>
  <c r="ADS6" i="1"/>
  <c r="ADT6" i="1"/>
  <c r="ADU6" i="1"/>
  <c r="ADV6" i="1"/>
  <c r="ADW6" i="1"/>
  <c r="ADX6" i="1"/>
  <c r="ADY6" i="1"/>
  <c r="ADZ6" i="1"/>
  <c r="AEA6" i="1"/>
  <c r="AEB6" i="1"/>
  <c r="AEC6" i="1"/>
  <c r="AED6" i="1"/>
  <c r="AEE6" i="1"/>
  <c r="AEF6" i="1"/>
  <c r="AEG6" i="1"/>
  <c r="AEH6" i="1"/>
  <c r="AEI6" i="1"/>
  <c r="AEJ6" i="1"/>
  <c r="AEK6" i="1"/>
  <c r="AEL6" i="1"/>
  <c r="AEM6" i="1"/>
  <c r="AEN6" i="1"/>
  <c r="AEO6" i="1"/>
  <c r="AEP6" i="1"/>
  <c r="AEQ6" i="1"/>
  <c r="AER6" i="1"/>
  <c r="AES6" i="1"/>
  <c r="AET6" i="1"/>
  <c r="AEU6" i="1"/>
  <c r="AEV6" i="1"/>
  <c r="AEW6" i="1"/>
  <c r="AEX6" i="1"/>
  <c r="AEY6" i="1"/>
  <c r="AEZ6" i="1"/>
  <c r="AFA6" i="1"/>
  <c r="AFB6" i="1"/>
  <c r="AFC6" i="1"/>
  <c r="AFD6" i="1"/>
  <c r="AFE6" i="1"/>
  <c r="AFF6" i="1"/>
  <c r="AFG6" i="1"/>
  <c r="AFH6" i="1"/>
  <c r="AFI6" i="1"/>
  <c r="AFJ6" i="1"/>
  <c r="AFK6" i="1"/>
  <c r="AFL6" i="1"/>
  <c r="AFM6" i="1"/>
  <c r="AFN6" i="1"/>
  <c r="AFO6" i="1"/>
  <c r="AFP6" i="1"/>
  <c r="AFQ6" i="1"/>
  <c r="AFR6" i="1"/>
  <c r="AFS6" i="1"/>
  <c r="AFT6" i="1"/>
  <c r="AFU6" i="1"/>
  <c r="AFV6" i="1"/>
  <c r="AFW6" i="1"/>
  <c r="AFX6" i="1"/>
  <c r="AFY6" i="1"/>
  <c r="AFZ6" i="1"/>
  <c r="AGA6" i="1"/>
  <c r="AGB6" i="1"/>
  <c r="AGC6" i="1"/>
  <c r="AGD6" i="1"/>
  <c r="AGE6" i="1"/>
  <c r="AGF6" i="1"/>
  <c r="AGG6" i="1"/>
  <c r="AGH6" i="1"/>
  <c r="AGI6" i="1"/>
  <c r="AGJ6" i="1"/>
  <c r="AGK6" i="1"/>
  <c r="AGL6" i="1"/>
  <c r="AGM6" i="1"/>
  <c r="AGN6" i="1"/>
  <c r="AGO6" i="1"/>
  <c r="AGP6" i="1"/>
  <c r="AGQ6" i="1"/>
  <c r="AGR6" i="1"/>
  <c r="AGS6" i="1"/>
  <c r="AGT6" i="1"/>
  <c r="AGU6" i="1"/>
  <c r="AGV6" i="1"/>
  <c r="AGW6" i="1"/>
  <c r="AGX6" i="1"/>
  <c r="AGY6" i="1"/>
  <c r="AGZ6" i="1"/>
  <c r="AHA6" i="1"/>
  <c r="AHB6" i="1"/>
  <c r="AHC6" i="1"/>
  <c r="AHD6" i="1"/>
  <c r="AHE6" i="1"/>
  <c r="AHF6" i="1"/>
  <c r="AHG6" i="1"/>
  <c r="AHH6" i="1"/>
  <c r="AHI6" i="1"/>
  <c r="AHJ6" i="1"/>
  <c r="AHK6" i="1"/>
  <c r="AHL6" i="1"/>
  <c r="AHM6" i="1"/>
  <c r="AHN6" i="1"/>
  <c r="AHO6" i="1"/>
  <c r="AHP6" i="1"/>
  <c r="AHQ6" i="1"/>
  <c r="AHR6" i="1"/>
  <c r="AHS6" i="1"/>
  <c r="AHT6" i="1"/>
  <c r="AHU6" i="1"/>
  <c r="AHV6" i="1"/>
  <c r="AHW6" i="1"/>
  <c r="AHX6" i="1"/>
  <c r="AHY6" i="1"/>
  <c r="AHZ6" i="1"/>
  <c r="AIA6" i="1"/>
  <c r="AIB6" i="1"/>
  <c r="AIC6" i="1"/>
  <c r="AID6" i="1"/>
  <c r="AIE6" i="1"/>
  <c r="AIF6" i="1"/>
  <c r="AIG6" i="1"/>
  <c r="AIH6" i="1"/>
  <c r="AII6" i="1"/>
  <c r="AIJ6" i="1"/>
  <c r="AIK6" i="1"/>
  <c r="AIL6" i="1"/>
  <c r="AIM6" i="1"/>
  <c r="AIN6" i="1"/>
  <c r="AIO6" i="1"/>
  <c r="AIP6" i="1"/>
  <c r="AIQ6" i="1"/>
  <c r="AIR6" i="1"/>
  <c r="AIS6" i="1"/>
  <c r="AIT6" i="1"/>
  <c r="AIU6" i="1"/>
  <c r="AIV6" i="1"/>
  <c r="AIW6" i="1"/>
  <c r="AIX6" i="1"/>
  <c r="AIY6" i="1"/>
  <c r="AIZ6" i="1"/>
  <c r="AJA6" i="1"/>
  <c r="AJB6" i="1"/>
  <c r="AJC6" i="1"/>
  <c r="AJD6" i="1"/>
  <c r="AJE6" i="1"/>
  <c r="AJF6" i="1"/>
  <c r="AJG6" i="1"/>
  <c r="AJH6" i="1"/>
  <c r="AJI6" i="1"/>
  <c r="AJJ6" i="1"/>
  <c r="AJK6" i="1"/>
  <c r="AJL6" i="1"/>
  <c r="AJM6" i="1"/>
  <c r="AJN6" i="1"/>
  <c r="AJO6" i="1"/>
  <c r="AJP6" i="1"/>
  <c r="AJQ6" i="1"/>
  <c r="AJR6" i="1"/>
  <c r="AJS6" i="1"/>
  <c r="AJT6" i="1"/>
  <c r="AJU6" i="1"/>
  <c r="AJV6" i="1"/>
  <c r="AJW6" i="1"/>
  <c r="AJX6" i="1"/>
  <c r="AJY6" i="1"/>
  <c r="AJZ6" i="1"/>
  <c r="AKA6" i="1"/>
  <c r="AKB6" i="1"/>
  <c r="AKC6" i="1"/>
  <c r="AKD6" i="1"/>
  <c r="AKE6" i="1"/>
  <c r="AKF6" i="1"/>
  <c r="AKG6" i="1"/>
  <c r="AKH6" i="1"/>
  <c r="AKI6" i="1"/>
  <c r="AKJ6" i="1"/>
  <c r="AKK6" i="1"/>
  <c r="AKL6" i="1"/>
  <c r="AKM6" i="1"/>
  <c r="AKN6" i="1"/>
  <c r="AKO6" i="1"/>
  <c r="AKP6" i="1"/>
  <c r="AKQ6" i="1"/>
  <c r="AKR6" i="1"/>
  <c r="AKS6" i="1"/>
  <c r="AKT6" i="1"/>
  <c r="AKU6" i="1"/>
  <c r="AKV6" i="1"/>
  <c r="AKW6" i="1"/>
  <c r="AKX6" i="1"/>
  <c r="AKY6" i="1"/>
  <c r="AKZ6" i="1"/>
  <c r="ALA6" i="1"/>
  <c r="ALB6" i="1"/>
  <c r="ALC6" i="1"/>
  <c r="ALD6" i="1"/>
  <c r="ALE6" i="1"/>
  <c r="ALF6" i="1"/>
  <c r="ALG6" i="1"/>
  <c r="ALH6" i="1"/>
  <c r="ALI6" i="1"/>
  <c r="ALJ6" i="1"/>
  <c r="ALK6" i="1"/>
  <c r="ALL6" i="1"/>
  <c r="ALM6" i="1"/>
  <c r="ALN6" i="1"/>
  <c r="ALO6" i="1"/>
  <c r="ALP6" i="1"/>
  <c r="ALQ6" i="1"/>
  <c r="ALR6" i="1"/>
  <c r="ALS6" i="1"/>
  <c r="ALT6" i="1"/>
  <c r="ALU6" i="1"/>
  <c r="ALV6" i="1"/>
  <c r="ALW6" i="1"/>
  <c r="ALX6" i="1"/>
  <c r="ALY6" i="1"/>
  <c r="ALZ6" i="1"/>
  <c r="AMA6" i="1"/>
  <c r="AMB6" i="1"/>
  <c r="AMC6" i="1"/>
  <c r="AMD6" i="1"/>
  <c r="AME6" i="1"/>
  <c r="AMF6" i="1"/>
  <c r="AMG6" i="1"/>
  <c r="AMH6" i="1"/>
  <c r="AMI6" i="1"/>
  <c r="AMJ6" i="1"/>
  <c r="AMK6" i="1"/>
  <c r="AML6" i="1"/>
  <c r="AMM6" i="1"/>
  <c r="AMN6" i="1"/>
  <c r="AMO6" i="1"/>
  <c r="AMP6" i="1"/>
  <c r="AMQ6" i="1"/>
  <c r="AMR6" i="1"/>
  <c r="AMS6" i="1"/>
  <c r="AMT6" i="1"/>
  <c r="AMU6" i="1"/>
  <c r="AMV6" i="1"/>
  <c r="AMW6" i="1"/>
  <c r="AMX6" i="1"/>
  <c r="AMY6" i="1"/>
  <c r="AMZ6" i="1"/>
  <c r="ANA6" i="1"/>
  <c r="ANB6" i="1"/>
  <c r="ANC6" i="1"/>
  <c r="AND6" i="1"/>
  <c r="ANE6" i="1"/>
  <c r="ANF6" i="1"/>
  <c r="ANG6" i="1"/>
  <c r="ANH6" i="1"/>
  <c r="ANI6" i="1"/>
  <c r="ANJ6" i="1"/>
  <c r="ANK6" i="1"/>
  <c r="ANL6" i="1"/>
  <c r="ANM6" i="1"/>
  <c r="ANN6" i="1"/>
  <c r="ANO6" i="1"/>
  <c r="ANP6" i="1"/>
  <c r="ANQ6" i="1"/>
  <c r="ANR6" i="1"/>
  <c r="ANS6" i="1"/>
  <c r="ANT6" i="1"/>
  <c r="ANU6" i="1"/>
  <c r="ANV6" i="1"/>
  <c r="ANW6" i="1"/>
  <c r="ANX6" i="1"/>
  <c r="ANY6" i="1"/>
  <c r="ANZ6" i="1"/>
  <c r="AOA6" i="1"/>
  <c r="AOB6" i="1"/>
  <c r="AOC6" i="1"/>
  <c r="AOD6" i="1"/>
  <c r="AOE6" i="1"/>
  <c r="AOF6" i="1"/>
  <c r="AOG6" i="1"/>
  <c r="AOH6" i="1"/>
  <c r="AOI6" i="1"/>
  <c r="AOJ6" i="1"/>
  <c r="AOK6" i="1"/>
  <c r="AOL6" i="1"/>
  <c r="AOM6" i="1"/>
  <c r="AON6" i="1"/>
  <c r="AOO6" i="1"/>
  <c r="AOP6" i="1"/>
  <c r="AOQ6" i="1"/>
  <c r="AOR6" i="1"/>
  <c r="AOS6" i="1"/>
  <c r="AOT6" i="1"/>
  <c r="AOU6" i="1"/>
  <c r="AOV6" i="1"/>
  <c r="AOW6" i="1"/>
  <c r="AOX6" i="1"/>
  <c r="AOY6" i="1"/>
  <c r="AOZ6" i="1"/>
  <c r="APA6" i="1"/>
  <c r="APB6" i="1"/>
  <c r="APC6" i="1"/>
  <c r="APD6" i="1"/>
  <c r="APE6" i="1"/>
  <c r="APF6" i="1"/>
  <c r="APG6" i="1"/>
  <c r="APH6" i="1"/>
  <c r="API6" i="1"/>
  <c r="APJ6" i="1"/>
  <c r="APK6" i="1"/>
  <c r="APL6" i="1"/>
  <c r="APM6" i="1"/>
  <c r="APN6" i="1"/>
  <c r="APO6" i="1"/>
  <c r="APP6" i="1"/>
  <c r="APQ6" i="1"/>
  <c r="APR6" i="1"/>
  <c r="APS6" i="1"/>
  <c r="APT6" i="1"/>
  <c r="APU6" i="1"/>
  <c r="APV6" i="1"/>
  <c r="APW6" i="1"/>
  <c r="APX6" i="1"/>
  <c r="APY6" i="1"/>
  <c r="APZ6" i="1"/>
  <c r="AQA6" i="1"/>
  <c r="AQB6" i="1"/>
  <c r="AQC6" i="1"/>
  <c r="AQD6" i="1"/>
  <c r="AQE6" i="1"/>
  <c r="AQF6" i="1"/>
  <c r="AQG6" i="1"/>
  <c r="FN24" i="1"/>
  <c r="FN26" i="1"/>
  <c r="FN28" i="1"/>
  <c r="FN30" i="1"/>
  <c r="FN32" i="1"/>
  <c r="FN34" i="1"/>
  <c r="MF24" i="1"/>
  <c r="MF26" i="1"/>
  <c r="MF28" i="1"/>
  <c r="MF30" i="1"/>
  <c r="MF32" i="1"/>
  <c r="MF34" i="1"/>
  <c r="MF35" i="1"/>
  <c r="AQD47" i="1"/>
  <c r="AQD45" i="1"/>
  <c r="AQD43" i="1"/>
  <c r="AQD40" i="1"/>
  <c r="AQD63" i="1"/>
  <c r="AQD39" i="1"/>
  <c r="AQD37" i="1"/>
  <c r="AQD35" i="1"/>
  <c r="AQD14" i="1"/>
  <c r="AQD29" i="1"/>
  <c r="AQD15" i="1"/>
  <c r="AQD16" i="1"/>
  <c r="AQD31" i="1"/>
  <c r="AQD10" i="1"/>
  <c r="AQD21" i="1"/>
  <c r="AQD12" i="1"/>
  <c r="AQD33" i="1"/>
  <c r="AQD25" i="1"/>
  <c r="AQD19" i="1"/>
  <c r="AQD27" i="1"/>
  <c r="AQD41" i="1"/>
  <c r="AQD62" i="1"/>
  <c r="AQE10" i="1"/>
  <c r="AQE15" i="1"/>
  <c r="AQF15" i="1"/>
  <c r="AQE37" i="1"/>
  <c r="AQF37" i="1"/>
  <c r="AQE39" i="1"/>
  <c r="AQF39" i="1"/>
  <c r="AQE40" i="1"/>
  <c r="AQE41" i="1"/>
  <c r="AQF40" i="1"/>
  <c r="AQF41" i="1"/>
  <c r="AQE43" i="1"/>
  <c r="AQF43" i="1"/>
  <c r="AQE45" i="1"/>
  <c r="AQF45" i="1"/>
  <c r="AQE47" i="1"/>
  <c r="AQF47" i="1"/>
  <c r="AQE62" i="1"/>
  <c r="AQE16" i="1"/>
  <c r="AQF33" i="1"/>
  <c r="AQE31" i="1"/>
  <c r="AQE25" i="1"/>
  <c r="AQF29" i="1"/>
  <c r="AQF14" i="1"/>
  <c r="AQE35" i="1"/>
  <c r="AQE29" i="1"/>
  <c r="AQE21" i="1"/>
  <c r="AQF12" i="1"/>
  <c r="AQE63" i="1"/>
  <c r="AQE33" i="1"/>
  <c r="AQE27" i="1"/>
  <c r="AQF16" i="1"/>
  <c r="AQF10" i="1"/>
  <c r="AQF25" i="1"/>
  <c r="AQE19" i="1"/>
  <c r="AQE14" i="1"/>
  <c r="AQF63" i="1"/>
  <c r="AQE12" i="1"/>
  <c r="AQF62" i="1"/>
  <c r="AQF35" i="1"/>
  <c r="AQF31" i="1"/>
  <c r="AQF27" i="1"/>
  <c r="AQF19" i="1"/>
  <c r="AQF21" i="1"/>
  <c r="AQC37" i="1"/>
  <c r="AQG37" i="1"/>
  <c r="AQC39" i="1"/>
  <c r="AQG39" i="1"/>
  <c r="AQC40" i="1"/>
  <c r="AQC63" i="1"/>
  <c r="AQG40" i="1"/>
  <c r="AQG62" i="1"/>
  <c r="AQC43" i="1"/>
  <c r="AQG43" i="1"/>
  <c r="AQC45" i="1"/>
  <c r="AQG45" i="1"/>
  <c r="AQC47" i="1"/>
  <c r="AQG47" i="1"/>
  <c r="APY14" i="1"/>
  <c r="AQA14" i="1"/>
  <c r="APX15" i="1"/>
  <c r="APY15" i="1"/>
  <c r="APZ19" i="1"/>
  <c r="AQA15" i="1"/>
  <c r="AQB15" i="1"/>
  <c r="APX37" i="1"/>
  <c r="APY37" i="1"/>
  <c r="APZ37" i="1"/>
  <c r="AQA37" i="1"/>
  <c r="AQB37" i="1"/>
  <c r="APX39" i="1"/>
  <c r="APY39" i="1"/>
  <c r="APZ39" i="1"/>
  <c r="AQA39" i="1"/>
  <c r="AQB39" i="1"/>
  <c r="APX40" i="1"/>
  <c r="APX41" i="1"/>
  <c r="APY40" i="1"/>
  <c r="APY41" i="1"/>
  <c r="APZ40" i="1"/>
  <c r="APZ41" i="1"/>
  <c r="AQA40" i="1"/>
  <c r="AQA62" i="1"/>
  <c r="AQB40" i="1"/>
  <c r="AQB41" i="1"/>
  <c r="APX43" i="1"/>
  <c r="APY43" i="1"/>
  <c r="APZ43" i="1"/>
  <c r="AQA43" i="1"/>
  <c r="AQB43" i="1"/>
  <c r="APX45" i="1"/>
  <c r="APY45" i="1"/>
  <c r="APZ45" i="1"/>
  <c r="AQA45" i="1"/>
  <c r="AQB45" i="1"/>
  <c r="APX47" i="1"/>
  <c r="APY47" i="1"/>
  <c r="APZ47" i="1"/>
  <c r="AQA47" i="1"/>
  <c r="AQB47" i="1"/>
  <c r="APY62" i="1"/>
  <c r="APT10" i="1"/>
  <c r="APV12" i="1"/>
  <c r="APT15" i="1"/>
  <c r="APU19" i="1"/>
  <c r="APV15" i="1"/>
  <c r="APS37" i="1"/>
  <c r="APT37" i="1"/>
  <c r="APU37" i="1"/>
  <c r="APV37" i="1"/>
  <c r="APW37" i="1"/>
  <c r="APS39" i="1"/>
  <c r="APT39" i="1"/>
  <c r="APU39" i="1"/>
  <c r="APV39" i="1"/>
  <c r="APW39" i="1"/>
  <c r="APS40" i="1"/>
  <c r="APS41" i="1"/>
  <c r="APT40" i="1"/>
  <c r="APT62" i="1"/>
  <c r="APU40" i="1"/>
  <c r="APU41" i="1"/>
  <c r="APV40" i="1"/>
  <c r="APV62" i="1"/>
  <c r="APW40" i="1"/>
  <c r="APW41" i="1"/>
  <c r="APS43" i="1"/>
  <c r="APT43" i="1"/>
  <c r="APU43" i="1"/>
  <c r="APV43" i="1"/>
  <c r="APW43" i="1"/>
  <c r="APS45" i="1"/>
  <c r="APT45" i="1"/>
  <c r="APU45" i="1"/>
  <c r="APV45" i="1"/>
  <c r="APW45" i="1"/>
  <c r="APS47" i="1"/>
  <c r="APT47" i="1"/>
  <c r="APU47" i="1"/>
  <c r="APV47" i="1"/>
  <c r="APW47" i="1"/>
  <c r="APW63" i="1"/>
  <c r="APO14" i="1"/>
  <c r="APO15" i="1"/>
  <c r="APP19" i="1"/>
  <c r="APQ15" i="1"/>
  <c r="APR31" i="1"/>
  <c r="APN37" i="1"/>
  <c r="APO37" i="1"/>
  <c r="APP37" i="1"/>
  <c r="APQ37" i="1"/>
  <c r="APR37" i="1"/>
  <c r="APN39" i="1"/>
  <c r="APO39" i="1"/>
  <c r="APP39" i="1"/>
  <c r="APQ39" i="1"/>
  <c r="APR39" i="1"/>
  <c r="APN40" i="1"/>
  <c r="APO40" i="1"/>
  <c r="APO63" i="1"/>
  <c r="APP40" i="1"/>
  <c r="APP41" i="1"/>
  <c r="APQ40" i="1"/>
  <c r="APQ62" i="1"/>
  <c r="APR40" i="1"/>
  <c r="APR41" i="1"/>
  <c r="APN43" i="1"/>
  <c r="APO43" i="1"/>
  <c r="APP43" i="1"/>
  <c r="APQ43" i="1"/>
  <c r="APR43" i="1"/>
  <c r="APN45" i="1"/>
  <c r="APO45" i="1"/>
  <c r="APP45" i="1"/>
  <c r="APQ45" i="1"/>
  <c r="APR45" i="1"/>
  <c r="APN47" i="1"/>
  <c r="APO47" i="1"/>
  <c r="APP47" i="1"/>
  <c r="APQ47" i="1"/>
  <c r="APR47" i="1"/>
  <c r="APR63" i="1"/>
  <c r="APU29" i="1"/>
  <c r="AQC14" i="1"/>
  <c r="APV31" i="1"/>
  <c r="APT19" i="1"/>
  <c r="APT33" i="1"/>
  <c r="AQA41" i="1"/>
  <c r="APX33" i="1"/>
  <c r="APX25" i="1"/>
  <c r="APX31" i="1"/>
  <c r="APX63" i="1"/>
  <c r="APX29" i="1"/>
  <c r="APX21" i="1"/>
  <c r="APT29" i="1"/>
  <c r="APX35" i="1"/>
  <c r="APX27" i="1"/>
  <c r="APX19" i="1"/>
  <c r="APY16" i="1"/>
  <c r="APV16" i="1"/>
  <c r="APV14" i="1"/>
  <c r="APZ25" i="1"/>
  <c r="APV10" i="1"/>
  <c r="AQG41" i="1"/>
  <c r="AQC41" i="1"/>
  <c r="AQA21" i="1"/>
  <c r="APT25" i="1"/>
  <c r="AQC31" i="1"/>
  <c r="APT31" i="1"/>
  <c r="APX62" i="1"/>
  <c r="APT35" i="1"/>
  <c r="APT21" i="1"/>
  <c r="AQG63" i="1"/>
  <c r="AQG33" i="1"/>
  <c r="AQG14" i="1"/>
  <c r="AQC62" i="1"/>
  <c r="AQC29" i="1"/>
  <c r="AQB62" i="1"/>
  <c r="AQB63" i="1"/>
  <c r="AQB29" i="1"/>
  <c r="AQB33" i="1"/>
  <c r="AQB25" i="1"/>
  <c r="AQB35" i="1"/>
  <c r="AQB31" i="1"/>
  <c r="AQB27" i="1"/>
  <c r="APW14" i="1"/>
  <c r="APY63" i="1"/>
  <c r="AQB16" i="1"/>
  <c r="APX16" i="1"/>
  <c r="AQC33" i="1"/>
  <c r="AQC27" i="1"/>
  <c r="APN15" i="1"/>
  <c r="AQB12" i="1"/>
  <c r="AQG35" i="1"/>
  <c r="AQG29" i="1"/>
  <c r="APN41" i="1"/>
  <c r="APY29" i="1"/>
  <c r="AQA19" i="1"/>
  <c r="AQB10" i="1"/>
  <c r="AQC35" i="1"/>
  <c r="AQB19" i="1"/>
  <c r="AQB21" i="1"/>
  <c r="APW10" i="1"/>
  <c r="AQG19" i="1"/>
  <c r="AQG21" i="1"/>
  <c r="APW33" i="1"/>
  <c r="APW29" i="1"/>
  <c r="APY31" i="1"/>
  <c r="AQA63" i="1"/>
  <c r="APY33" i="1"/>
  <c r="AQA16" i="1"/>
  <c r="AQA10" i="1"/>
  <c r="AQA12" i="1"/>
  <c r="APY35" i="1"/>
  <c r="APY27" i="1"/>
  <c r="APY25" i="1"/>
  <c r="APY21" i="1"/>
  <c r="APY19" i="1"/>
  <c r="AQG15" i="1"/>
  <c r="AQG16" i="1"/>
  <c r="APZ10" i="1"/>
  <c r="APZ12" i="1"/>
  <c r="APZ14" i="1"/>
  <c r="APW21" i="1"/>
  <c r="APW25" i="1"/>
  <c r="APW12" i="1"/>
  <c r="APV63" i="1"/>
  <c r="APV41" i="1"/>
  <c r="APV33" i="1"/>
  <c r="APU63" i="1"/>
  <c r="APU33" i="1"/>
  <c r="APT41" i="1"/>
  <c r="APT63" i="1"/>
  <c r="APT27" i="1"/>
  <c r="APS63" i="1"/>
  <c r="APS33" i="1"/>
  <c r="APS29" i="1"/>
  <c r="APS25" i="1"/>
  <c r="APS21" i="1"/>
  <c r="APS14" i="1"/>
  <c r="APS10" i="1"/>
  <c r="APV35" i="1"/>
  <c r="APV25" i="1"/>
  <c r="APU21" i="1"/>
  <c r="APT16" i="1"/>
  <c r="APU14" i="1"/>
  <c r="APU12" i="1"/>
  <c r="APU10" i="1"/>
  <c r="AQA35" i="1"/>
  <c r="AQA33" i="1"/>
  <c r="AQB14" i="1"/>
  <c r="APX14" i="1"/>
  <c r="APX12" i="1"/>
  <c r="APX10" i="1"/>
  <c r="AQG27" i="1"/>
  <c r="AQG25" i="1"/>
  <c r="AQC25" i="1"/>
  <c r="AQC21" i="1"/>
  <c r="AQC19" i="1"/>
  <c r="APV21" i="1"/>
  <c r="APV19" i="1"/>
  <c r="APV29" i="1"/>
  <c r="APV27" i="1"/>
  <c r="APU25" i="1"/>
  <c r="APT14" i="1"/>
  <c r="APS12" i="1"/>
  <c r="APZ33" i="1"/>
  <c r="AQA31" i="1"/>
  <c r="AQA29" i="1"/>
  <c r="AQA27" i="1"/>
  <c r="AQA25" i="1"/>
  <c r="AQC15" i="1"/>
  <c r="AQG12" i="1"/>
  <c r="AQC12" i="1"/>
  <c r="AQG31" i="1"/>
  <c r="AQG10" i="1"/>
  <c r="AQC10" i="1"/>
  <c r="APN63" i="1"/>
  <c r="APR62" i="1"/>
  <c r="APN62" i="1"/>
  <c r="APZ31" i="1"/>
  <c r="APY12" i="1"/>
  <c r="APZ63" i="1"/>
  <c r="APZ29" i="1"/>
  <c r="APZ21" i="1"/>
  <c r="APZ15" i="1"/>
  <c r="APZ16" i="1"/>
  <c r="APY10" i="1"/>
  <c r="APZ62" i="1"/>
  <c r="APZ35" i="1"/>
  <c r="APZ27" i="1"/>
  <c r="APO19" i="1"/>
  <c r="APO62" i="1"/>
  <c r="APW15" i="1"/>
  <c r="APW16" i="1"/>
  <c r="APS15" i="1"/>
  <c r="APW62" i="1"/>
  <c r="APS62" i="1"/>
  <c r="APW35" i="1"/>
  <c r="APS35" i="1"/>
  <c r="APU31" i="1"/>
  <c r="APW27" i="1"/>
  <c r="APS27" i="1"/>
  <c r="APW19" i="1"/>
  <c r="APS19" i="1"/>
  <c r="APT12" i="1"/>
  <c r="APU15" i="1"/>
  <c r="APU16" i="1"/>
  <c r="APU62" i="1"/>
  <c r="APU35" i="1"/>
  <c r="APW31" i="1"/>
  <c r="APS31" i="1"/>
  <c r="APU27" i="1"/>
  <c r="APR33" i="1"/>
  <c r="APR14" i="1"/>
  <c r="APO25" i="1"/>
  <c r="APN14" i="1"/>
  <c r="APQ33" i="1"/>
  <c r="APQ29" i="1"/>
  <c r="APQ21" i="1"/>
  <c r="APQ63" i="1"/>
  <c r="APQ35" i="1"/>
  <c r="APQ27" i="1"/>
  <c r="APP12" i="1"/>
  <c r="APQ41" i="1"/>
  <c r="APO33" i="1"/>
  <c r="APO27" i="1"/>
  <c r="APP10" i="1"/>
  <c r="APO35" i="1"/>
  <c r="APQ31" i="1"/>
  <c r="APQ25" i="1"/>
  <c r="APQ19" i="1"/>
  <c r="APP14" i="1"/>
  <c r="APR35" i="1"/>
  <c r="APR29" i="1"/>
  <c r="APN21" i="1"/>
  <c r="APQ14" i="1"/>
  <c r="APN33" i="1"/>
  <c r="APP33" i="1"/>
  <c r="APQ10" i="1"/>
  <c r="APP25" i="1"/>
  <c r="APO41" i="1"/>
  <c r="APR19" i="1"/>
  <c r="APQ16" i="1"/>
  <c r="APQ12" i="1"/>
  <c r="APN31" i="1"/>
  <c r="APN27" i="1"/>
  <c r="APR15" i="1"/>
  <c r="APR16" i="1"/>
  <c r="APN29" i="1"/>
  <c r="APR27" i="1"/>
  <c r="APR25" i="1"/>
  <c r="APN25" i="1"/>
  <c r="APR21" i="1"/>
  <c r="APN35" i="1"/>
  <c r="APN19" i="1"/>
  <c r="APO16" i="1"/>
  <c r="APO12" i="1"/>
  <c r="APO31" i="1"/>
  <c r="APP29" i="1"/>
  <c r="APP21" i="1"/>
  <c r="APP15" i="1"/>
  <c r="APP16" i="1"/>
  <c r="APR12" i="1"/>
  <c r="APN12" i="1"/>
  <c r="APO10" i="1"/>
  <c r="APP31" i="1"/>
  <c r="APP63" i="1"/>
  <c r="APP62" i="1"/>
  <c r="APP35" i="1"/>
  <c r="APO29" i="1"/>
  <c r="APP27" i="1"/>
  <c r="APO21" i="1"/>
  <c r="APR10" i="1"/>
  <c r="APN10" i="1"/>
  <c r="API26" i="1"/>
  <c r="API28" i="1"/>
  <c r="API30" i="1"/>
  <c r="API32" i="1"/>
  <c r="API34" i="1"/>
  <c r="API38" i="1"/>
  <c r="API36" i="1"/>
  <c r="APN16" i="1"/>
  <c r="APS16" i="1"/>
  <c r="AQC16" i="1"/>
  <c r="APC46" i="1"/>
  <c r="APC44" i="1"/>
  <c r="APC42" i="1"/>
  <c r="APC38" i="1"/>
  <c r="APC26" i="1"/>
  <c r="APC28" i="1"/>
  <c r="APC30" i="1"/>
  <c r="APC32" i="1"/>
  <c r="APC34" i="1"/>
  <c r="AOV10" i="1"/>
  <c r="APL10" i="1"/>
  <c r="AOW12" i="1"/>
  <c r="APM12" i="1"/>
  <c r="AOV14" i="1"/>
  <c r="AOW14" i="1"/>
  <c r="AOX14" i="1"/>
  <c r="APA14" i="1"/>
  <c r="AOU15" i="1"/>
  <c r="AOV15" i="1"/>
  <c r="AOW15" i="1"/>
  <c r="AOX15" i="1"/>
  <c r="AOY15" i="1"/>
  <c r="AOZ15" i="1"/>
  <c r="APA15" i="1"/>
  <c r="APB15" i="1"/>
  <c r="APC15" i="1"/>
  <c r="APD15" i="1"/>
  <c r="APE15" i="1"/>
  <c r="APF15" i="1"/>
  <c r="APG15" i="1"/>
  <c r="APH15" i="1"/>
  <c r="API15" i="1"/>
  <c r="APJ15" i="1"/>
  <c r="APK15" i="1"/>
  <c r="APL15" i="1"/>
  <c r="APM15" i="1"/>
  <c r="AOX19" i="1"/>
  <c r="APA35" i="1"/>
  <c r="AOU37" i="1"/>
  <c r="AOV37" i="1"/>
  <c r="AOW37" i="1"/>
  <c r="AOX37" i="1"/>
  <c r="AOY37" i="1"/>
  <c r="AOZ37" i="1"/>
  <c r="APA37" i="1"/>
  <c r="APB37" i="1"/>
  <c r="APC37" i="1"/>
  <c r="APD37" i="1"/>
  <c r="APE37" i="1"/>
  <c r="APF37" i="1"/>
  <c r="APG37" i="1"/>
  <c r="APH37" i="1"/>
  <c r="API37" i="1"/>
  <c r="APJ37" i="1"/>
  <c r="APK37" i="1"/>
  <c r="APL37" i="1"/>
  <c r="APM37" i="1"/>
  <c r="AOU39" i="1"/>
  <c r="AOV39" i="1"/>
  <c r="AOW39" i="1"/>
  <c r="AOX39" i="1"/>
  <c r="AOY39" i="1"/>
  <c r="AOZ39" i="1"/>
  <c r="APA39" i="1"/>
  <c r="APB39" i="1"/>
  <c r="APC39" i="1"/>
  <c r="APD39" i="1"/>
  <c r="APE39" i="1"/>
  <c r="APF39" i="1"/>
  <c r="APG39" i="1"/>
  <c r="APH39" i="1"/>
  <c r="API39" i="1"/>
  <c r="APJ39" i="1"/>
  <c r="APK39" i="1"/>
  <c r="APL39" i="1"/>
  <c r="APM39" i="1"/>
  <c r="AOU40" i="1"/>
  <c r="AOU63" i="1"/>
  <c r="AOV40" i="1"/>
  <c r="AOV62" i="1"/>
  <c r="AOW40" i="1"/>
  <c r="AOW62" i="1"/>
  <c r="AOX40" i="1"/>
  <c r="AOX63" i="1"/>
  <c r="AOY40" i="1"/>
  <c r="AOY63" i="1"/>
  <c r="AOZ40" i="1"/>
  <c r="AOZ62" i="1"/>
  <c r="APA40" i="1"/>
  <c r="APA41" i="1"/>
  <c r="APB40" i="1"/>
  <c r="APB63" i="1"/>
  <c r="APC40" i="1"/>
  <c r="APC63" i="1"/>
  <c r="APD40" i="1"/>
  <c r="APD41" i="1"/>
  <c r="APE40" i="1"/>
  <c r="APE62" i="1"/>
  <c r="APF40" i="1"/>
  <c r="APF62" i="1"/>
  <c r="APG40" i="1"/>
  <c r="APG63" i="1"/>
  <c r="APH40" i="1"/>
  <c r="APH62" i="1"/>
  <c r="API40" i="1"/>
  <c r="API41" i="1"/>
  <c r="APJ40" i="1"/>
  <c r="APJ62" i="1"/>
  <c r="APK40" i="1"/>
  <c r="APK41" i="1"/>
  <c r="APL40" i="1"/>
  <c r="APL41" i="1"/>
  <c r="APM40" i="1"/>
  <c r="APM62" i="1"/>
  <c r="AOU43" i="1"/>
  <c r="AOV43" i="1"/>
  <c r="AOW43" i="1"/>
  <c r="AOX43" i="1"/>
  <c r="AOY43" i="1"/>
  <c r="AOZ43" i="1"/>
  <c r="APA43" i="1"/>
  <c r="APB43" i="1"/>
  <c r="APC43" i="1"/>
  <c r="APD43" i="1"/>
  <c r="APE43" i="1"/>
  <c r="APF43" i="1"/>
  <c r="APG43" i="1"/>
  <c r="APH43" i="1"/>
  <c r="API43" i="1"/>
  <c r="APJ43" i="1"/>
  <c r="APK43" i="1"/>
  <c r="APL43" i="1"/>
  <c r="APM43" i="1"/>
  <c r="AOU45" i="1"/>
  <c r="AOV45" i="1"/>
  <c r="AOW45" i="1"/>
  <c r="AOX45" i="1"/>
  <c r="AOY45" i="1"/>
  <c r="AOZ45" i="1"/>
  <c r="APA45" i="1"/>
  <c r="APB45" i="1"/>
  <c r="APC45" i="1"/>
  <c r="APD45" i="1"/>
  <c r="APE45" i="1"/>
  <c r="APF45" i="1"/>
  <c r="APG45" i="1"/>
  <c r="APH45" i="1"/>
  <c r="API45" i="1"/>
  <c r="APJ45" i="1"/>
  <c r="APK45" i="1"/>
  <c r="APL45" i="1"/>
  <c r="APM45" i="1"/>
  <c r="AOU47" i="1"/>
  <c r="AOV47" i="1"/>
  <c r="AOW47" i="1"/>
  <c r="AOX47" i="1"/>
  <c r="AOY47" i="1"/>
  <c r="AOZ47" i="1"/>
  <c r="APA47" i="1"/>
  <c r="APB47" i="1"/>
  <c r="APC47" i="1"/>
  <c r="APD47" i="1"/>
  <c r="APE47" i="1"/>
  <c r="APF47" i="1"/>
  <c r="APG47" i="1"/>
  <c r="APH47" i="1"/>
  <c r="API47" i="1"/>
  <c r="APJ47" i="1"/>
  <c r="APK47" i="1"/>
  <c r="APL47" i="1"/>
  <c r="APM47" i="1"/>
  <c r="API14" i="1"/>
  <c r="APJ12" i="1"/>
  <c r="APH10" i="1"/>
  <c r="APJ31" i="1"/>
  <c r="AOX41" i="1"/>
  <c r="APB27" i="1"/>
  <c r="APF33" i="1"/>
  <c r="API25" i="1"/>
  <c r="APL16" i="1"/>
  <c r="APM31" i="1"/>
  <c r="APA25" i="1"/>
  <c r="API35" i="1"/>
  <c r="APF29" i="1"/>
  <c r="APE14" i="1"/>
  <c r="AOZ41" i="1"/>
  <c r="APJ16" i="1"/>
  <c r="APF16" i="1"/>
  <c r="APB16" i="1"/>
  <c r="AOX16" i="1"/>
  <c r="APL63" i="1"/>
  <c r="APH27" i="1"/>
  <c r="APF41" i="1"/>
  <c r="AOV27" i="1"/>
  <c r="APL14" i="1"/>
  <c r="AOV12" i="1"/>
  <c r="AOX10" i="1"/>
  <c r="APF14" i="1"/>
  <c r="AOX12" i="1"/>
  <c r="APJ10" i="1"/>
  <c r="AOY62" i="1"/>
  <c r="APB35" i="1"/>
  <c r="APB33" i="1"/>
  <c r="APF31" i="1"/>
  <c r="APB29" i="1"/>
  <c r="AOX25" i="1"/>
  <c r="APF21" i="1"/>
  <c r="AOX33" i="1"/>
  <c r="APB31" i="1"/>
  <c r="AOX21" i="1"/>
  <c r="APJ35" i="1"/>
  <c r="AOX35" i="1"/>
  <c r="APJ29" i="1"/>
  <c r="APF27" i="1"/>
  <c r="APF25" i="1"/>
  <c r="APB19" i="1"/>
  <c r="APF12" i="1"/>
  <c r="APF10" i="1"/>
  <c r="APF35" i="1"/>
  <c r="APJ33" i="1"/>
  <c r="AOX31" i="1"/>
  <c r="AOX29" i="1"/>
  <c r="AOX27" i="1"/>
  <c r="APB25" i="1"/>
  <c r="APB21" i="1"/>
  <c r="APM16" i="1"/>
  <c r="API16" i="1"/>
  <c r="APE16" i="1"/>
  <c r="APA16" i="1"/>
  <c r="AOW16" i="1"/>
  <c r="APJ14" i="1"/>
  <c r="APB14" i="1"/>
  <c r="APB12" i="1"/>
  <c r="APB10" i="1"/>
  <c r="APH63" i="1"/>
  <c r="APH41" i="1"/>
  <c r="AOV41" i="1"/>
  <c r="AOZ63" i="1"/>
  <c r="AOV31" i="1"/>
  <c r="APM19" i="1"/>
  <c r="APM27" i="1"/>
  <c r="APL35" i="1"/>
  <c r="APL31" i="1"/>
  <c r="APL27" i="1"/>
  <c r="APL33" i="1"/>
  <c r="APL29" i="1"/>
  <c r="APL25" i="1"/>
  <c r="AOW63" i="1"/>
  <c r="APE41" i="1"/>
  <c r="AOW41" i="1"/>
  <c r="APM35" i="1"/>
  <c r="API33" i="1"/>
  <c r="APA33" i="1"/>
  <c r="APE31" i="1"/>
  <c r="API29" i="1"/>
  <c r="APA29" i="1"/>
  <c r="APE27" i="1"/>
  <c r="APE19" i="1"/>
  <c r="APK10" i="1"/>
  <c r="APG10" i="1"/>
  <c r="APA10" i="1"/>
  <c r="AOU10" i="1"/>
  <c r="API62" i="1"/>
  <c r="APE35" i="1"/>
  <c r="APM33" i="1"/>
  <c r="APM29" i="1"/>
  <c r="API27" i="1"/>
  <c r="APM25" i="1"/>
  <c r="APE25" i="1"/>
  <c r="AOW25" i="1"/>
  <c r="APA21" i="1"/>
  <c r="APG16" i="1"/>
  <c r="APC16" i="1"/>
  <c r="AOY16" i="1"/>
  <c r="AOU16" i="1"/>
  <c r="AOY12" i="1"/>
  <c r="AOU12" i="1"/>
  <c r="APG41" i="1"/>
  <c r="AOY41" i="1"/>
  <c r="AOU41" i="1"/>
  <c r="APE33" i="1"/>
  <c r="AOW33" i="1"/>
  <c r="API31" i="1"/>
  <c r="APA31" i="1"/>
  <c r="APE29" i="1"/>
  <c r="AOW29" i="1"/>
  <c r="APA27" i="1"/>
  <c r="APM21" i="1"/>
  <c r="APM14" i="1"/>
  <c r="APM10" i="1"/>
  <c r="API10" i="1"/>
  <c r="APE10" i="1"/>
  <c r="AOW10" i="1"/>
  <c r="APK62" i="1"/>
  <c r="APK16" i="1"/>
  <c r="APK63" i="1"/>
  <c r="AOU62" i="1"/>
  <c r="AOY14" i="1"/>
  <c r="AOU14" i="1"/>
  <c r="APK12" i="1"/>
  <c r="APE12" i="1"/>
  <c r="APG62" i="1"/>
  <c r="APG27" i="1"/>
  <c r="API21" i="1"/>
  <c r="AOY21" i="1"/>
  <c r="APL12" i="1"/>
  <c r="API12" i="1"/>
  <c r="APA12" i="1"/>
  <c r="APE63" i="1"/>
  <c r="APG31" i="1"/>
  <c r="APG29" i="1"/>
  <c r="APL21" i="1"/>
  <c r="APC19" i="1"/>
  <c r="APC14" i="1"/>
  <c r="APC12" i="1"/>
  <c r="API63" i="1"/>
  <c r="APL62" i="1"/>
  <c r="APK31" i="1"/>
  <c r="APK29" i="1"/>
  <c r="APG25" i="1"/>
  <c r="APG14" i="1"/>
  <c r="APK21" i="1"/>
  <c r="APL19" i="1"/>
  <c r="APA19" i="1"/>
  <c r="APK14" i="1"/>
  <c r="AOV35" i="1"/>
  <c r="APH31" i="1"/>
  <c r="APH25" i="1"/>
  <c r="AOV25" i="1"/>
  <c r="AOV19" i="1"/>
  <c r="AOV33" i="1"/>
  <c r="AOZ27" i="1"/>
  <c r="APD63" i="1"/>
  <c r="AOV63" i="1"/>
  <c r="APH35" i="1"/>
  <c r="APH33" i="1"/>
  <c r="APH29" i="1"/>
  <c r="AOV29" i="1"/>
  <c r="APH21" i="1"/>
  <c r="AOY35" i="1"/>
  <c r="AOY33" i="1"/>
  <c r="APK27" i="1"/>
  <c r="APK25" i="1"/>
  <c r="APC21" i="1"/>
  <c r="APK19" i="1"/>
  <c r="APF63" i="1"/>
  <c r="AOX62" i="1"/>
  <c r="APM41" i="1"/>
  <c r="APC35" i="1"/>
  <c r="APC33" i="1"/>
  <c r="AOY31" i="1"/>
  <c r="AOY29" i="1"/>
  <c r="AOY25" i="1"/>
  <c r="APG19" i="1"/>
  <c r="APM63" i="1"/>
  <c r="APK35" i="1"/>
  <c r="APG35" i="1"/>
  <c r="APK33" i="1"/>
  <c r="APG33" i="1"/>
  <c r="APC31" i="1"/>
  <c r="APC29" i="1"/>
  <c r="APC27" i="1"/>
  <c r="AOY27" i="1"/>
  <c r="APC25" i="1"/>
  <c r="APG21" i="1"/>
  <c r="AOZ16" i="1"/>
  <c r="AOV16" i="1"/>
  <c r="APJ63" i="1"/>
  <c r="APJ41" i="1"/>
  <c r="APJ27" i="1"/>
  <c r="APJ19" i="1"/>
  <c r="APJ25" i="1"/>
  <c r="APJ21" i="1"/>
  <c r="API19" i="1"/>
  <c r="APH19" i="1"/>
  <c r="APH16" i="1"/>
  <c r="APH14" i="1"/>
  <c r="APH12" i="1"/>
  <c r="APG12" i="1"/>
  <c r="APF19" i="1"/>
  <c r="APE21" i="1"/>
  <c r="APD62" i="1"/>
  <c r="APD21" i="1"/>
  <c r="APD27" i="1"/>
  <c r="APD19" i="1"/>
  <c r="APD31" i="1"/>
  <c r="APD35" i="1"/>
  <c r="APD29" i="1"/>
  <c r="APD25" i="1"/>
  <c r="APD33" i="1"/>
  <c r="APD12" i="1"/>
  <c r="APD16" i="1"/>
  <c r="APD14" i="1"/>
  <c r="APD10" i="1"/>
  <c r="APC62" i="1"/>
  <c r="APC41" i="1"/>
  <c r="APC10" i="1"/>
  <c r="APB41" i="1"/>
  <c r="APB62" i="1"/>
  <c r="APA63" i="1"/>
  <c r="APA62" i="1"/>
  <c r="AOZ33" i="1"/>
  <c r="AOZ29" i="1"/>
  <c r="AOZ35" i="1"/>
  <c r="AOZ25" i="1"/>
  <c r="AOZ21" i="1"/>
  <c r="AOZ31" i="1"/>
  <c r="AOZ19" i="1"/>
  <c r="AOZ14" i="1"/>
  <c r="AOZ12" i="1"/>
  <c r="AOZ10" i="1"/>
  <c r="AOY19" i="1"/>
  <c r="AOY10" i="1"/>
  <c r="AOW35" i="1"/>
  <c r="AOW27" i="1"/>
  <c r="AOW21" i="1"/>
  <c r="AOW31" i="1"/>
  <c r="AOW19" i="1"/>
  <c r="AOV21" i="1"/>
  <c r="AOU35" i="1"/>
  <c r="AOU33" i="1"/>
  <c r="AOU31" i="1"/>
  <c r="AOU29" i="1"/>
  <c r="AOU27" i="1"/>
  <c r="AOU25" i="1"/>
  <c r="AOU19" i="1"/>
  <c r="AOU21" i="1"/>
  <c r="AOT37" i="1"/>
  <c r="AOT39" i="1"/>
  <c r="AOT40" i="1"/>
  <c r="AOT41" i="1"/>
  <c r="AOT43" i="1"/>
  <c r="AOT45" i="1"/>
  <c r="AOT47" i="1"/>
  <c r="AOD10" i="1"/>
  <c r="ANW15" i="1"/>
  <c r="ANX15" i="1"/>
  <c r="ANY15" i="1"/>
  <c r="ANZ15" i="1"/>
  <c r="AOA15" i="1"/>
  <c r="AOB15" i="1"/>
  <c r="AOC15" i="1"/>
  <c r="AOD15" i="1"/>
  <c r="AOE15" i="1"/>
  <c r="AOF15" i="1"/>
  <c r="AOG21" i="1"/>
  <c r="AOH15" i="1"/>
  <c r="AOI15" i="1"/>
  <c r="AOJ15" i="1"/>
  <c r="AOK15" i="1"/>
  <c r="AOL15" i="1"/>
  <c r="AOM15" i="1"/>
  <c r="AON15" i="1"/>
  <c r="AOO15" i="1"/>
  <c r="AOP15" i="1"/>
  <c r="AOQ15" i="1"/>
  <c r="AOS15" i="1"/>
  <c r="AOD33" i="1"/>
  <c r="ANW37" i="1"/>
  <c r="ANX37" i="1"/>
  <c r="ANY37" i="1"/>
  <c r="ANZ37" i="1"/>
  <c r="AOA37" i="1"/>
  <c r="AOB37" i="1"/>
  <c r="AOC37" i="1"/>
  <c r="AOD37" i="1"/>
  <c r="AOE37" i="1"/>
  <c r="AOF37" i="1"/>
  <c r="AOG37" i="1"/>
  <c r="AOH37" i="1"/>
  <c r="AOI37" i="1"/>
  <c r="AOJ37" i="1"/>
  <c r="AOK37" i="1"/>
  <c r="AOL37" i="1"/>
  <c r="AOM37" i="1"/>
  <c r="AON37" i="1"/>
  <c r="AOO37" i="1"/>
  <c r="AOP37" i="1"/>
  <c r="AOQ37" i="1"/>
  <c r="AOR37" i="1"/>
  <c r="AOS37" i="1"/>
  <c r="ANW39" i="1"/>
  <c r="ANX39" i="1"/>
  <c r="ANY39" i="1"/>
  <c r="ANZ39" i="1"/>
  <c r="AOA39" i="1"/>
  <c r="AOB39" i="1"/>
  <c r="AOC39" i="1"/>
  <c r="AOD39" i="1"/>
  <c r="AOE39" i="1"/>
  <c r="AOF39" i="1"/>
  <c r="AOG39" i="1"/>
  <c r="AOH39" i="1"/>
  <c r="AOI39" i="1"/>
  <c r="AOJ39" i="1"/>
  <c r="AOK39" i="1"/>
  <c r="AOL39" i="1"/>
  <c r="AOM39" i="1"/>
  <c r="AON39" i="1"/>
  <c r="AOO39" i="1"/>
  <c r="AOP39" i="1"/>
  <c r="AOQ39" i="1"/>
  <c r="AOR39" i="1"/>
  <c r="AOS39" i="1"/>
  <c r="ANW40" i="1"/>
  <c r="ANW63" i="1"/>
  <c r="ANX40" i="1"/>
  <c r="ANX63" i="1"/>
  <c r="ANY40" i="1"/>
  <c r="ANY62" i="1"/>
  <c r="ANZ40" i="1"/>
  <c r="ANZ63" i="1"/>
  <c r="AOA40" i="1"/>
  <c r="AOA62" i="1"/>
  <c r="AOB40" i="1"/>
  <c r="AOB63" i="1"/>
  <c r="AOC40" i="1"/>
  <c r="AOC62" i="1"/>
  <c r="AOD40" i="1"/>
  <c r="AOD41" i="1"/>
  <c r="AOE40" i="1"/>
  <c r="AOE41" i="1"/>
  <c r="AOF40" i="1"/>
  <c r="AOF63" i="1"/>
  <c r="AOG40" i="1"/>
  <c r="AOG62" i="1"/>
  <c r="AOH40" i="1"/>
  <c r="AOH63" i="1"/>
  <c r="AOI40" i="1"/>
  <c r="AOI62" i="1"/>
  <c r="AOJ40" i="1"/>
  <c r="AOJ63" i="1"/>
  <c r="AOK40" i="1"/>
  <c r="AOK63" i="1"/>
  <c r="AOL40" i="1"/>
  <c r="AOL41" i="1"/>
  <c r="AOM40" i="1"/>
  <c r="AOM63" i="1"/>
  <c r="AON40" i="1"/>
  <c r="AON62" i="1"/>
  <c r="AOO40" i="1"/>
  <c r="AOO63" i="1"/>
  <c r="AOP40" i="1"/>
  <c r="AOP62" i="1"/>
  <c r="AOQ40" i="1"/>
  <c r="AOQ41" i="1"/>
  <c r="AOR40" i="1"/>
  <c r="AOS40" i="1"/>
  <c r="AOS41" i="1"/>
  <c r="ANW43" i="1"/>
  <c r="ANX43" i="1"/>
  <c r="ANY43" i="1"/>
  <c r="ANZ43" i="1"/>
  <c r="AOA43" i="1"/>
  <c r="AOB43" i="1"/>
  <c r="AOC43" i="1"/>
  <c r="AOD43" i="1"/>
  <c r="AOE43" i="1"/>
  <c r="AOF43" i="1"/>
  <c r="AOG43" i="1"/>
  <c r="AOH43" i="1"/>
  <c r="AOI43" i="1"/>
  <c r="AOJ43" i="1"/>
  <c r="AOK43" i="1"/>
  <c r="AOL43" i="1"/>
  <c r="AOM43" i="1"/>
  <c r="AON43" i="1"/>
  <c r="AOO43" i="1"/>
  <c r="AOP43" i="1"/>
  <c r="AOQ43" i="1"/>
  <c r="AOR43" i="1"/>
  <c r="AOS43" i="1"/>
  <c r="ANW45" i="1"/>
  <c r="ANX45" i="1"/>
  <c r="ANY45" i="1"/>
  <c r="ANZ45" i="1"/>
  <c r="AOA45" i="1"/>
  <c r="AOB45" i="1"/>
  <c r="AOC45" i="1"/>
  <c r="AOD45" i="1"/>
  <c r="AOE45" i="1"/>
  <c r="AOF45" i="1"/>
  <c r="AOG45" i="1"/>
  <c r="AOH45" i="1"/>
  <c r="AOI45" i="1"/>
  <c r="AOJ45" i="1"/>
  <c r="AOK45" i="1"/>
  <c r="AOL45" i="1"/>
  <c r="AOM45" i="1"/>
  <c r="AON45" i="1"/>
  <c r="AOO45" i="1"/>
  <c r="AOP45" i="1"/>
  <c r="AOQ45" i="1"/>
  <c r="AOR45" i="1"/>
  <c r="AOS45" i="1"/>
  <c r="ANW47" i="1"/>
  <c r="ANX47" i="1"/>
  <c r="ANY47" i="1"/>
  <c r="ANZ47" i="1"/>
  <c r="AOA47" i="1"/>
  <c r="AOB47" i="1"/>
  <c r="AOC47" i="1"/>
  <c r="AOD47" i="1"/>
  <c r="AOE47" i="1"/>
  <c r="AOF47" i="1"/>
  <c r="AOG47" i="1"/>
  <c r="AOH47" i="1"/>
  <c r="AOI47" i="1"/>
  <c r="AOJ47" i="1"/>
  <c r="AOK47" i="1"/>
  <c r="AOL47" i="1"/>
  <c r="AOM47" i="1"/>
  <c r="AON47" i="1"/>
  <c r="AOO47" i="1"/>
  <c r="AOP47" i="1"/>
  <c r="AOQ47" i="1"/>
  <c r="AOR47" i="1"/>
  <c r="AOS47" i="1"/>
  <c r="ANX41" i="1"/>
  <c r="ANY63" i="1"/>
  <c r="AOG41" i="1"/>
  <c r="AOD62" i="1"/>
  <c r="AOG29" i="1"/>
  <c r="AOH16" i="1"/>
  <c r="AOD16" i="1"/>
  <c r="ANZ16" i="1"/>
  <c r="AOH14" i="1"/>
  <c r="AOA29" i="1"/>
  <c r="AOS16" i="1"/>
  <c r="AOO16" i="1"/>
  <c r="AOK16" i="1"/>
  <c r="AOK12" i="1"/>
  <c r="AOC41" i="1"/>
  <c r="AOK35" i="1"/>
  <c r="ANY41" i="1"/>
  <c r="AOD35" i="1"/>
  <c r="AOG25" i="1"/>
  <c r="AOT63" i="1"/>
  <c r="AOS62" i="1"/>
  <c r="AOS12" i="1"/>
  <c r="AOR62" i="1"/>
  <c r="AOR15" i="1"/>
  <c r="AOR16" i="1"/>
  <c r="AOR29" i="1"/>
  <c r="AOR33" i="1"/>
  <c r="AOT14" i="1"/>
  <c r="AON19" i="1"/>
  <c r="AOR31" i="1"/>
  <c r="AON25" i="1"/>
  <c r="AOP10" i="1"/>
  <c r="AON63" i="1"/>
  <c r="AON41" i="1"/>
  <c r="AOL29" i="1"/>
  <c r="ANW41" i="1"/>
  <c r="ANW27" i="1"/>
  <c r="ANW19" i="1"/>
  <c r="ANW62" i="1"/>
  <c r="AOG63" i="1"/>
  <c r="AOD31" i="1"/>
  <c r="AOH29" i="1"/>
  <c r="AOI21" i="1"/>
  <c r="AOG15" i="1"/>
  <c r="ANW10" i="1"/>
  <c r="ANW35" i="1"/>
  <c r="AOI33" i="1"/>
  <c r="AOA31" i="1"/>
  <c r="AOH25" i="1"/>
  <c r="AOK41" i="1"/>
  <c r="AOK27" i="1"/>
  <c r="AOL63" i="1"/>
  <c r="AOL62" i="1"/>
  <c r="AOP35" i="1"/>
  <c r="AOE35" i="1"/>
  <c r="AOP31" i="1"/>
  <c r="ANW31" i="1"/>
  <c r="AOI29" i="1"/>
  <c r="ANW29" i="1"/>
  <c r="AOA25" i="1"/>
  <c r="AOL14" i="1"/>
  <c r="AOL12" i="1"/>
  <c r="AOE10" i="1"/>
  <c r="AOL35" i="1"/>
  <c r="AOP33" i="1"/>
  <c r="AOA33" i="1"/>
  <c r="AOL31" i="1"/>
  <c r="AOP27" i="1"/>
  <c r="AOI27" i="1"/>
  <c r="AOL25" i="1"/>
  <c r="ANW25" i="1"/>
  <c r="AOA35" i="1"/>
  <c r="AOL33" i="1"/>
  <c r="ANW33" i="1"/>
  <c r="AOP29" i="1"/>
  <c r="AOL27" i="1"/>
  <c r="AOA27" i="1"/>
  <c r="AON21" i="1"/>
  <c r="AOE19" i="1"/>
  <c r="AOA14" i="1"/>
  <c r="AOC12" i="1"/>
  <c r="AOC10" i="1"/>
  <c r="AOP16" i="1"/>
  <c r="AOL16" i="1"/>
  <c r="AOI16" i="1"/>
  <c r="AOE16" i="1"/>
  <c r="AOA16" i="1"/>
  <c r="ANW16" i="1"/>
  <c r="AOI14" i="1"/>
  <c r="ANW14" i="1"/>
  <c r="AOA12" i="1"/>
  <c r="AOL10" i="1"/>
  <c r="AOK62" i="1"/>
  <c r="AOO41" i="1"/>
  <c r="AOH41" i="1"/>
  <c r="AOP14" i="1"/>
  <c r="AOI12" i="1"/>
  <c r="ANW12" i="1"/>
  <c r="AOK10" i="1"/>
  <c r="AOS63" i="1"/>
  <c r="AOB29" i="1"/>
  <c r="AOP21" i="1"/>
  <c r="AOO14" i="1"/>
  <c r="AOE14" i="1"/>
  <c r="AOP12" i="1"/>
  <c r="AOE12" i="1"/>
  <c r="AOS10" i="1"/>
  <c r="AOI10" i="1"/>
  <c r="AOA10" i="1"/>
  <c r="AOP25" i="1"/>
  <c r="AOL21" i="1"/>
  <c r="ANW21" i="1"/>
  <c r="AOF19" i="1"/>
  <c r="ANZ14" i="1"/>
  <c r="AOO12" i="1"/>
  <c r="AOH12" i="1"/>
  <c r="AOP19" i="1"/>
  <c r="AOA21" i="1"/>
  <c r="AOI19" i="1"/>
  <c r="AOS14" i="1"/>
  <c r="AOK14" i="1"/>
  <c r="AOO10" i="1"/>
  <c r="AOH10" i="1"/>
  <c r="AOJ41" i="1"/>
  <c r="AOK31" i="1"/>
  <c r="AOH19" i="1"/>
  <c r="AOD19" i="1"/>
  <c r="AON16" i="1"/>
  <c r="ANY16" i="1"/>
  <c r="AON14" i="1"/>
  <c r="AOG14" i="1"/>
  <c r="AOR12" i="1"/>
  <c r="AOG12" i="1"/>
  <c r="AON10" i="1"/>
  <c r="AOG10" i="1"/>
  <c r="AOI63" i="1"/>
  <c r="AOP41" i="1"/>
  <c r="AOI41" i="1"/>
  <c r="AOS35" i="1"/>
  <c r="AON35" i="1"/>
  <c r="AOH35" i="1"/>
  <c r="AOO33" i="1"/>
  <c r="AOO31" i="1"/>
  <c r="AOO29" i="1"/>
  <c r="AOD29" i="1"/>
  <c r="AOS27" i="1"/>
  <c r="AON27" i="1"/>
  <c r="AOR25" i="1"/>
  <c r="AOK25" i="1"/>
  <c r="AOR21" i="1"/>
  <c r="AOL19" i="1"/>
  <c r="AOG19" i="1"/>
  <c r="ANY19" i="1"/>
  <c r="AOQ16" i="1"/>
  <c r="AOM16" i="1"/>
  <c r="AOJ16" i="1"/>
  <c r="ANX16" i="1"/>
  <c r="AOQ14" i="1"/>
  <c r="AOM14" i="1"/>
  <c r="AOJ14" i="1"/>
  <c r="ANX14" i="1"/>
  <c r="AOQ12" i="1"/>
  <c r="AOM12" i="1"/>
  <c r="AOJ12" i="1"/>
  <c r="AOF12" i="1"/>
  <c r="ANX12" i="1"/>
  <c r="AOQ10" i="1"/>
  <c r="AOM10" i="1"/>
  <c r="AOJ10" i="1"/>
  <c r="AOT33" i="1"/>
  <c r="AOM41" i="1"/>
  <c r="AOF41" i="1"/>
  <c r="AOO35" i="1"/>
  <c r="AOK33" i="1"/>
  <c r="AOK29" i="1"/>
  <c r="AOO27" i="1"/>
  <c r="AOC16" i="1"/>
  <c r="AOR14" i="1"/>
  <c r="AON12" i="1"/>
  <c r="AOR10" i="1"/>
  <c r="AOP63" i="1"/>
  <c r="AOE63" i="1"/>
  <c r="AOE62" i="1"/>
  <c r="AOR35" i="1"/>
  <c r="AOS33" i="1"/>
  <c r="AON33" i="1"/>
  <c r="AOS31" i="1"/>
  <c r="AON31" i="1"/>
  <c r="AOG31" i="1"/>
  <c r="AOS29" i="1"/>
  <c r="AON29" i="1"/>
  <c r="AOR27" i="1"/>
  <c r="AOG27" i="1"/>
  <c r="AOR19" i="1"/>
  <c r="AOC14" i="1"/>
  <c r="AOT25" i="1"/>
  <c r="AOD63" i="1"/>
  <c r="AOH62" i="1"/>
  <c r="AOB35" i="1"/>
  <c r="AOB33" i="1"/>
  <c r="AOB31" i="1"/>
  <c r="ANX27" i="1"/>
  <c r="AOQ25" i="1"/>
  <c r="AOM25" i="1"/>
  <c r="ANX25" i="1"/>
  <c r="AOQ21" i="1"/>
  <c r="AOM21" i="1"/>
  <c r="AOJ21" i="1"/>
  <c r="AOQ19" i="1"/>
  <c r="AOM19" i="1"/>
  <c r="AOT35" i="1"/>
  <c r="AOT21" i="1"/>
  <c r="AOT12" i="1"/>
  <c r="AOO62" i="1"/>
  <c r="AOQ35" i="1"/>
  <c r="AOM35" i="1"/>
  <c r="ANX29" i="1"/>
  <c r="AOQ27" i="1"/>
  <c r="AOM27" i="1"/>
  <c r="AOF10" i="1"/>
  <c r="ANX35" i="1"/>
  <c r="AOQ33" i="1"/>
  <c r="AOM33" i="1"/>
  <c r="ANX33" i="1"/>
  <c r="AOQ31" i="1"/>
  <c r="AOM31" i="1"/>
  <c r="ANX31" i="1"/>
  <c r="AOQ29" i="1"/>
  <c r="AOM29" i="1"/>
  <c r="AOJ29" i="1"/>
  <c r="AOS25" i="1"/>
  <c r="AOO25" i="1"/>
  <c r="AOB25" i="1"/>
  <c r="AOS21" i="1"/>
  <c r="AOO21" i="1"/>
  <c r="AOK21" i="1"/>
  <c r="AOH21" i="1"/>
  <c r="AOS19" i="1"/>
  <c r="AOO19" i="1"/>
  <c r="AOK19" i="1"/>
  <c r="AOB19" i="1"/>
  <c r="AOT29" i="1"/>
  <c r="AOT15" i="1"/>
  <c r="AOT16" i="1"/>
  <c r="AOJ35" i="1"/>
  <c r="AOJ19" i="1"/>
  <c r="AOJ31" i="1"/>
  <c r="AOJ27" i="1"/>
  <c r="AOJ25" i="1"/>
  <c r="AOJ33" i="1"/>
  <c r="AOI25" i="1"/>
  <c r="AOI35" i="1"/>
  <c r="AOI31" i="1"/>
  <c r="AOH31" i="1"/>
  <c r="AOH33" i="1"/>
  <c r="AOH27" i="1"/>
  <c r="AOG35" i="1"/>
  <c r="AOG33" i="1"/>
  <c r="AOF35" i="1"/>
  <c r="AOF31" i="1"/>
  <c r="AOF29" i="1"/>
  <c r="AOF27" i="1"/>
  <c r="AOF33" i="1"/>
  <c r="AOF21" i="1"/>
  <c r="AOF25" i="1"/>
  <c r="AOF16" i="1"/>
  <c r="AOF14" i="1"/>
  <c r="AOE29" i="1"/>
  <c r="AOE25" i="1"/>
  <c r="AOE27" i="1"/>
  <c r="AOE33" i="1"/>
  <c r="AOE31" i="1"/>
  <c r="AOE21" i="1"/>
  <c r="AOD27" i="1"/>
  <c r="AOD25" i="1"/>
  <c r="AOD21" i="1"/>
  <c r="AOD12" i="1"/>
  <c r="AOD14" i="1"/>
  <c r="AOC31" i="1"/>
  <c r="AOC27" i="1"/>
  <c r="AOC35" i="1"/>
  <c r="AOC21" i="1"/>
  <c r="AOC19" i="1"/>
  <c r="AOC25" i="1"/>
  <c r="AOC33" i="1"/>
  <c r="AOC29" i="1"/>
  <c r="AOB41" i="1"/>
  <c r="AOB21" i="1"/>
  <c r="AOB27" i="1"/>
  <c r="AOB12" i="1"/>
  <c r="AOB16" i="1"/>
  <c r="AOB14" i="1"/>
  <c r="AOB10" i="1"/>
  <c r="AOA63" i="1"/>
  <c r="AOA41" i="1"/>
  <c r="AOA19" i="1"/>
  <c r="ANZ62" i="1"/>
  <c r="ANZ41" i="1"/>
  <c r="ANZ29" i="1"/>
  <c r="ANZ31" i="1"/>
  <c r="ANZ19" i="1"/>
  <c r="ANZ33" i="1"/>
  <c r="ANZ25" i="1"/>
  <c r="ANZ35" i="1"/>
  <c r="ANZ27" i="1"/>
  <c r="ANZ21" i="1"/>
  <c r="ANZ10" i="1"/>
  <c r="ANZ12" i="1"/>
  <c r="ANY21" i="1"/>
  <c r="ANY35" i="1"/>
  <c r="ANY33" i="1"/>
  <c r="ANY31" i="1"/>
  <c r="ANY29" i="1"/>
  <c r="ANY27" i="1"/>
  <c r="ANY25" i="1"/>
  <c r="ANY14" i="1"/>
  <c r="ANY12" i="1"/>
  <c r="ANY10" i="1"/>
  <c r="ANX21" i="1"/>
  <c r="ANX19" i="1"/>
  <c r="ANX10" i="1"/>
  <c r="AOR63" i="1"/>
  <c r="AOC63" i="1"/>
  <c r="AOR41" i="1"/>
  <c r="AOM62" i="1"/>
  <c r="AOJ62" i="1"/>
  <c r="AOB62" i="1"/>
  <c r="ANX62" i="1"/>
  <c r="AOF62" i="1"/>
  <c r="AOT62" i="1"/>
  <c r="AOT27" i="1"/>
  <c r="AOT19" i="1"/>
  <c r="AOT31" i="1"/>
  <c r="AOT10" i="1"/>
  <c r="AOQ63" i="1"/>
  <c r="AOQ62" i="1"/>
  <c r="ANC47" i="1"/>
  <c r="AOG16" i="1"/>
  <c r="ANC15" i="1"/>
  <c r="AND15" i="1"/>
  <c r="ANE15" i="1"/>
  <c r="ANF15" i="1"/>
  <c r="ANG15" i="1"/>
  <c r="ANH15" i="1"/>
  <c r="ANI15" i="1"/>
  <c r="ANJ15" i="1"/>
  <c r="ANK15" i="1"/>
  <c r="ANL15" i="1"/>
  <c r="ANM15" i="1"/>
  <c r="ANN15" i="1"/>
  <c r="ANO15" i="1"/>
  <c r="ANP15" i="1"/>
  <c r="ANQ15" i="1"/>
  <c r="ANR15" i="1"/>
  <c r="ANS15" i="1"/>
  <c r="ANT15" i="1"/>
  <c r="ANU15" i="1"/>
  <c r="ANV15" i="1"/>
  <c r="ANC37" i="1"/>
  <c r="AND37" i="1"/>
  <c r="ANE37" i="1"/>
  <c r="ANF37" i="1"/>
  <c r="ANG37" i="1"/>
  <c r="ANH37" i="1"/>
  <c r="ANI37" i="1"/>
  <c r="ANJ37" i="1"/>
  <c r="ANK37" i="1"/>
  <c r="ANL37" i="1"/>
  <c r="ANM37" i="1"/>
  <c r="ANN37" i="1"/>
  <c r="ANO37" i="1"/>
  <c r="ANP37" i="1"/>
  <c r="ANQ37" i="1"/>
  <c r="ANR37" i="1"/>
  <c r="ANS37" i="1"/>
  <c r="ANT37" i="1"/>
  <c r="ANU37" i="1"/>
  <c r="ANV37" i="1"/>
  <c r="ANC39" i="1"/>
  <c r="AND39" i="1"/>
  <c r="ANE39" i="1"/>
  <c r="ANF39" i="1"/>
  <c r="ANG39" i="1"/>
  <c r="ANH39" i="1"/>
  <c r="ANI39" i="1"/>
  <c r="ANJ39" i="1"/>
  <c r="ANK39" i="1"/>
  <c r="ANL39" i="1"/>
  <c r="ANM39" i="1"/>
  <c r="ANN39" i="1"/>
  <c r="ANO39" i="1"/>
  <c r="ANP39" i="1"/>
  <c r="ANQ39" i="1"/>
  <c r="ANR39" i="1"/>
  <c r="ANS39" i="1"/>
  <c r="ANT39" i="1"/>
  <c r="ANU39" i="1"/>
  <c r="ANV39" i="1"/>
  <c r="ANC40" i="1"/>
  <c r="ANC41" i="1"/>
  <c r="AND40" i="1"/>
  <c r="AND41" i="1"/>
  <c r="ANE40" i="1"/>
  <c r="ANE62" i="1"/>
  <c r="ANF40" i="1"/>
  <c r="ANF41" i="1"/>
  <c r="ANG40" i="1"/>
  <c r="ANG41" i="1"/>
  <c r="ANH40" i="1"/>
  <c r="ANH62" i="1"/>
  <c r="ANI40" i="1"/>
  <c r="ANI63" i="1"/>
  <c r="ANJ40" i="1"/>
  <c r="ANJ41" i="1"/>
  <c r="ANK40" i="1"/>
  <c r="ANK62" i="1"/>
  <c r="ANL40" i="1"/>
  <c r="ANL62" i="1"/>
  <c r="ANM40" i="1"/>
  <c r="ANM63" i="1"/>
  <c r="ANN40" i="1"/>
  <c r="ANN41" i="1"/>
  <c r="ANO40" i="1"/>
  <c r="ANO62" i="1"/>
  <c r="ANP40" i="1"/>
  <c r="ANP41" i="1"/>
  <c r="ANQ40" i="1"/>
  <c r="ANQ63" i="1"/>
  <c r="ANR40" i="1"/>
  <c r="ANR62" i="1"/>
  <c r="ANS40" i="1"/>
  <c r="ANS62" i="1"/>
  <c r="ANT40" i="1"/>
  <c r="ANT63" i="1"/>
  <c r="ANU40" i="1"/>
  <c r="ANU41" i="1"/>
  <c r="ANV40" i="1"/>
  <c r="ANV62" i="1"/>
  <c r="ANC43" i="1"/>
  <c r="AND43" i="1"/>
  <c r="ANE43" i="1"/>
  <c r="ANF43" i="1"/>
  <c r="ANG43" i="1"/>
  <c r="ANH43" i="1"/>
  <c r="ANI43" i="1"/>
  <c r="ANJ43" i="1"/>
  <c r="ANK43" i="1"/>
  <c r="ANL43" i="1"/>
  <c r="ANM43" i="1"/>
  <c r="ANN43" i="1"/>
  <c r="ANO43" i="1"/>
  <c r="ANP43" i="1"/>
  <c r="ANQ43" i="1"/>
  <c r="ANR43" i="1"/>
  <c r="ANS43" i="1"/>
  <c r="ANT43" i="1"/>
  <c r="ANU43" i="1"/>
  <c r="ANV43" i="1"/>
  <c r="ANC45" i="1"/>
  <c r="AND45" i="1"/>
  <c r="ANE45" i="1"/>
  <c r="ANF45" i="1"/>
  <c r="ANG45" i="1"/>
  <c r="ANH45" i="1"/>
  <c r="ANI45" i="1"/>
  <c r="ANJ45" i="1"/>
  <c r="ANK45" i="1"/>
  <c r="ANL45" i="1"/>
  <c r="ANM45" i="1"/>
  <c r="ANN45" i="1"/>
  <c r="ANO45" i="1"/>
  <c r="ANP45" i="1"/>
  <c r="ANQ45" i="1"/>
  <c r="ANR45" i="1"/>
  <c r="ANS45" i="1"/>
  <c r="ANT45" i="1"/>
  <c r="ANU45" i="1"/>
  <c r="ANV45" i="1"/>
  <c r="AND47" i="1"/>
  <c r="ANE47" i="1"/>
  <c r="ANF47" i="1"/>
  <c r="ANG47" i="1"/>
  <c r="ANH47" i="1"/>
  <c r="ANI47" i="1"/>
  <c r="ANJ47" i="1"/>
  <c r="ANK47" i="1"/>
  <c r="ANL47" i="1"/>
  <c r="ANM47" i="1"/>
  <c r="ANN47" i="1"/>
  <c r="ANO47" i="1"/>
  <c r="ANP47" i="1"/>
  <c r="ANQ47" i="1"/>
  <c r="ANR47" i="1"/>
  <c r="ANS47" i="1"/>
  <c r="ANT47" i="1"/>
  <c r="ANU47" i="1"/>
  <c r="ANV47" i="1"/>
  <c r="ANG19" i="1"/>
  <c r="ANC31" i="1"/>
  <c r="ANQ19" i="1"/>
  <c r="ANP19" i="1"/>
  <c r="ANR19" i="1"/>
  <c r="ANO19" i="1"/>
  <c r="ANN19" i="1"/>
  <c r="ANL19" i="1"/>
  <c r="AND10" i="1"/>
  <c r="ANM19" i="1"/>
  <c r="ANC10" i="1"/>
  <c r="ANE63" i="1"/>
  <c r="ANQ41" i="1"/>
  <c r="ANI62" i="1"/>
  <c r="ANE41" i="1"/>
  <c r="ANQ62" i="1"/>
  <c r="ANI41" i="1"/>
  <c r="ANT19" i="1"/>
  <c r="ANE21" i="1"/>
  <c r="ANM29" i="1"/>
  <c r="ANQ27" i="1"/>
  <c r="ANL12" i="1"/>
  <c r="ANC35" i="1"/>
  <c r="ANS29" i="1"/>
  <c r="ANK27" i="1"/>
  <c r="ANP14" i="1"/>
  <c r="ANT10" i="1"/>
  <c r="ANC62" i="1"/>
  <c r="ANS33" i="1"/>
  <c r="ANC27" i="1"/>
  <c r="ANL14" i="1"/>
  <c r="ANP10" i="1"/>
  <c r="ANC33" i="1"/>
  <c r="ANC29" i="1"/>
  <c r="ANS25" i="1"/>
  <c r="ANC21" i="1"/>
  <c r="ANT16" i="1"/>
  <c r="ANP16" i="1"/>
  <c r="ANL16" i="1"/>
  <c r="ANH16" i="1"/>
  <c r="AND16" i="1"/>
  <c r="ANP12" i="1"/>
  <c r="ANH10" i="1"/>
  <c r="ANV19" i="1"/>
  <c r="ANU63" i="1"/>
  <c r="ANU62" i="1"/>
  <c r="ANU27" i="1"/>
  <c r="ANU25" i="1"/>
  <c r="ANU21" i="1"/>
  <c r="ANU19" i="1"/>
  <c r="ANT12" i="1"/>
  <c r="ANT14" i="1"/>
  <c r="ANS41" i="1"/>
  <c r="ANS19" i="1"/>
  <c r="ANS35" i="1"/>
  <c r="ANS31" i="1"/>
  <c r="ANT41" i="1"/>
  <c r="ANV41" i="1"/>
  <c r="ANL31" i="1"/>
  <c r="ANP25" i="1"/>
  <c r="ANT21" i="1"/>
  <c r="ANS21" i="1"/>
  <c r="ANT25" i="1"/>
  <c r="ANO21" i="1"/>
  <c r="ANK35" i="1"/>
  <c r="ANO33" i="1"/>
  <c r="ANO31" i="1"/>
  <c r="ANO29" i="1"/>
  <c r="ANS27" i="1"/>
  <c r="ANC25" i="1"/>
  <c r="ANK21" i="1"/>
  <c r="ANG35" i="1"/>
  <c r="ANK33" i="1"/>
  <c r="ANR41" i="1"/>
  <c r="AND63" i="1"/>
  <c r="ANR35" i="1"/>
  <c r="ANP63" i="1"/>
  <c r="AND62" i="1"/>
  <c r="ANN35" i="1"/>
  <c r="ANV33" i="1"/>
  <c r="ANR31" i="1"/>
  <c r="ANV29" i="1"/>
  <c r="ANJ27" i="1"/>
  <c r="ANU16" i="1"/>
  <c r="ANI16" i="1"/>
  <c r="ANH63" i="1"/>
  <c r="ANV35" i="1"/>
  <c r="ANR27" i="1"/>
  <c r="ANT62" i="1"/>
  <c r="ANR33" i="1"/>
  <c r="ANV31" i="1"/>
  <c r="ANR29" i="1"/>
  <c r="ANV27" i="1"/>
  <c r="ANV25" i="1"/>
  <c r="ANR25" i="1"/>
  <c r="ANV21" i="1"/>
  <c r="ANR21" i="1"/>
  <c r="ANQ25" i="1"/>
  <c r="ANQ21" i="1"/>
  <c r="ANQ16" i="1"/>
  <c r="ANP62" i="1"/>
  <c r="ANP21" i="1"/>
  <c r="ANS63" i="1"/>
  <c r="ANC63" i="1"/>
  <c r="ANH41" i="1"/>
  <c r="ANU35" i="1"/>
  <c r="ANQ35" i="1"/>
  <c r="ANI35" i="1"/>
  <c r="ANU31" i="1"/>
  <c r="ANQ31" i="1"/>
  <c r="ANH31" i="1"/>
  <c r="ANU29" i="1"/>
  <c r="ANQ29" i="1"/>
  <c r="ANE29" i="1"/>
  <c r="ANT27" i="1"/>
  <c r="ANP27" i="1"/>
  <c r="ANN25" i="1"/>
  <c r="ANH14" i="1"/>
  <c r="ANH12" i="1"/>
  <c r="ANF10" i="1"/>
  <c r="ANO41" i="1"/>
  <c r="ANO63" i="1"/>
  <c r="ANV63" i="1"/>
  <c r="ANR63" i="1"/>
  <c r="ANF63" i="1"/>
  <c r="ANF62" i="1"/>
  <c r="ANT35" i="1"/>
  <c r="ANP35" i="1"/>
  <c r="ANH35" i="1"/>
  <c r="ANU33" i="1"/>
  <c r="ANQ33" i="1"/>
  <c r="ANH33" i="1"/>
  <c r="ANT31" i="1"/>
  <c r="ANP31" i="1"/>
  <c r="ANE31" i="1"/>
  <c r="ANT29" i="1"/>
  <c r="ANP29" i="1"/>
  <c r="ANM27" i="1"/>
  <c r="ANL25" i="1"/>
  <c r="ANT33" i="1"/>
  <c r="ANP33" i="1"/>
  <c r="ANH21" i="1"/>
  <c r="ANO35" i="1"/>
  <c r="ANO27" i="1"/>
  <c r="ANO25" i="1"/>
  <c r="ANN63" i="1"/>
  <c r="ANN62" i="1"/>
  <c r="ANN33" i="1"/>
  <c r="ANN31" i="1"/>
  <c r="ANN29" i="1"/>
  <c r="ANN27" i="1"/>
  <c r="ANN21" i="1"/>
  <c r="ANM62" i="1"/>
  <c r="ANM41" i="1"/>
  <c r="ANM21" i="1"/>
  <c r="ANM33" i="1"/>
  <c r="ANM25" i="1"/>
  <c r="ANM35" i="1"/>
  <c r="ANM31" i="1"/>
  <c r="ANM16" i="1"/>
  <c r="ANL41" i="1"/>
  <c r="ANL63" i="1"/>
  <c r="ANL35" i="1"/>
  <c r="ANL33" i="1"/>
  <c r="ANL29" i="1"/>
  <c r="ANL21" i="1"/>
  <c r="ANL27" i="1"/>
  <c r="ANL10" i="1"/>
  <c r="ANK63" i="1"/>
  <c r="ANK41" i="1"/>
  <c r="ANK19" i="1"/>
  <c r="ANK29" i="1"/>
  <c r="ANK25" i="1"/>
  <c r="ANK31" i="1"/>
  <c r="ANJ63" i="1"/>
  <c r="ANJ62" i="1"/>
  <c r="ANJ29" i="1"/>
  <c r="ANJ35" i="1"/>
  <c r="ANJ21" i="1"/>
  <c r="ANJ19" i="1"/>
  <c r="ANJ31" i="1"/>
  <c r="ANJ33" i="1"/>
  <c r="ANJ25" i="1"/>
  <c r="ANI33" i="1"/>
  <c r="ANI31" i="1"/>
  <c r="ANI25" i="1"/>
  <c r="ANI19" i="1"/>
  <c r="ANI21" i="1"/>
  <c r="ANI29" i="1"/>
  <c r="ANI27" i="1"/>
  <c r="ANI10" i="1"/>
  <c r="ANH29" i="1"/>
  <c r="ANH19" i="1"/>
  <c r="ANH27" i="1"/>
  <c r="ANH25" i="1"/>
  <c r="ANG63" i="1"/>
  <c r="ANG62" i="1"/>
  <c r="ANG29" i="1"/>
  <c r="ANG33" i="1"/>
  <c r="ANG31" i="1"/>
  <c r="ANG27" i="1"/>
  <c r="ANG21" i="1"/>
  <c r="ANG25" i="1"/>
  <c r="ANG10" i="1"/>
  <c r="ANF21" i="1"/>
  <c r="ANF33" i="1"/>
  <c r="ANF27" i="1"/>
  <c r="ANF29" i="1"/>
  <c r="ANF35" i="1"/>
  <c r="ANF31" i="1"/>
  <c r="ANF25" i="1"/>
  <c r="ANF19" i="1"/>
  <c r="ANE33" i="1"/>
  <c r="ANE25" i="1"/>
  <c r="ANE35" i="1"/>
  <c r="ANE27" i="1"/>
  <c r="ANE19" i="1"/>
  <c r="ANE10" i="1"/>
  <c r="ANE16" i="1"/>
  <c r="AND35" i="1"/>
  <c r="AND33" i="1"/>
  <c r="AND31" i="1"/>
  <c r="AND29" i="1"/>
  <c r="AND27" i="1"/>
  <c r="AND25" i="1"/>
  <c r="AND21" i="1"/>
  <c r="AND19" i="1"/>
  <c r="AND14" i="1"/>
  <c r="AND12" i="1"/>
  <c r="ANC19" i="1"/>
  <c r="ANS16" i="1"/>
  <c r="ANK16" i="1"/>
  <c r="ANC16" i="1"/>
  <c r="ANO14" i="1"/>
  <c r="ANG14" i="1"/>
  <c r="ANS12" i="1"/>
  <c r="ANK12" i="1"/>
  <c r="ANC12" i="1"/>
  <c r="ANO10" i="1"/>
  <c r="ANK10" i="1"/>
  <c r="ANO16" i="1"/>
  <c r="ANG16" i="1"/>
  <c r="ANS14" i="1"/>
  <c r="ANK14" i="1"/>
  <c r="ANC14" i="1"/>
  <c r="ANO12" i="1"/>
  <c r="ANG12" i="1"/>
  <c r="ANS10" i="1"/>
  <c r="ANV16" i="1"/>
  <c r="ANR16" i="1"/>
  <c r="ANN16" i="1"/>
  <c r="ANJ16" i="1"/>
  <c r="ANF16" i="1"/>
  <c r="ANV14" i="1"/>
  <c r="ANR14" i="1"/>
  <c r="ANN14" i="1"/>
  <c r="ANJ14" i="1"/>
  <c r="ANF14" i="1"/>
  <c r="ANV12" i="1"/>
  <c r="ANR12" i="1"/>
  <c r="ANN12" i="1"/>
  <c r="ANJ12" i="1"/>
  <c r="ANF12" i="1"/>
  <c r="ANV10" i="1"/>
  <c r="ANR10" i="1"/>
  <c r="ANN10" i="1"/>
  <c r="ANU14" i="1"/>
  <c r="ANQ14" i="1"/>
  <c r="ANM14" i="1"/>
  <c r="ANI14" i="1"/>
  <c r="ANE14" i="1"/>
  <c r="ANU12" i="1"/>
  <c r="ANQ12" i="1"/>
  <c r="ANM12" i="1"/>
  <c r="ANI12" i="1"/>
  <c r="ANE12" i="1"/>
  <c r="ANU10" i="1"/>
  <c r="ANQ10" i="1"/>
  <c r="ANM10" i="1"/>
  <c r="ANJ10" i="1"/>
  <c r="AMS26" i="1"/>
  <c r="AMS28" i="1"/>
  <c r="AMS30" i="1"/>
  <c r="AMS32" i="1"/>
  <c r="AMS34" i="1"/>
  <c r="AMI15" i="1"/>
  <c r="AMJ15" i="1"/>
  <c r="AMK15" i="1"/>
  <c r="AML15" i="1"/>
  <c r="AMM15" i="1"/>
  <c r="AMN15" i="1"/>
  <c r="AMO15" i="1"/>
  <c r="AMP15" i="1"/>
  <c r="AMQ15" i="1"/>
  <c r="AMR15" i="1"/>
  <c r="AMS15" i="1"/>
  <c r="AMT15" i="1"/>
  <c r="AMU15" i="1"/>
  <c r="AMV15" i="1"/>
  <c r="AMW15" i="1"/>
  <c r="AMX15" i="1"/>
  <c r="AMY15" i="1"/>
  <c r="AMZ15" i="1"/>
  <c r="ANA15" i="1"/>
  <c r="AMI19" i="1"/>
  <c r="AMI37" i="1"/>
  <c r="AMJ37" i="1"/>
  <c r="AMK37" i="1"/>
  <c r="AML37" i="1"/>
  <c r="AMM37" i="1"/>
  <c r="AMN37" i="1"/>
  <c r="AMO37" i="1"/>
  <c r="AMP37" i="1"/>
  <c r="AMQ37" i="1"/>
  <c r="AMR37" i="1"/>
  <c r="AMS37" i="1"/>
  <c r="AMT37" i="1"/>
  <c r="AMU37" i="1"/>
  <c r="AMV37" i="1"/>
  <c r="AMW37" i="1"/>
  <c r="AMX37" i="1"/>
  <c r="AMY37" i="1"/>
  <c r="AMZ37" i="1"/>
  <c r="ANA37" i="1"/>
  <c r="ANB37" i="1"/>
  <c r="AMI39" i="1"/>
  <c r="AMJ39" i="1"/>
  <c r="AMK39" i="1"/>
  <c r="AML39" i="1"/>
  <c r="AMM39" i="1"/>
  <c r="AMN39" i="1"/>
  <c r="AMO39" i="1"/>
  <c r="AMP39" i="1"/>
  <c r="AMQ39" i="1"/>
  <c r="AMR39" i="1"/>
  <c r="AMS39" i="1"/>
  <c r="AMT39" i="1"/>
  <c r="AMU39" i="1"/>
  <c r="AMV39" i="1"/>
  <c r="AMW39" i="1"/>
  <c r="AMX39" i="1"/>
  <c r="AMY39" i="1"/>
  <c r="AMZ39" i="1"/>
  <c r="ANA39" i="1"/>
  <c r="ANB39" i="1"/>
  <c r="AMI40" i="1"/>
  <c r="AMI63" i="1"/>
  <c r="AMJ40" i="1"/>
  <c r="AMJ62" i="1"/>
  <c r="AMK40" i="1"/>
  <c r="AMK62" i="1"/>
  <c r="AML40" i="1"/>
  <c r="AML63" i="1"/>
  <c r="AMM40" i="1"/>
  <c r="AMM41" i="1"/>
  <c r="AMN40" i="1"/>
  <c r="AMN41" i="1"/>
  <c r="AMO40" i="1"/>
  <c r="AMO62" i="1"/>
  <c r="AMP40" i="1"/>
  <c r="AMP62" i="1"/>
  <c r="AMQ40" i="1"/>
  <c r="AMQ62" i="1"/>
  <c r="AMR40" i="1"/>
  <c r="AMR41" i="1"/>
  <c r="AMS40" i="1"/>
  <c r="AMS41" i="1"/>
  <c r="AMT40" i="1"/>
  <c r="AMT62" i="1"/>
  <c r="AMU40" i="1"/>
  <c r="AMU41" i="1"/>
  <c r="AMV40" i="1"/>
  <c r="AMV41" i="1"/>
  <c r="AMW40" i="1"/>
  <c r="AMW41" i="1"/>
  <c r="AMX40" i="1"/>
  <c r="AMX62" i="1"/>
  <c r="AMY40" i="1"/>
  <c r="AMY41" i="1"/>
  <c r="AMZ40" i="1"/>
  <c r="AMZ41" i="1"/>
  <c r="ANA40" i="1"/>
  <c r="ANA41" i="1"/>
  <c r="ANB40" i="1"/>
  <c r="AMI41" i="1"/>
  <c r="AMI43" i="1"/>
  <c r="AMJ43" i="1"/>
  <c r="AMK43" i="1"/>
  <c r="AML43" i="1"/>
  <c r="AMM43" i="1"/>
  <c r="AMN43" i="1"/>
  <c r="AMO43" i="1"/>
  <c r="AMP43" i="1"/>
  <c r="AMQ43" i="1"/>
  <c r="AMR43" i="1"/>
  <c r="AMS43" i="1"/>
  <c r="AMT43" i="1"/>
  <c r="AMU43" i="1"/>
  <c r="AMV43" i="1"/>
  <c r="AMW43" i="1"/>
  <c r="AMX43" i="1"/>
  <c r="AMY43" i="1"/>
  <c r="AMZ43" i="1"/>
  <c r="ANA43" i="1"/>
  <c r="ANB43" i="1"/>
  <c r="AMI45" i="1"/>
  <c r="AMJ45" i="1"/>
  <c r="AMK45" i="1"/>
  <c r="AML45" i="1"/>
  <c r="AMM45" i="1"/>
  <c r="AMN45" i="1"/>
  <c r="AMO45" i="1"/>
  <c r="AMP45" i="1"/>
  <c r="AMQ45" i="1"/>
  <c r="AMR45" i="1"/>
  <c r="AMS45" i="1"/>
  <c r="AMT45" i="1"/>
  <c r="AMU45" i="1"/>
  <c r="AMV45" i="1"/>
  <c r="AMW45" i="1"/>
  <c r="AMX45" i="1"/>
  <c r="AMY45" i="1"/>
  <c r="AMZ45" i="1"/>
  <c r="ANA45" i="1"/>
  <c r="ANB45" i="1"/>
  <c r="AMI47" i="1"/>
  <c r="AMJ47" i="1"/>
  <c r="AMK47" i="1"/>
  <c r="AML47" i="1"/>
  <c r="AMM47" i="1"/>
  <c r="AMN47" i="1"/>
  <c r="AMO47" i="1"/>
  <c r="AMP47" i="1"/>
  <c r="AMQ47" i="1"/>
  <c r="AMR47" i="1"/>
  <c r="AMS47" i="1"/>
  <c r="AMT47" i="1"/>
  <c r="AMU47" i="1"/>
  <c r="AMV47" i="1"/>
  <c r="AMW47" i="1"/>
  <c r="AMX47" i="1"/>
  <c r="AMY47" i="1"/>
  <c r="AMZ47" i="1"/>
  <c r="ANA47" i="1"/>
  <c r="ANB47" i="1"/>
  <c r="AMN63" i="1"/>
  <c r="AMQ41" i="1"/>
  <c r="AMQ10" i="1"/>
  <c r="AML41" i="1"/>
  <c r="AMW19" i="1"/>
  <c r="AMK41" i="1"/>
  <c r="AMR19" i="1"/>
  <c r="AMJ41" i="1"/>
  <c r="AMJ19" i="1"/>
  <c r="AMP19" i="1"/>
  <c r="AMQ19" i="1"/>
  <c r="AMO19" i="1"/>
  <c r="AMZ19" i="1"/>
  <c r="AMK21" i="1"/>
  <c r="AMY33" i="1"/>
  <c r="AMY19" i="1"/>
  <c r="ANA19" i="1"/>
  <c r="AMX19" i="1"/>
  <c r="AMI29" i="1"/>
  <c r="AMI21" i="1"/>
  <c r="AMI27" i="1"/>
  <c r="AMI35" i="1"/>
  <c r="AMU25" i="1"/>
  <c r="AMP21" i="1"/>
  <c r="AMJ21" i="1"/>
  <c r="ANB62" i="1"/>
  <c r="ANB15" i="1"/>
  <c r="ANB19" i="1"/>
  <c r="AMY27" i="1"/>
  <c r="AMX29" i="1"/>
  <c r="ANA35" i="1"/>
  <c r="AMS25" i="1"/>
  <c r="AMY16" i="1"/>
  <c r="AMU16" i="1"/>
  <c r="AMQ16" i="1"/>
  <c r="AMS27" i="1"/>
  <c r="AMO35" i="1"/>
  <c r="AMO33" i="1"/>
  <c r="AMK29" i="1"/>
  <c r="AMK27" i="1"/>
  <c r="AMK25" i="1"/>
  <c r="AMK35" i="1"/>
  <c r="AMK33" i="1"/>
  <c r="AMM16" i="1"/>
  <c r="AMK31" i="1"/>
  <c r="AMY63" i="1"/>
  <c r="AMZ33" i="1"/>
  <c r="AMV31" i="1"/>
  <c r="AMZ25" i="1"/>
  <c r="AMJ29" i="1"/>
  <c r="AMQ14" i="1"/>
  <c r="AMY62" i="1"/>
  <c r="AMZ29" i="1"/>
  <c r="AMJ27" i="1"/>
  <c r="AMQ63" i="1"/>
  <c r="AMU12" i="1"/>
  <c r="AMI62" i="1"/>
  <c r="AMQ27" i="1"/>
  <c r="AMQ12" i="1"/>
  <c r="AMV63" i="1"/>
  <c r="AMJ63" i="1"/>
  <c r="AMN62" i="1"/>
  <c r="AMJ35" i="1"/>
  <c r="AMU33" i="1"/>
  <c r="AMP31" i="1"/>
  <c r="AMR29" i="1"/>
  <c r="AMZ27" i="1"/>
  <c r="AMY25" i="1"/>
  <c r="AMM14" i="1"/>
  <c r="AMY10" i="1"/>
  <c r="AMR63" i="1"/>
  <c r="AMY12" i="1"/>
  <c r="AMU10" i="1"/>
  <c r="AMZ63" i="1"/>
  <c r="AMX35" i="1"/>
  <c r="AMX33" i="1"/>
  <c r="ANB31" i="1"/>
  <c r="AMX27" i="1"/>
  <c r="ANB33" i="1"/>
  <c r="AMX31" i="1"/>
  <c r="ANB29" i="1"/>
  <c r="AMP29" i="1"/>
  <c r="ANB27" i="1"/>
  <c r="AMX25" i="1"/>
  <c r="AMX21" i="1"/>
  <c r="ANB35" i="1"/>
  <c r="ANB25" i="1"/>
  <c r="AMT21" i="1"/>
  <c r="ANA62" i="1"/>
  <c r="AMS35" i="1"/>
  <c r="AMS33" i="1"/>
  <c r="ANA31" i="1"/>
  <c r="AMS31" i="1"/>
  <c r="ANA29" i="1"/>
  <c r="AMS29" i="1"/>
  <c r="ANA27" i="1"/>
  <c r="AMW27" i="1"/>
  <c r="ANA21" i="1"/>
  <c r="ANA33" i="1"/>
  <c r="AMW33" i="1"/>
  <c r="AMW31" i="1"/>
  <c r="AMO25" i="1"/>
  <c r="AMW21" i="1"/>
  <c r="AMW35" i="1"/>
  <c r="AMW29" i="1"/>
  <c r="AMO29" i="1"/>
  <c r="ANA25" i="1"/>
  <c r="AMW25" i="1"/>
  <c r="ANA63" i="1"/>
  <c r="AMK63" i="1"/>
  <c r="AMZ35" i="1"/>
  <c r="AMR35" i="1"/>
  <c r="AMZ31" i="1"/>
  <c r="AMJ31" i="1"/>
  <c r="AMR27" i="1"/>
  <c r="AMZ21" i="1"/>
  <c r="AMR21" i="1"/>
  <c r="AMP12" i="1"/>
  <c r="AMR33" i="1"/>
  <c r="AMJ33" i="1"/>
  <c r="AMR31" i="1"/>
  <c r="AMR25" i="1"/>
  <c r="AMJ25" i="1"/>
  <c r="AMY14" i="1"/>
  <c r="AMX12" i="1"/>
  <c r="AMM12" i="1"/>
  <c r="AMO10" i="1"/>
  <c r="AMS63" i="1"/>
  <c r="AMS62" i="1"/>
  <c r="AMQ33" i="1"/>
  <c r="AMQ25" i="1"/>
  <c r="ANB21" i="1"/>
  <c r="AMK10" i="1"/>
  <c r="AMW62" i="1"/>
  <c r="AMW63" i="1"/>
  <c r="AMV27" i="1"/>
  <c r="AMV21" i="1"/>
  <c r="AMV33" i="1"/>
  <c r="AMV29" i="1"/>
  <c r="AMV19" i="1"/>
  <c r="AMV35" i="1"/>
  <c r="AMV25" i="1"/>
  <c r="AMU62" i="1"/>
  <c r="AMU63" i="1"/>
  <c r="AMU27" i="1"/>
  <c r="AMU19" i="1"/>
  <c r="AMU14" i="1"/>
  <c r="AMT33" i="1"/>
  <c r="AMT25" i="1"/>
  <c r="AMT19" i="1"/>
  <c r="AMT35" i="1"/>
  <c r="AMT31" i="1"/>
  <c r="AMT29" i="1"/>
  <c r="AMT27" i="1"/>
  <c r="AMS19" i="1"/>
  <c r="AMS21" i="1"/>
  <c r="AMP25" i="1"/>
  <c r="AMP35" i="1"/>
  <c r="AMP27" i="1"/>
  <c r="AMP33" i="1"/>
  <c r="ANB63" i="1"/>
  <c r="AMX63" i="1"/>
  <c r="AMT63" i="1"/>
  <c r="AMP63" i="1"/>
  <c r="AMZ62" i="1"/>
  <c r="AMV62" i="1"/>
  <c r="AMR62" i="1"/>
  <c r="AML62" i="1"/>
  <c r="ANB41" i="1"/>
  <c r="AMX41" i="1"/>
  <c r="AMT41" i="1"/>
  <c r="AMP41" i="1"/>
  <c r="AMY35" i="1"/>
  <c r="AMU35" i="1"/>
  <c r="AMQ35" i="1"/>
  <c r="AMM31" i="1"/>
  <c r="AMY21" i="1"/>
  <c r="AMU21" i="1"/>
  <c r="AMQ21" i="1"/>
  <c r="AMX14" i="1"/>
  <c r="AMP14" i="1"/>
  <c r="ANB10" i="1"/>
  <c r="AMT10" i="1"/>
  <c r="AMJ10" i="1"/>
  <c r="AMI33" i="1"/>
  <c r="AMY31" i="1"/>
  <c r="AMU31" i="1"/>
  <c r="AMQ31" i="1"/>
  <c r="AMM29" i="1"/>
  <c r="AMI25" i="1"/>
  <c r="AMM21" i="1"/>
  <c r="AMX16" i="1"/>
  <c r="AMT16" i="1"/>
  <c r="AMP16" i="1"/>
  <c r="AML16" i="1"/>
  <c r="ANB14" i="1"/>
  <c r="AMT14" i="1"/>
  <c r="AML14" i="1"/>
  <c r="AMX10" i="1"/>
  <c r="AMI31" i="1"/>
  <c r="AMY29" i="1"/>
  <c r="AMU29" i="1"/>
  <c r="AMQ29" i="1"/>
  <c r="ANB12" i="1"/>
  <c r="AMT12" i="1"/>
  <c r="AML12" i="1"/>
  <c r="AMO63" i="1"/>
  <c r="AMO41" i="1"/>
  <c r="AMO31" i="1"/>
  <c r="AMO27" i="1"/>
  <c r="AMO21" i="1"/>
  <c r="AMN21" i="1"/>
  <c r="AMN35" i="1"/>
  <c r="AMN31" i="1"/>
  <c r="AMN25" i="1"/>
  <c r="AMN19" i="1"/>
  <c r="AMN33" i="1"/>
  <c r="AMN27" i="1"/>
  <c r="AMN29" i="1"/>
  <c r="AMN10" i="1"/>
  <c r="AMM63" i="1"/>
  <c r="AMM62" i="1"/>
  <c r="AMM33" i="1"/>
  <c r="AMM25" i="1"/>
  <c r="AMM35" i="1"/>
  <c r="AMM27" i="1"/>
  <c r="AMM19" i="1"/>
  <c r="AMM10" i="1"/>
  <c r="AML35" i="1"/>
  <c r="AML33" i="1"/>
  <c r="AML31" i="1"/>
  <c r="AML29" i="1"/>
  <c r="AML27" i="1"/>
  <c r="AML25" i="1"/>
  <c r="AML21" i="1"/>
  <c r="AML19" i="1"/>
  <c r="AML10" i="1"/>
  <c r="AMK19" i="1"/>
  <c r="AMI14" i="1"/>
  <c r="AMI10" i="1"/>
  <c r="AMI16" i="1"/>
  <c r="AMI12" i="1"/>
  <c r="ANA16" i="1"/>
  <c r="AMW16" i="1"/>
  <c r="AMS16" i="1"/>
  <c r="AMO16" i="1"/>
  <c r="AMK16" i="1"/>
  <c r="ANA14" i="1"/>
  <c r="AMW14" i="1"/>
  <c r="AMS14" i="1"/>
  <c r="AMO14" i="1"/>
  <c r="AMK14" i="1"/>
  <c r="ANA12" i="1"/>
  <c r="AMW12" i="1"/>
  <c r="AMS12" i="1"/>
  <c r="AMO12" i="1"/>
  <c r="AMK12" i="1"/>
  <c r="ANA10" i="1"/>
  <c r="AMW10" i="1"/>
  <c r="AMS10" i="1"/>
  <c r="AMZ16" i="1"/>
  <c r="AMV16" i="1"/>
  <c r="AMR16" i="1"/>
  <c r="AMN16" i="1"/>
  <c r="AMJ16" i="1"/>
  <c r="AMZ14" i="1"/>
  <c r="AMV14" i="1"/>
  <c r="AMR14" i="1"/>
  <c r="AMN14" i="1"/>
  <c r="AMJ14" i="1"/>
  <c r="AMZ12" i="1"/>
  <c r="AMV12" i="1"/>
  <c r="AMR12" i="1"/>
  <c r="AMN12" i="1"/>
  <c r="AMJ12" i="1"/>
  <c r="AMZ10" i="1"/>
  <c r="AMV10" i="1"/>
  <c r="AMR10" i="1"/>
  <c r="AMP10" i="1"/>
  <c r="ANB16" i="1"/>
  <c r="ALW26" i="1"/>
  <c r="ALW28" i="1"/>
  <c r="ALW30" i="1"/>
  <c r="ALW32" i="1"/>
  <c r="ALW34" i="1"/>
  <c r="ALU26" i="1"/>
  <c r="ALU28" i="1"/>
  <c r="ALU30" i="1"/>
  <c r="ALU12" i="1"/>
  <c r="ALV10" i="1"/>
  <c r="ALW10" i="1"/>
  <c r="ALY12" i="1"/>
  <c r="AMA14" i="1"/>
  <c r="AMC12" i="1"/>
  <c r="AMG12" i="1"/>
  <c r="ALS10" i="1"/>
  <c r="ALQ25" i="1"/>
  <c r="ALR15" i="1"/>
  <c r="ALS15" i="1"/>
  <c r="ALU15" i="1"/>
  <c r="ALV19" i="1"/>
  <c r="ALW25" i="1"/>
  <c r="ALY15" i="1"/>
  <c r="ALZ19" i="1"/>
  <c r="AMC15" i="1"/>
  <c r="AMD33" i="1"/>
  <c r="AME15" i="1"/>
  <c r="AMG15" i="1"/>
  <c r="ALP37" i="1"/>
  <c r="ALQ37" i="1"/>
  <c r="ALR37" i="1"/>
  <c r="ALS37" i="1"/>
  <c r="ALT37" i="1"/>
  <c r="ALU37" i="1"/>
  <c r="ALV37" i="1"/>
  <c r="ALW37" i="1"/>
  <c r="ALX37" i="1"/>
  <c r="ALY37" i="1"/>
  <c r="ALZ37" i="1"/>
  <c r="AMA37" i="1"/>
  <c r="AMB37" i="1"/>
  <c r="AMC37" i="1"/>
  <c r="AMD37" i="1"/>
  <c r="AME37" i="1"/>
  <c r="AMF37" i="1"/>
  <c r="AMG37" i="1"/>
  <c r="AMH37" i="1"/>
  <c r="ALP39" i="1"/>
  <c r="ALQ39" i="1"/>
  <c r="ALR39" i="1"/>
  <c r="ALS39" i="1"/>
  <c r="ALT39" i="1"/>
  <c r="ALU39" i="1"/>
  <c r="ALV39" i="1"/>
  <c r="ALW39" i="1"/>
  <c r="ALX39" i="1"/>
  <c r="ALY39" i="1"/>
  <c r="ALZ39" i="1"/>
  <c r="AMA39" i="1"/>
  <c r="AMB39" i="1"/>
  <c r="AMC39" i="1"/>
  <c r="AMD39" i="1"/>
  <c r="AME39" i="1"/>
  <c r="AMF39" i="1"/>
  <c r="AMG39" i="1"/>
  <c r="AMH39" i="1"/>
  <c r="ALP40" i="1"/>
  <c r="ALP63" i="1"/>
  <c r="ALQ40" i="1"/>
  <c r="ALQ62" i="1"/>
  <c r="ALR40" i="1"/>
  <c r="ALR41" i="1"/>
  <c r="ALS40" i="1"/>
  <c r="ALS62" i="1"/>
  <c r="ALT40" i="1"/>
  <c r="ALT63" i="1"/>
  <c r="ALU40" i="1"/>
  <c r="ALU41" i="1"/>
  <c r="ALV40" i="1"/>
  <c r="ALV41" i="1"/>
  <c r="ALW40" i="1"/>
  <c r="ALW62" i="1"/>
  <c r="ALX40" i="1"/>
  <c r="ALX63" i="1"/>
  <c r="ALY40" i="1"/>
  <c r="ALY63" i="1"/>
  <c r="ALZ40" i="1"/>
  <c r="AMA40" i="1"/>
  <c r="AMA63" i="1"/>
  <c r="AMB40" i="1"/>
  <c r="AMB63" i="1"/>
  <c r="AMC40" i="1"/>
  <c r="AMC62" i="1"/>
  <c r="AMD40" i="1"/>
  <c r="AME40" i="1"/>
  <c r="AME63" i="1"/>
  <c r="AMF40" i="1"/>
  <c r="AMF63" i="1"/>
  <c r="AMG40" i="1"/>
  <c r="AMG62" i="1"/>
  <c r="AMH40" i="1"/>
  <c r="ALP43" i="1"/>
  <c r="ALQ43" i="1"/>
  <c r="ALR43" i="1"/>
  <c r="ALS43" i="1"/>
  <c r="ALT43" i="1"/>
  <c r="ALU43" i="1"/>
  <c r="ALV43" i="1"/>
  <c r="ALW43" i="1"/>
  <c r="ALX43" i="1"/>
  <c r="ALY43" i="1"/>
  <c r="ALZ43" i="1"/>
  <c r="AMA43" i="1"/>
  <c r="AMB43" i="1"/>
  <c r="AMC43" i="1"/>
  <c r="AMD43" i="1"/>
  <c r="AME43" i="1"/>
  <c r="AMF43" i="1"/>
  <c r="AMG43" i="1"/>
  <c r="AMH43" i="1"/>
  <c r="ALP45" i="1"/>
  <c r="ALQ45" i="1"/>
  <c r="ALR45" i="1"/>
  <c r="ALS45" i="1"/>
  <c r="ALT45" i="1"/>
  <c r="ALU45" i="1"/>
  <c r="ALV45" i="1"/>
  <c r="ALW45" i="1"/>
  <c r="ALX45" i="1"/>
  <c r="ALY45" i="1"/>
  <c r="ALZ45" i="1"/>
  <c r="AMA45" i="1"/>
  <c r="AMB45" i="1"/>
  <c r="AMC45" i="1"/>
  <c r="AMD45" i="1"/>
  <c r="AME45" i="1"/>
  <c r="AMF45" i="1"/>
  <c r="AMG45" i="1"/>
  <c r="AMH45" i="1"/>
  <c r="ALP47" i="1"/>
  <c r="ALQ47" i="1"/>
  <c r="ALR47" i="1"/>
  <c r="ALS47" i="1"/>
  <c r="ALT47" i="1"/>
  <c r="ALU47" i="1"/>
  <c r="ALV47" i="1"/>
  <c r="ALW47" i="1"/>
  <c r="ALX47" i="1"/>
  <c r="ALY47" i="1"/>
  <c r="ALZ47" i="1"/>
  <c r="AMA47" i="1"/>
  <c r="AMB47" i="1"/>
  <c r="AMC47" i="1"/>
  <c r="AMD47" i="1"/>
  <c r="AME47" i="1"/>
  <c r="AMF47" i="1"/>
  <c r="AMG47" i="1"/>
  <c r="AMH47" i="1"/>
  <c r="AMB10" i="1"/>
  <c r="ALS41" i="1"/>
  <c r="ALS31" i="1"/>
  <c r="ALZ27" i="1"/>
  <c r="ALS27" i="1"/>
  <c r="ALR25" i="1"/>
  <c r="AMH41" i="1"/>
  <c r="AMH15" i="1"/>
  <c r="ALZ33" i="1"/>
  <c r="ALR31" i="1"/>
  <c r="ALW63" i="1"/>
  <c r="AMH35" i="1"/>
  <c r="AMH31" i="1"/>
  <c r="ALV29" i="1"/>
  <c r="ALZ25" i="1"/>
  <c r="ALV21" i="1"/>
  <c r="AMH33" i="1"/>
  <c r="ALZ31" i="1"/>
  <c r="AMH27" i="1"/>
  <c r="ALV25" i="1"/>
  <c r="ALR19" i="1"/>
  <c r="AME12" i="1"/>
  <c r="AMC35" i="1"/>
  <c r="ALX12" i="1"/>
  <c r="AMB14" i="1"/>
  <c r="ALT12" i="1"/>
  <c r="AMF12" i="1"/>
  <c r="AMF10" i="1"/>
  <c r="ALY27" i="1"/>
  <c r="ALU32" i="1"/>
  <c r="AMA10" i="1"/>
  <c r="AMC33" i="1"/>
  <c r="ALS12" i="1"/>
  <c r="ALT33" i="1"/>
  <c r="AMD62" i="1"/>
  <c r="ALR62" i="1"/>
  <c r="ALT25" i="1"/>
  <c r="AMA15" i="1"/>
  <c r="AMA16" i="1"/>
  <c r="AMA25" i="1"/>
  <c r="ALW35" i="1"/>
  <c r="AMA31" i="1"/>
  <c r="AME29" i="1"/>
  <c r="AMA27" i="1"/>
  <c r="AME25" i="1"/>
  <c r="AME21" i="1"/>
  <c r="AMD15" i="1"/>
  <c r="AMD16" i="1"/>
  <c r="ALW29" i="1"/>
  <c r="AMB25" i="1"/>
  <c r="AMA19" i="1"/>
  <c r="ALZ63" i="1"/>
  <c r="ALZ15" i="1"/>
  <c r="ALZ16" i="1"/>
  <c r="ALS63" i="1"/>
  <c r="AMB33" i="1"/>
  <c r="AME62" i="1"/>
  <c r="AME41" i="1"/>
  <c r="AMF33" i="1"/>
  <c r="AMF25" i="1"/>
  <c r="AMA62" i="1"/>
  <c r="AMA41" i="1"/>
  <c r="ALY35" i="1"/>
  <c r="AMG33" i="1"/>
  <c r="AMG29" i="1"/>
  <c r="AMC27" i="1"/>
  <c r="ALQ21" i="1"/>
  <c r="ALY19" i="1"/>
  <c r="ALY31" i="1"/>
  <c r="ALU29" i="1"/>
  <c r="AMH25" i="1"/>
  <c r="AMD25" i="1"/>
  <c r="AMH19" i="1"/>
  <c r="ALV15" i="1"/>
  <c r="ALV16" i="1"/>
  <c r="AMD12" i="1"/>
  <c r="ALU35" i="1"/>
  <c r="ALY33" i="1"/>
  <c r="AMC31" i="1"/>
  <c r="AMC29" i="1"/>
  <c r="ALQ29" i="1"/>
  <c r="AMG25" i="1"/>
  <c r="AMC25" i="1"/>
  <c r="ALY25" i="1"/>
  <c r="ALR16" i="1"/>
  <c r="ALX33" i="1"/>
  <c r="ALX25" i="1"/>
  <c r="ALW41" i="1"/>
  <c r="ALW15" i="1"/>
  <c r="ALW16" i="1"/>
  <c r="AME31" i="1"/>
  <c r="AME27" i="1"/>
  <c r="ALS21" i="1"/>
  <c r="AMG14" i="1"/>
  <c r="ALY14" i="1"/>
  <c r="AMC63" i="1"/>
  <c r="ALR63" i="1"/>
  <c r="ALZ62" i="1"/>
  <c r="ALY41" i="1"/>
  <c r="AME35" i="1"/>
  <c r="ALZ35" i="1"/>
  <c r="ALS35" i="1"/>
  <c r="ALS33" i="1"/>
  <c r="AMD31" i="1"/>
  <c r="AMH29" i="1"/>
  <c r="AMA29" i="1"/>
  <c r="AMD27" i="1"/>
  <c r="AMH21" i="1"/>
  <c r="ALZ21" i="1"/>
  <c r="ALR21" i="1"/>
  <c r="AMD19" i="1"/>
  <c r="AMG16" i="1"/>
  <c r="AMC16" i="1"/>
  <c r="ALY16" i="1"/>
  <c r="AMF14" i="1"/>
  <c r="ALX14" i="1"/>
  <c r="AMD63" i="1"/>
  <c r="ALZ41" i="1"/>
  <c r="AMA35" i="1"/>
  <c r="AMA21" i="1"/>
  <c r="AME19" i="1"/>
  <c r="AMH63" i="1"/>
  <c r="AMH62" i="1"/>
  <c r="AMD41" i="1"/>
  <c r="AMD35" i="1"/>
  <c r="ALR35" i="1"/>
  <c r="AME33" i="1"/>
  <c r="AMA33" i="1"/>
  <c r="ALW33" i="1"/>
  <c r="ALR33" i="1"/>
  <c r="ALW31" i="1"/>
  <c r="ALZ29" i="1"/>
  <c r="ALW27" i="1"/>
  <c r="ALS25" i="1"/>
  <c r="AMG21" i="1"/>
  <c r="ALW21" i="1"/>
  <c r="AMC19" i="1"/>
  <c r="ALW19" i="1"/>
  <c r="AMC14" i="1"/>
  <c r="ALP14" i="1"/>
  <c r="AMA12" i="1"/>
  <c r="ALP12" i="1"/>
  <c r="ALX10" i="1"/>
  <c r="ALV62" i="1"/>
  <c r="ALV33" i="1"/>
  <c r="ALU31" i="1"/>
  <c r="ALU62" i="1"/>
  <c r="ALU16" i="1"/>
  <c r="ALU14" i="1"/>
  <c r="ALU25" i="1"/>
  <c r="ALU27" i="1"/>
  <c r="ALU21" i="1"/>
  <c r="ALT14" i="1"/>
  <c r="ALS19" i="1"/>
  <c r="ALS29" i="1"/>
  <c r="ALR29" i="1"/>
  <c r="ALR27" i="1"/>
  <c r="ALQ33" i="1"/>
  <c r="ALQ15" i="1"/>
  <c r="ALQ16" i="1"/>
  <c r="ALQ12" i="1"/>
  <c r="ALQ14" i="1"/>
  <c r="AMG63" i="1"/>
  <c r="ALV63" i="1"/>
  <c r="ALQ63" i="1"/>
  <c r="ALY62" i="1"/>
  <c r="AMC41" i="1"/>
  <c r="AMG35" i="1"/>
  <c r="ALV35" i="1"/>
  <c r="ALQ35" i="1"/>
  <c r="AMG31" i="1"/>
  <c r="ALV31" i="1"/>
  <c r="ALQ31" i="1"/>
  <c r="AMD29" i="1"/>
  <c r="ALY29" i="1"/>
  <c r="AMG27" i="1"/>
  <c r="ALV27" i="1"/>
  <c r="ALQ27" i="1"/>
  <c r="AMD21" i="1"/>
  <c r="ALY21" i="1"/>
  <c r="AMG19" i="1"/>
  <c r="ALQ19" i="1"/>
  <c r="AME16" i="1"/>
  <c r="ALS16" i="1"/>
  <c r="AME14" i="1"/>
  <c r="ALW14" i="1"/>
  <c r="ALS14" i="1"/>
  <c r="AMH12" i="1"/>
  <c r="AMB12" i="1"/>
  <c r="ALW12" i="1"/>
  <c r="ALR12" i="1"/>
  <c r="AME10" i="1"/>
  <c r="ALZ10" i="1"/>
  <c r="ALT10" i="1"/>
  <c r="ALU63" i="1"/>
  <c r="AMG41" i="1"/>
  <c r="ALQ41" i="1"/>
  <c r="AMC21" i="1"/>
  <c r="ALU19" i="1"/>
  <c r="AMH14" i="1"/>
  <c r="AMD14" i="1"/>
  <c r="ALZ14" i="1"/>
  <c r="ALV14" i="1"/>
  <c r="ALR14" i="1"/>
  <c r="ALV12" i="1"/>
  <c r="AMD10" i="1"/>
  <c r="ALZ12" i="1"/>
  <c r="AMH10" i="1"/>
  <c r="ALR10" i="1"/>
  <c r="ALP33" i="1"/>
  <c r="ALP25" i="1"/>
  <c r="ALP10" i="1"/>
  <c r="AMF62" i="1"/>
  <c r="AMB62" i="1"/>
  <c r="ALX62" i="1"/>
  <c r="ALT62" i="1"/>
  <c r="ALP62" i="1"/>
  <c r="AMF41" i="1"/>
  <c r="AMB41" i="1"/>
  <c r="ALX41" i="1"/>
  <c r="ALT41" i="1"/>
  <c r="ALP41" i="1"/>
  <c r="AMF35" i="1"/>
  <c r="AMB35" i="1"/>
  <c r="ALX35" i="1"/>
  <c r="ALT35" i="1"/>
  <c r="ALP35" i="1"/>
  <c r="AMF27" i="1"/>
  <c r="AMB27" i="1"/>
  <c r="ALX27" i="1"/>
  <c r="ALT27" i="1"/>
  <c r="ALP27" i="1"/>
  <c r="AMF19" i="1"/>
  <c r="AMB19" i="1"/>
  <c r="ALX19" i="1"/>
  <c r="ALT19" i="1"/>
  <c r="ALP19" i="1"/>
  <c r="AMF29" i="1"/>
  <c r="AMB29" i="1"/>
  <c r="ALX29" i="1"/>
  <c r="ALT29" i="1"/>
  <c r="ALP29" i="1"/>
  <c r="AMF21" i="1"/>
  <c r="AMB21" i="1"/>
  <c r="ALX21" i="1"/>
  <c r="ALT21" i="1"/>
  <c r="ALP21" i="1"/>
  <c r="AMF15" i="1"/>
  <c r="AMF16" i="1"/>
  <c r="AMB15" i="1"/>
  <c r="AMB16" i="1"/>
  <c r="ALX15" i="1"/>
  <c r="ALX16" i="1"/>
  <c r="ALT15" i="1"/>
  <c r="ALT16" i="1"/>
  <c r="ALP15" i="1"/>
  <c r="ALP16" i="1"/>
  <c r="AMG10" i="1"/>
  <c r="AMC10" i="1"/>
  <c r="ALY10" i="1"/>
  <c r="ALU10" i="1"/>
  <c r="ALQ10" i="1"/>
  <c r="AMF31" i="1"/>
  <c r="AMB31" i="1"/>
  <c r="ALX31" i="1"/>
  <c r="ALT31" i="1"/>
  <c r="ALP31" i="1"/>
  <c r="ALI40" i="1"/>
  <c r="AMH16" i="1"/>
  <c r="ALU33" i="1"/>
  <c r="AKU14" i="1"/>
  <c r="AKX10" i="1"/>
  <c r="AKY14" i="1"/>
  <c r="ALB14" i="1"/>
  <c r="ALC14" i="1"/>
  <c r="ALF10" i="1"/>
  <c r="ALG10" i="1"/>
  <c r="ALJ10" i="1"/>
  <c r="ALK14" i="1"/>
  <c r="ALM14" i="1"/>
  <c r="ALN14" i="1"/>
  <c r="AKU15" i="1"/>
  <c r="AKV33" i="1"/>
  <c r="AKW15" i="1"/>
  <c r="AKX15" i="1"/>
  <c r="AKY19" i="1"/>
  <c r="AKZ25" i="1"/>
  <c r="ALA21" i="1"/>
  <c r="ALB15" i="1"/>
  <c r="ALC15" i="1"/>
  <c r="ALD33" i="1"/>
  <c r="ALE15" i="1"/>
  <c r="ALF15" i="1"/>
  <c r="ALG15" i="1"/>
  <c r="ALH25" i="1"/>
  <c r="ALI21" i="1"/>
  <c r="ALJ15" i="1"/>
  <c r="ALK15" i="1"/>
  <c r="ALN15" i="1"/>
  <c r="ALO25" i="1"/>
  <c r="AKU37" i="1"/>
  <c r="AKV37" i="1"/>
  <c r="AKW37" i="1"/>
  <c r="AKX37" i="1"/>
  <c r="AKY37" i="1"/>
  <c r="AKZ37" i="1"/>
  <c r="ALA37" i="1"/>
  <c r="ALB37" i="1"/>
  <c r="ALC37" i="1"/>
  <c r="ALD37" i="1"/>
  <c r="ALE37" i="1"/>
  <c r="ALF37" i="1"/>
  <c r="ALG37" i="1"/>
  <c r="ALH37" i="1"/>
  <c r="ALI37" i="1"/>
  <c r="ALJ37" i="1"/>
  <c r="ALK37" i="1"/>
  <c r="ALL37" i="1"/>
  <c r="ALM37" i="1"/>
  <c r="ALN37" i="1"/>
  <c r="ALO37" i="1"/>
  <c r="AKU39" i="1"/>
  <c r="AKV39" i="1"/>
  <c r="AKW39" i="1"/>
  <c r="AKX39" i="1"/>
  <c r="AKY39" i="1"/>
  <c r="AKZ39" i="1"/>
  <c r="ALA39" i="1"/>
  <c r="ALB39" i="1"/>
  <c r="ALC39" i="1"/>
  <c r="ALD39" i="1"/>
  <c r="ALE39" i="1"/>
  <c r="ALF39" i="1"/>
  <c r="ALG39" i="1"/>
  <c r="ALH39" i="1"/>
  <c r="ALI39" i="1"/>
  <c r="ALJ39" i="1"/>
  <c r="ALK39" i="1"/>
  <c r="ALL39" i="1"/>
  <c r="ALM39" i="1"/>
  <c r="ALN39" i="1"/>
  <c r="ALO39" i="1"/>
  <c r="AKU40" i="1"/>
  <c r="AKU41" i="1"/>
  <c r="AKV40" i="1"/>
  <c r="AKW40" i="1"/>
  <c r="AKW62" i="1"/>
  <c r="AKX40" i="1"/>
  <c r="AKX41" i="1"/>
  <c r="AKY40" i="1"/>
  <c r="AKZ40" i="1"/>
  <c r="ALA40" i="1"/>
  <c r="ALB40" i="1"/>
  <c r="ALB41" i="1"/>
  <c r="ALC40" i="1"/>
  <c r="ALC41" i="1"/>
  <c r="ALD40" i="1"/>
  <c r="ALD41" i="1"/>
  <c r="ALE40" i="1"/>
  <c r="ALF40" i="1"/>
  <c r="ALF41" i="1"/>
  <c r="ALG40" i="1"/>
  <c r="ALG41" i="1"/>
  <c r="ALH40" i="1"/>
  <c r="ALH41" i="1"/>
  <c r="ALJ40" i="1"/>
  <c r="ALJ41" i="1"/>
  <c r="ALK40" i="1"/>
  <c r="ALK41" i="1"/>
  <c r="ALL40" i="1"/>
  <c r="ALL41" i="1"/>
  <c r="ALM40" i="1"/>
  <c r="ALN40" i="1"/>
  <c r="ALN41" i="1"/>
  <c r="ALO40" i="1"/>
  <c r="ALO41" i="1"/>
  <c r="AKU43" i="1"/>
  <c r="AKV43" i="1"/>
  <c r="AKW43" i="1"/>
  <c r="AKX43" i="1"/>
  <c r="AKY43" i="1"/>
  <c r="AKZ43" i="1"/>
  <c r="ALA43" i="1"/>
  <c r="ALB43" i="1"/>
  <c r="ALC43" i="1"/>
  <c r="ALD43" i="1"/>
  <c r="ALE43" i="1"/>
  <c r="ALF43" i="1"/>
  <c r="ALG43" i="1"/>
  <c r="ALH43" i="1"/>
  <c r="ALI43" i="1"/>
  <c r="ALJ43" i="1"/>
  <c r="ALK43" i="1"/>
  <c r="ALL43" i="1"/>
  <c r="ALM43" i="1"/>
  <c r="ALN43" i="1"/>
  <c r="ALO43" i="1"/>
  <c r="AKU45" i="1"/>
  <c r="AKV45" i="1"/>
  <c r="AKW45" i="1"/>
  <c r="AKX45" i="1"/>
  <c r="AKY45" i="1"/>
  <c r="AKZ45" i="1"/>
  <c r="ALA45" i="1"/>
  <c r="ALB45" i="1"/>
  <c r="ALC45" i="1"/>
  <c r="ALD45" i="1"/>
  <c r="ALE45" i="1"/>
  <c r="ALF45" i="1"/>
  <c r="ALG45" i="1"/>
  <c r="ALH45" i="1"/>
  <c r="ALI45" i="1"/>
  <c r="ALJ45" i="1"/>
  <c r="ALK45" i="1"/>
  <c r="ALL45" i="1"/>
  <c r="ALM45" i="1"/>
  <c r="ALN45" i="1"/>
  <c r="ALO45" i="1"/>
  <c r="AKU47" i="1"/>
  <c r="AKV47" i="1"/>
  <c r="AKW47" i="1"/>
  <c r="AKX47" i="1"/>
  <c r="AKY47" i="1"/>
  <c r="AKZ47" i="1"/>
  <c r="ALA47" i="1"/>
  <c r="ALB47" i="1"/>
  <c r="ALC47" i="1"/>
  <c r="ALD47" i="1"/>
  <c r="ALE47" i="1"/>
  <c r="ALF47" i="1"/>
  <c r="ALG47" i="1"/>
  <c r="ALH47" i="1"/>
  <c r="ALI47" i="1"/>
  <c r="ALJ47" i="1"/>
  <c r="ALK47" i="1"/>
  <c r="ALL47" i="1"/>
  <c r="ALM47" i="1"/>
  <c r="ALN47" i="1"/>
  <c r="ALO47" i="1"/>
  <c r="AKT15" i="1"/>
  <c r="AKT37" i="1"/>
  <c r="AKT39" i="1"/>
  <c r="AKT40" i="1"/>
  <c r="AKT41" i="1"/>
  <c r="AKT43" i="1"/>
  <c r="AKT45" i="1"/>
  <c r="AKT47" i="1"/>
  <c r="ALD10" i="1"/>
  <c r="ALM10" i="1"/>
  <c r="AKY29" i="1"/>
  <c r="AKW25" i="1"/>
  <c r="ALO14" i="1"/>
  <c r="ALK16" i="1"/>
  <c r="ALG16" i="1"/>
  <c r="ALC16" i="1"/>
  <c r="ALG14" i="1"/>
  <c r="ALO12" i="1"/>
  <c r="ALO62" i="1"/>
  <c r="ALO10" i="1"/>
  <c r="ALM15" i="1"/>
  <c r="ALM16" i="1"/>
  <c r="ALC31" i="1"/>
  <c r="AKX63" i="1"/>
  <c r="AKX62" i="1"/>
  <c r="ALK63" i="1"/>
  <c r="ALB63" i="1"/>
  <c r="ALK62" i="1"/>
  <c r="ALH62" i="1"/>
  <c r="ALC27" i="1"/>
  <c r="ALD63" i="1"/>
  <c r="ALN29" i="1"/>
  <c r="ALB25" i="1"/>
  <c r="ALB21" i="1"/>
  <c r="ALB33" i="1"/>
  <c r="ALF27" i="1"/>
  <c r="ALN35" i="1"/>
  <c r="ALN31" i="1"/>
  <c r="ALB29" i="1"/>
  <c r="ALN19" i="1"/>
  <c r="ALB35" i="1"/>
  <c r="ALB27" i="1"/>
  <c r="ALJ19" i="1"/>
  <c r="ALN33" i="1"/>
  <c r="ALB31" i="1"/>
  <c r="ALN27" i="1"/>
  <c r="ALN25" i="1"/>
  <c r="ALN21" i="1"/>
  <c r="ALM29" i="1"/>
  <c r="AKX14" i="1"/>
  <c r="ALM33" i="1"/>
  <c r="ALE29" i="1"/>
  <c r="ALM25" i="1"/>
  <c r="ALE33" i="1"/>
  <c r="AKU35" i="1"/>
  <c r="ALK33" i="1"/>
  <c r="AKY33" i="1"/>
  <c r="ALG29" i="1"/>
  <c r="AKU29" i="1"/>
  <c r="AKY25" i="1"/>
  <c r="ALK19" i="1"/>
  <c r="ALF14" i="1"/>
  <c r="ALG35" i="1"/>
  <c r="ALO33" i="1"/>
  <c r="ALG33" i="1"/>
  <c r="AKU31" i="1"/>
  <c r="ALG21" i="1"/>
  <c r="ALB10" i="1"/>
  <c r="ALN62" i="1"/>
  <c r="ALC35" i="1"/>
  <c r="ALG31" i="1"/>
  <c r="AKU19" i="1"/>
  <c r="AKU63" i="1"/>
  <c r="ALG63" i="1"/>
  <c r="ALF62" i="1"/>
  <c r="AKU33" i="1"/>
  <c r="ALC29" i="1"/>
  <c r="ALK25" i="1"/>
  <c r="AKY21" i="1"/>
  <c r="ALC19" i="1"/>
  <c r="ALN16" i="1"/>
  <c r="ALJ16" i="1"/>
  <c r="ALF16" i="1"/>
  <c r="ALB16" i="1"/>
  <c r="AKX16" i="1"/>
  <c r="ALJ14" i="1"/>
  <c r="ALC63" i="1"/>
  <c r="ALB62" i="1"/>
  <c r="ALO63" i="1"/>
  <c r="AKY35" i="1"/>
  <c r="ALC33" i="1"/>
  <c r="AKY31" i="1"/>
  <c r="ALK29" i="1"/>
  <c r="ALG27" i="1"/>
  <c r="AKY27" i="1"/>
  <c r="ALG25" i="1"/>
  <c r="ALK21" i="1"/>
  <c r="ALE16" i="1"/>
  <c r="AKW16" i="1"/>
  <c r="ALM12" i="1"/>
  <c r="AKV14" i="1"/>
  <c r="ALL12" i="1"/>
  <c r="AKT14" i="1"/>
  <c r="ALJ63" i="1"/>
  <c r="ALJ62" i="1"/>
  <c r="ALN63" i="1"/>
  <c r="ALL14" i="1"/>
  <c r="AKZ14" i="1"/>
  <c r="ALD12" i="1"/>
  <c r="ALL10" i="1"/>
  <c r="AKT12" i="1"/>
  <c r="ALH33" i="1"/>
  <c r="ALD14" i="1"/>
  <c r="AKV12" i="1"/>
  <c r="AKV10" i="1"/>
  <c r="ALL62" i="1"/>
  <c r="ALL33" i="1"/>
  <c r="ALK35" i="1"/>
  <c r="ALK27" i="1"/>
  <c r="ALK31" i="1"/>
  <c r="ALJ35" i="1"/>
  <c r="ALJ33" i="1"/>
  <c r="ALJ31" i="1"/>
  <c r="ALJ27" i="1"/>
  <c r="ALJ21" i="1"/>
  <c r="ALJ29" i="1"/>
  <c r="ALJ25" i="1"/>
  <c r="ALI33" i="1"/>
  <c r="ALI25" i="1"/>
  <c r="ALI29" i="1"/>
  <c r="ALI15" i="1"/>
  <c r="ALI12" i="1"/>
  <c r="ALI10" i="1"/>
  <c r="ALI14" i="1"/>
  <c r="ALH10" i="1"/>
  <c r="ALH14" i="1"/>
  <c r="ALH12" i="1"/>
  <c r="ALG62" i="1"/>
  <c r="ALG19" i="1"/>
  <c r="ALF63" i="1"/>
  <c r="ALF35" i="1"/>
  <c r="ALF21" i="1"/>
  <c r="ALF19" i="1"/>
  <c r="ALF33" i="1"/>
  <c r="ALF31" i="1"/>
  <c r="ALF29" i="1"/>
  <c r="ALF25" i="1"/>
  <c r="ALE25" i="1"/>
  <c r="ALE14" i="1"/>
  <c r="ALE10" i="1"/>
  <c r="ALE12" i="1"/>
  <c r="ALD62" i="1"/>
  <c r="ALC25" i="1"/>
  <c r="ALC21" i="1"/>
  <c r="ALB19" i="1"/>
  <c r="ALA25" i="1"/>
  <c r="ALA33" i="1"/>
  <c r="ALA29" i="1"/>
  <c r="ALA15" i="1"/>
  <c r="ALA16" i="1"/>
  <c r="ALA14" i="1"/>
  <c r="ALA12" i="1"/>
  <c r="ALA10" i="1"/>
  <c r="AKZ33" i="1"/>
  <c r="AKZ12" i="1"/>
  <c r="AKZ10" i="1"/>
  <c r="AKY63" i="1"/>
  <c r="AKY41" i="1"/>
  <c r="AKY15" i="1"/>
  <c r="AKY16" i="1"/>
  <c r="AKX25" i="1"/>
  <c r="AKX31" i="1"/>
  <c r="AKX21" i="1"/>
  <c r="AKX19" i="1"/>
  <c r="AKX35" i="1"/>
  <c r="AKX33" i="1"/>
  <c r="AKX27" i="1"/>
  <c r="AKX29" i="1"/>
  <c r="AKW29" i="1"/>
  <c r="AKW33" i="1"/>
  <c r="AKW14" i="1"/>
  <c r="AKW12" i="1"/>
  <c r="AKW10" i="1"/>
  <c r="AKU21" i="1"/>
  <c r="AKU27" i="1"/>
  <c r="AKU25" i="1"/>
  <c r="AKU16" i="1"/>
  <c r="AKT16" i="1"/>
  <c r="ALL19" i="1"/>
  <c r="ALL27" i="1"/>
  <c r="ALL31" i="1"/>
  <c r="ALL35" i="1"/>
  <c r="ALD19" i="1"/>
  <c r="ALD27" i="1"/>
  <c r="ALD31" i="1"/>
  <c r="ALD35" i="1"/>
  <c r="AKV19" i="1"/>
  <c r="AKV27" i="1"/>
  <c r="AKV31" i="1"/>
  <c r="AKV35" i="1"/>
  <c r="ALO29" i="1"/>
  <c r="ALL29" i="1"/>
  <c r="ALH29" i="1"/>
  <c r="ALD29" i="1"/>
  <c r="AKZ29" i="1"/>
  <c r="AKV29" i="1"/>
  <c r="ALO15" i="1"/>
  <c r="ALO16" i="1"/>
  <c r="ALH15" i="1"/>
  <c r="ALH16" i="1"/>
  <c r="AKZ15" i="1"/>
  <c r="AKZ16" i="1"/>
  <c r="ALN12" i="1"/>
  <c r="ALK12" i="1"/>
  <c r="ALG12" i="1"/>
  <c r="ALC12" i="1"/>
  <c r="AKY12" i="1"/>
  <c r="AKU12" i="1"/>
  <c r="ALH63" i="1"/>
  <c r="ALL63" i="1"/>
  <c r="ALM62" i="1"/>
  <c r="ALM63" i="1"/>
  <c r="ALM41" i="1"/>
  <c r="ALI62" i="1"/>
  <c r="ALI63" i="1"/>
  <c r="ALI41" i="1"/>
  <c r="ALE62" i="1"/>
  <c r="ALE63" i="1"/>
  <c r="ALE41" i="1"/>
  <c r="ALA41" i="1"/>
  <c r="ALA62" i="1"/>
  <c r="ALA63" i="1"/>
  <c r="AKW41" i="1"/>
  <c r="AKW63" i="1"/>
  <c r="ALL25" i="1"/>
  <c r="ALD25" i="1"/>
  <c r="AKV25" i="1"/>
  <c r="ALM21" i="1"/>
  <c r="ALE21" i="1"/>
  <c r="AKW21" i="1"/>
  <c r="ALN10" i="1"/>
  <c r="ALK10" i="1"/>
  <c r="ALC10" i="1"/>
  <c r="AKY10" i="1"/>
  <c r="AKU10" i="1"/>
  <c r="ALO19" i="1"/>
  <c r="ALO27" i="1"/>
  <c r="ALO31" i="1"/>
  <c r="ALO35" i="1"/>
  <c r="ALH19" i="1"/>
  <c r="ALH27" i="1"/>
  <c r="ALH31" i="1"/>
  <c r="ALH35" i="1"/>
  <c r="AKZ19" i="1"/>
  <c r="AKZ27" i="1"/>
  <c r="AKZ31" i="1"/>
  <c r="AKZ35" i="1"/>
  <c r="AKZ41" i="1"/>
  <c r="AKZ62" i="1"/>
  <c r="AKZ63" i="1"/>
  <c r="AKV41" i="1"/>
  <c r="AKV63" i="1"/>
  <c r="AKV62" i="1"/>
  <c r="ALO21" i="1"/>
  <c r="ALL21" i="1"/>
  <c r="ALH21" i="1"/>
  <c r="ALD21" i="1"/>
  <c r="AKZ21" i="1"/>
  <c r="AKV21" i="1"/>
  <c r="ALM19" i="1"/>
  <c r="ALM27" i="1"/>
  <c r="ALM31" i="1"/>
  <c r="ALM35" i="1"/>
  <c r="ALI19" i="1"/>
  <c r="ALI27" i="1"/>
  <c r="ALI31" i="1"/>
  <c r="ALI35" i="1"/>
  <c r="ALE19" i="1"/>
  <c r="ALE27" i="1"/>
  <c r="ALE31" i="1"/>
  <c r="ALE35" i="1"/>
  <c r="ALA19" i="1"/>
  <c r="ALA27" i="1"/>
  <c r="ALA31" i="1"/>
  <c r="ALA35" i="1"/>
  <c r="AKW19" i="1"/>
  <c r="AKW27" i="1"/>
  <c r="AKW31" i="1"/>
  <c r="AKW35" i="1"/>
  <c r="ALL15" i="1"/>
  <c r="ALD15" i="1"/>
  <c r="AKV15" i="1"/>
  <c r="AKV16" i="1"/>
  <c r="ALJ12" i="1"/>
  <c r="ALF12" i="1"/>
  <c r="ALB12" i="1"/>
  <c r="AKX12" i="1"/>
  <c r="AKT62" i="1"/>
  <c r="AKT63" i="1"/>
  <c r="AKT33" i="1"/>
  <c r="AKT27" i="1"/>
  <c r="AKT29" i="1"/>
  <c r="AKT35" i="1"/>
  <c r="AKT25" i="1"/>
  <c r="AKT19" i="1"/>
  <c r="AKT31" i="1"/>
  <c r="AKT21" i="1"/>
  <c r="AKT10" i="1"/>
  <c r="ALC62" i="1"/>
  <c r="AKY62" i="1"/>
  <c r="AKU62" i="1"/>
  <c r="AKE10" i="1"/>
  <c r="AKF10" i="1"/>
  <c r="AKH10" i="1"/>
  <c r="AKI10" i="1"/>
  <c r="AKL10" i="1"/>
  <c r="AKM10" i="1"/>
  <c r="AKP10" i="1"/>
  <c r="AKQ10" i="1"/>
  <c r="AKC19" i="1"/>
  <c r="AKD15" i="1"/>
  <c r="AKE15" i="1"/>
  <c r="AKF15" i="1"/>
  <c r="AKG19" i="1"/>
  <c r="AKH15" i="1"/>
  <c r="AKI15" i="1"/>
  <c r="AKJ19" i="1"/>
  <c r="AKK19" i="1"/>
  <c r="AKL15" i="1"/>
  <c r="AKM15" i="1"/>
  <c r="AKN19" i="1"/>
  <c r="AKO15" i="1"/>
  <c r="AKP15" i="1"/>
  <c r="AKQ15" i="1"/>
  <c r="AKR19" i="1"/>
  <c r="AKS19" i="1"/>
  <c r="AKC37" i="1"/>
  <c r="AKD37" i="1"/>
  <c r="AKE37" i="1"/>
  <c r="AKF37" i="1"/>
  <c r="AKG37" i="1"/>
  <c r="AKH37" i="1"/>
  <c r="AKI37" i="1"/>
  <c r="AKJ37" i="1"/>
  <c r="AKK37" i="1"/>
  <c r="AKL37" i="1"/>
  <c r="AKM37" i="1"/>
  <c r="AKN37" i="1"/>
  <c r="AKO37" i="1"/>
  <c r="AKP37" i="1"/>
  <c r="AKQ37" i="1"/>
  <c r="AKR37" i="1"/>
  <c r="AKS37" i="1"/>
  <c r="AKC39" i="1"/>
  <c r="AKD39" i="1"/>
  <c r="AKE39" i="1"/>
  <c r="AKF39" i="1"/>
  <c r="AKG39" i="1"/>
  <c r="AKH39" i="1"/>
  <c r="AKI39" i="1"/>
  <c r="AKJ39" i="1"/>
  <c r="AKK39" i="1"/>
  <c r="AKL39" i="1"/>
  <c r="AKM39" i="1"/>
  <c r="AKN39" i="1"/>
  <c r="AKO39" i="1"/>
  <c r="AKP39" i="1"/>
  <c r="AKQ39" i="1"/>
  <c r="AKR39" i="1"/>
  <c r="AKS39" i="1"/>
  <c r="AKC40" i="1"/>
  <c r="AKC41" i="1"/>
  <c r="AKD40" i="1"/>
  <c r="AKD41" i="1"/>
  <c r="AKE40" i="1"/>
  <c r="AKE62" i="1"/>
  <c r="AKF40" i="1"/>
  <c r="AKF62" i="1"/>
  <c r="AKG40" i="1"/>
  <c r="AKG41" i="1"/>
  <c r="AKH40" i="1"/>
  <c r="AKH41" i="1"/>
  <c r="AKI40" i="1"/>
  <c r="AKI41" i="1"/>
  <c r="AKJ40" i="1"/>
  <c r="AKJ41" i="1"/>
  <c r="AKK40" i="1"/>
  <c r="AKK41" i="1"/>
  <c r="AKL40" i="1"/>
  <c r="AKL62" i="1"/>
  <c r="AKM40" i="1"/>
  <c r="AKM62" i="1"/>
  <c r="AKN40" i="1"/>
  <c r="AKN41" i="1"/>
  <c r="AKO40" i="1"/>
  <c r="AKO41" i="1"/>
  <c r="AKP40" i="1"/>
  <c r="AKP41" i="1"/>
  <c r="AKQ40" i="1"/>
  <c r="AKQ41" i="1"/>
  <c r="AKR40" i="1"/>
  <c r="AKR41" i="1"/>
  <c r="AKS40" i="1"/>
  <c r="AKS41" i="1"/>
  <c r="AKC43" i="1"/>
  <c r="AKD43" i="1"/>
  <c r="AKE43" i="1"/>
  <c r="AKF43" i="1"/>
  <c r="AKG43" i="1"/>
  <c r="AKH43" i="1"/>
  <c r="AKI43" i="1"/>
  <c r="AKJ43" i="1"/>
  <c r="AKK43" i="1"/>
  <c r="AKL43" i="1"/>
  <c r="AKM43" i="1"/>
  <c r="AKN43" i="1"/>
  <c r="AKO43" i="1"/>
  <c r="AKP43" i="1"/>
  <c r="AKQ43" i="1"/>
  <c r="AKR43" i="1"/>
  <c r="AKS43" i="1"/>
  <c r="AKC45" i="1"/>
  <c r="AKD45" i="1"/>
  <c r="AKE45" i="1"/>
  <c r="AKF45" i="1"/>
  <c r="AKG45" i="1"/>
  <c r="AKH45" i="1"/>
  <c r="AKI45" i="1"/>
  <c r="AKJ45" i="1"/>
  <c r="AKK45" i="1"/>
  <c r="AKL45" i="1"/>
  <c r="AKM45" i="1"/>
  <c r="AKN45" i="1"/>
  <c r="AKO45" i="1"/>
  <c r="AKP45" i="1"/>
  <c r="AKQ45" i="1"/>
  <c r="AKR45" i="1"/>
  <c r="AKS45" i="1"/>
  <c r="AKC47" i="1"/>
  <c r="AKD47" i="1"/>
  <c r="AKE47" i="1"/>
  <c r="AKF47" i="1"/>
  <c r="AKG47" i="1"/>
  <c r="AKH47" i="1"/>
  <c r="AKI47" i="1"/>
  <c r="AKJ47" i="1"/>
  <c r="AKK47" i="1"/>
  <c r="AKL47" i="1"/>
  <c r="AKM47" i="1"/>
  <c r="AKN47" i="1"/>
  <c r="AKO47" i="1"/>
  <c r="AKP47" i="1"/>
  <c r="AKQ47" i="1"/>
  <c r="AKR47" i="1"/>
  <c r="AKS47" i="1"/>
  <c r="AKA19" i="1"/>
  <c r="AKB15" i="1"/>
  <c r="AKA37" i="1"/>
  <c r="AKB37" i="1"/>
  <c r="AKA39" i="1"/>
  <c r="AKB39" i="1"/>
  <c r="AKA40" i="1"/>
  <c r="AKA41" i="1"/>
  <c r="AKB40" i="1"/>
  <c r="AKB41" i="1"/>
  <c r="AKA43" i="1"/>
  <c r="AKB43" i="1"/>
  <c r="AKA45" i="1"/>
  <c r="AKB45" i="1"/>
  <c r="AKA47" i="1"/>
  <c r="AKB47" i="1"/>
  <c r="AKD25" i="1"/>
  <c r="AKD10" i="1"/>
  <c r="AKP16" i="1"/>
  <c r="AKL16" i="1"/>
  <c r="AKH16" i="1"/>
  <c r="AKD16" i="1"/>
  <c r="AKE16" i="1"/>
  <c r="AKJ12" i="1"/>
  <c r="AKR10" i="1"/>
  <c r="AKR14" i="1"/>
  <c r="ALL16" i="1"/>
  <c r="ALI16" i="1"/>
  <c r="ALD16" i="1"/>
  <c r="AKJ25" i="1"/>
  <c r="AKJ14" i="1"/>
  <c r="AKJ10" i="1"/>
  <c r="AKR12" i="1"/>
  <c r="AKD33" i="1"/>
  <c r="AKE41" i="1"/>
  <c r="AKC31" i="1"/>
  <c r="AKN63" i="1"/>
  <c r="AKF41" i="1"/>
  <c r="AKR31" i="1"/>
  <c r="AKK14" i="1"/>
  <c r="AKJ35" i="1"/>
  <c r="AKJ31" i="1"/>
  <c r="AKR21" i="1"/>
  <c r="AKJ33" i="1"/>
  <c r="AKQ21" i="1"/>
  <c r="AKS10" i="1"/>
  <c r="AKO25" i="1"/>
  <c r="AKS14" i="1"/>
  <c r="AKK12" i="1"/>
  <c r="AKG63" i="1"/>
  <c r="AKK25" i="1"/>
  <c r="AKG14" i="1"/>
  <c r="AKC21" i="1"/>
  <c r="AKO14" i="1"/>
  <c r="AKC14" i="1"/>
  <c r="AKG12" i="1"/>
  <c r="AKS25" i="1"/>
  <c r="AKS12" i="1"/>
  <c r="AKR63" i="1"/>
  <c r="AKR33" i="1"/>
  <c r="AKR35" i="1"/>
  <c r="AKR29" i="1"/>
  <c r="AKR25" i="1"/>
  <c r="AKQ33" i="1"/>
  <c r="AKO63" i="1"/>
  <c r="AKO29" i="1"/>
  <c r="AKO21" i="1"/>
  <c r="AKO16" i="1"/>
  <c r="AKO10" i="1"/>
  <c r="AKO12" i="1"/>
  <c r="AKN29" i="1"/>
  <c r="AKN25" i="1"/>
  <c r="AKN35" i="1"/>
  <c r="AKN33" i="1"/>
  <c r="AKN31" i="1"/>
  <c r="AKN21" i="1"/>
  <c r="AKK33" i="1"/>
  <c r="AKK10" i="1"/>
  <c r="AKJ63" i="1"/>
  <c r="AKJ29" i="1"/>
  <c r="AKJ21" i="1"/>
  <c r="AKQ19" i="1"/>
  <c r="AKC63" i="1"/>
  <c r="AKQ25" i="1"/>
  <c r="AKM25" i="1"/>
  <c r="AKI25" i="1"/>
  <c r="AKN14" i="1"/>
  <c r="AKN12" i="1"/>
  <c r="AKC12" i="1"/>
  <c r="AKN10" i="1"/>
  <c r="AKC10" i="1"/>
  <c r="AKS63" i="1"/>
  <c r="AKK63" i="1"/>
  <c r="AKH62" i="1"/>
  <c r="AKM31" i="1"/>
  <c r="AKQ29" i="1"/>
  <c r="AKQ27" i="1"/>
  <c r="AKP25" i="1"/>
  <c r="AKL25" i="1"/>
  <c r="AKH25" i="1"/>
  <c r="AKG33" i="1"/>
  <c r="AKG25" i="1"/>
  <c r="AKG21" i="1"/>
  <c r="AKG35" i="1"/>
  <c r="AKG31" i="1"/>
  <c r="AKG29" i="1"/>
  <c r="AKF25" i="1"/>
  <c r="AKF27" i="1"/>
  <c r="AKF19" i="1"/>
  <c r="AKF35" i="1"/>
  <c r="AKF31" i="1"/>
  <c r="AKE19" i="1"/>
  <c r="AKE27" i="1"/>
  <c r="AKE25" i="1"/>
  <c r="AKD63" i="1"/>
  <c r="AKD14" i="1"/>
  <c r="AKD12" i="1"/>
  <c r="AKC29" i="1"/>
  <c r="AKC35" i="1"/>
  <c r="AKC33" i="1"/>
  <c r="AKC25" i="1"/>
  <c r="AKB63" i="1"/>
  <c r="AKA63" i="1"/>
  <c r="AKI14" i="1"/>
  <c r="AKQ63" i="1"/>
  <c r="AKM63" i="1"/>
  <c r="AKI63" i="1"/>
  <c r="AKF63" i="1"/>
  <c r="AKQ62" i="1"/>
  <c r="AKL35" i="1"/>
  <c r="AKO33" i="1"/>
  <c r="AKS29" i="1"/>
  <c r="AKL27" i="1"/>
  <c r="AKS21" i="1"/>
  <c r="AKL19" i="1"/>
  <c r="AKP63" i="1"/>
  <c r="AKL63" i="1"/>
  <c r="AKH63" i="1"/>
  <c r="AKE63" i="1"/>
  <c r="AKP62" i="1"/>
  <c r="AKL41" i="1"/>
  <c r="AKS33" i="1"/>
  <c r="AKP31" i="1"/>
  <c r="AKK29" i="1"/>
  <c r="AKD29" i="1"/>
  <c r="AKK21" i="1"/>
  <c r="AKD21" i="1"/>
  <c r="AKQ16" i="1"/>
  <c r="AKM16" i="1"/>
  <c r="AKI16" i="1"/>
  <c r="AKF16" i="1"/>
  <c r="AKB14" i="1"/>
  <c r="AKM41" i="1"/>
  <c r="AKQ35" i="1"/>
  <c r="AKF33" i="1"/>
  <c r="AKQ31" i="1"/>
  <c r="AKF29" i="1"/>
  <c r="AKM27" i="1"/>
  <c r="AKF21" i="1"/>
  <c r="AKM19" i="1"/>
  <c r="AKM14" i="1"/>
  <c r="AKA29" i="1"/>
  <c r="AKB12" i="1"/>
  <c r="AKI35" i="1"/>
  <c r="AKI33" i="1"/>
  <c r="AKI31" i="1"/>
  <c r="AKI29" i="1"/>
  <c r="AKI21" i="1"/>
  <c r="AKQ14" i="1"/>
  <c r="AKG10" i="1"/>
  <c r="AKB16" i="1"/>
  <c r="AKB10" i="1"/>
  <c r="AKI62" i="1"/>
  <c r="AKM35" i="1"/>
  <c r="AKM33" i="1"/>
  <c r="AKM29" i="1"/>
  <c r="AKI27" i="1"/>
  <c r="AKM21" i="1"/>
  <c r="AKI19" i="1"/>
  <c r="AKF14" i="1"/>
  <c r="AKB33" i="1"/>
  <c r="AKB25" i="1"/>
  <c r="AKA12" i="1"/>
  <c r="AKP35" i="1"/>
  <c r="AKE31" i="1"/>
  <c r="AKA33" i="1"/>
  <c r="AKA25" i="1"/>
  <c r="AKE35" i="1"/>
  <c r="AKH31" i="1"/>
  <c r="AKP29" i="1"/>
  <c r="AKL29" i="1"/>
  <c r="AKH29" i="1"/>
  <c r="AKE29" i="1"/>
  <c r="AKP27" i="1"/>
  <c r="AKH27" i="1"/>
  <c r="AKP21" i="1"/>
  <c r="AKL21" i="1"/>
  <c r="AKH21" i="1"/>
  <c r="AKE21" i="1"/>
  <c r="AKP19" i="1"/>
  <c r="AKH19" i="1"/>
  <c r="AKP14" i="1"/>
  <c r="AKL14" i="1"/>
  <c r="AKH14" i="1"/>
  <c r="AKE14" i="1"/>
  <c r="AKB29" i="1"/>
  <c r="AKB21" i="1"/>
  <c r="AKA14" i="1"/>
  <c r="AKH35" i="1"/>
  <c r="AKP33" i="1"/>
  <c r="AKL33" i="1"/>
  <c r="AKH33" i="1"/>
  <c r="AKE33" i="1"/>
  <c r="AKL31" i="1"/>
  <c r="AKK15" i="1"/>
  <c r="AKK16" i="1"/>
  <c r="AKR15" i="1"/>
  <c r="AKR16" i="1"/>
  <c r="AKN15" i="1"/>
  <c r="AKN16" i="1"/>
  <c r="AKJ15" i="1"/>
  <c r="AKJ16" i="1"/>
  <c r="AKG15" i="1"/>
  <c r="AKG16" i="1"/>
  <c r="AKC15" i="1"/>
  <c r="AKS15" i="1"/>
  <c r="AKS16" i="1"/>
  <c r="AKS62" i="1"/>
  <c r="AKO62" i="1"/>
  <c r="AKK62" i="1"/>
  <c r="AKD62" i="1"/>
  <c r="AKS35" i="1"/>
  <c r="AKO35" i="1"/>
  <c r="AKK35" i="1"/>
  <c r="AKD35" i="1"/>
  <c r="AKS31" i="1"/>
  <c r="AKO31" i="1"/>
  <c r="AKK31" i="1"/>
  <c r="AKD31" i="1"/>
  <c r="AKS27" i="1"/>
  <c r="AKO27" i="1"/>
  <c r="AKK27" i="1"/>
  <c r="AKD27" i="1"/>
  <c r="AKO19" i="1"/>
  <c r="AKD19" i="1"/>
  <c r="AKQ12" i="1"/>
  <c r="AKM12" i="1"/>
  <c r="AKI12" i="1"/>
  <c r="AKF12" i="1"/>
  <c r="AKR62" i="1"/>
  <c r="AKN62" i="1"/>
  <c r="AKJ62" i="1"/>
  <c r="AKG62" i="1"/>
  <c r="AKC62" i="1"/>
  <c r="AKR27" i="1"/>
  <c r="AKN27" i="1"/>
  <c r="AKJ27" i="1"/>
  <c r="AKG27" i="1"/>
  <c r="AKC27" i="1"/>
  <c r="AKP12" i="1"/>
  <c r="AKL12" i="1"/>
  <c r="AKH12" i="1"/>
  <c r="AKE12" i="1"/>
  <c r="AKA21" i="1"/>
  <c r="AKA10" i="1"/>
  <c r="AKA15" i="1"/>
  <c r="AKB62" i="1"/>
  <c r="AKB35" i="1"/>
  <c r="AKB31" i="1"/>
  <c r="AKB27" i="1"/>
  <c r="AKB19" i="1"/>
  <c r="AKA62" i="1"/>
  <c r="AKA35" i="1"/>
  <c r="AKA31" i="1"/>
  <c r="AKA27" i="1"/>
  <c r="AJS40" i="1"/>
  <c r="AKC16" i="1"/>
  <c r="AKA16" i="1"/>
  <c r="AJI14" i="1"/>
  <c r="AJJ10" i="1"/>
  <c r="AJK14" i="1"/>
  <c r="AJL10" i="1"/>
  <c r="AJN10" i="1"/>
  <c r="AJO14" i="1"/>
  <c r="AJP10" i="1"/>
  <c r="AJS14" i="1"/>
  <c r="AJT10" i="1"/>
  <c r="AJW10" i="1"/>
  <c r="AJI25" i="1"/>
  <c r="AJJ21" i="1"/>
  <c r="AJK15" i="1"/>
  <c r="AJL15" i="1"/>
  <c r="AJM19" i="1"/>
  <c r="AJN33" i="1"/>
  <c r="AJO15" i="1"/>
  <c r="AJP15" i="1"/>
  <c r="AJQ19" i="1"/>
  <c r="AJR19" i="1"/>
  <c r="AJS27" i="1"/>
  <c r="AJT15" i="1"/>
  <c r="AJU19" i="1"/>
  <c r="AJV19" i="1"/>
  <c r="AJW15" i="1"/>
  <c r="AJX19" i="1"/>
  <c r="AJY19" i="1"/>
  <c r="AJZ15" i="1"/>
  <c r="AJI37" i="1"/>
  <c r="AJJ37" i="1"/>
  <c r="AJK37" i="1"/>
  <c r="AJL37" i="1"/>
  <c r="AJM37" i="1"/>
  <c r="AJN37" i="1"/>
  <c r="AJO37" i="1"/>
  <c r="AJP37" i="1"/>
  <c r="AJQ37" i="1"/>
  <c r="AJR37" i="1"/>
  <c r="AJS37" i="1"/>
  <c r="AJT37" i="1"/>
  <c r="AJU37" i="1"/>
  <c r="AJV37" i="1"/>
  <c r="AJW37" i="1"/>
  <c r="AJX37" i="1"/>
  <c r="AJY37" i="1"/>
  <c r="AJZ37" i="1"/>
  <c r="AJI39" i="1"/>
  <c r="AJJ39" i="1"/>
  <c r="AJK39" i="1"/>
  <c r="AJL39" i="1"/>
  <c r="AJM39" i="1"/>
  <c r="AJN39" i="1"/>
  <c r="AJO39" i="1"/>
  <c r="AJP39" i="1"/>
  <c r="AJQ39" i="1"/>
  <c r="AJR39" i="1"/>
  <c r="AJS39" i="1"/>
  <c r="AJT39" i="1"/>
  <c r="AJU39" i="1"/>
  <c r="AJV39" i="1"/>
  <c r="AJW39" i="1"/>
  <c r="AJX39" i="1"/>
  <c r="AJY39" i="1"/>
  <c r="AJZ39" i="1"/>
  <c r="AJI40" i="1"/>
  <c r="AJI41" i="1"/>
  <c r="AJJ40" i="1"/>
  <c r="AJJ63" i="1"/>
  <c r="AJK40" i="1"/>
  <c r="AJK62" i="1"/>
  <c r="AJL40" i="1"/>
  <c r="AJL63" i="1"/>
  <c r="AJM40" i="1"/>
  <c r="AJM41" i="1"/>
  <c r="AJN40" i="1"/>
  <c r="AJN41" i="1"/>
  <c r="AJO40" i="1"/>
  <c r="AJO63" i="1"/>
  <c r="AJP40" i="1"/>
  <c r="AJP62" i="1"/>
  <c r="AJQ40" i="1"/>
  <c r="AJQ41" i="1"/>
  <c r="AJR40" i="1"/>
  <c r="AJR41" i="1"/>
  <c r="AJT40" i="1"/>
  <c r="AJT41" i="1"/>
  <c r="AJU40" i="1"/>
  <c r="AJU41" i="1"/>
  <c r="AJV40" i="1"/>
  <c r="AJV41" i="1"/>
  <c r="AJW40" i="1"/>
  <c r="AJW63" i="1"/>
  <c r="AJX40" i="1"/>
  <c r="AJX41" i="1"/>
  <c r="AJY40" i="1"/>
  <c r="AJY41" i="1"/>
  <c r="AJZ40" i="1"/>
  <c r="AJZ41" i="1"/>
  <c r="AJS41" i="1"/>
  <c r="AJI43" i="1"/>
  <c r="AJJ43" i="1"/>
  <c r="AJK43" i="1"/>
  <c r="AJL43" i="1"/>
  <c r="AJM43" i="1"/>
  <c r="AJN43" i="1"/>
  <c r="AJO43" i="1"/>
  <c r="AJP43" i="1"/>
  <c r="AJQ43" i="1"/>
  <c r="AJR43" i="1"/>
  <c r="AJS43" i="1"/>
  <c r="AJT43" i="1"/>
  <c r="AJU43" i="1"/>
  <c r="AJV43" i="1"/>
  <c r="AJW43" i="1"/>
  <c r="AJX43" i="1"/>
  <c r="AJY43" i="1"/>
  <c r="AJZ43" i="1"/>
  <c r="AJI45" i="1"/>
  <c r="AJJ45" i="1"/>
  <c r="AJK45" i="1"/>
  <c r="AJL45" i="1"/>
  <c r="AJM45" i="1"/>
  <c r="AJN45" i="1"/>
  <c r="AJO45" i="1"/>
  <c r="AJP45" i="1"/>
  <c r="AJQ45" i="1"/>
  <c r="AJR45" i="1"/>
  <c r="AJS45" i="1"/>
  <c r="AJT45" i="1"/>
  <c r="AJU45" i="1"/>
  <c r="AJV45" i="1"/>
  <c r="AJW45" i="1"/>
  <c r="AJX45" i="1"/>
  <c r="AJY45" i="1"/>
  <c r="AJZ45" i="1"/>
  <c r="AJI47" i="1"/>
  <c r="AJJ47" i="1"/>
  <c r="AJK47" i="1"/>
  <c r="AJL47" i="1"/>
  <c r="AJM47" i="1"/>
  <c r="AJN47" i="1"/>
  <c r="AJO47" i="1"/>
  <c r="AJP47" i="1"/>
  <c r="AJQ47" i="1"/>
  <c r="AJR47" i="1"/>
  <c r="AJS47" i="1"/>
  <c r="AJT47" i="1"/>
  <c r="AJU47" i="1"/>
  <c r="AJV47" i="1"/>
  <c r="AJW47" i="1"/>
  <c r="AJX47" i="1"/>
  <c r="AJY47" i="1"/>
  <c r="AJZ47" i="1"/>
  <c r="AJS62" i="1"/>
  <c r="AJS63" i="1"/>
  <c r="AJS10" i="1"/>
  <c r="AJI33" i="1"/>
  <c r="AJS25" i="1"/>
  <c r="AJO62" i="1"/>
  <c r="AJO41" i="1"/>
  <c r="AJK63" i="1"/>
  <c r="AJW33" i="1"/>
  <c r="AJW31" i="1"/>
  <c r="AJZ33" i="1"/>
  <c r="AJR25" i="1"/>
  <c r="AJQ12" i="1"/>
  <c r="AJZ25" i="1"/>
  <c r="AJN25" i="1"/>
  <c r="AJY14" i="1"/>
  <c r="AJV25" i="1"/>
  <c r="AJU63" i="1"/>
  <c r="AJU14" i="1"/>
  <c r="AJT63" i="1"/>
  <c r="AJK41" i="1"/>
  <c r="AJO33" i="1"/>
  <c r="AJY10" i="1"/>
  <c r="AJT62" i="1"/>
  <c r="AJW25" i="1"/>
  <c r="AJO25" i="1"/>
  <c r="AJZ29" i="1"/>
  <c r="AJZ21" i="1"/>
  <c r="AJX62" i="1"/>
  <c r="AJX63" i="1"/>
  <c r="AJY21" i="1"/>
  <c r="AJW14" i="1"/>
  <c r="AJZ63" i="1"/>
  <c r="AJQ63" i="1"/>
  <c r="AJI63" i="1"/>
  <c r="AJL41" i="1"/>
  <c r="AJY63" i="1"/>
  <c r="AJY25" i="1"/>
  <c r="AJM25" i="1"/>
  <c r="AJU21" i="1"/>
  <c r="AJX15" i="1"/>
  <c r="AJX16" i="1"/>
  <c r="AJZ14" i="1"/>
  <c r="AJJ12" i="1"/>
  <c r="AJQ25" i="1"/>
  <c r="AJX10" i="1"/>
  <c r="AJY33" i="1"/>
  <c r="AJM33" i="1"/>
  <c r="AJY29" i="1"/>
  <c r="AJU12" i="1"/>
  <c r="AJT29" i="1"/>
  <c r="AJL19" i="1"/>
  <c r="AJJ14" i="1"/>
  <c r="AJR12" i="1"/>
  <c r="AJZ10" i="1"/>
  <c r="AJN63" i="1"/>
  <c r="AJT31" i="1"/>
  <c r="AJZ16" i="1"/>
  <c r="AJR14" i="1"/>
  <c r="AJZ12" i="1"/>
  <c r="AJR63" i="1"/>
  <c r="AJV14" i="1"/>
  <c r="AJN14" i="1"/>
  <c r="AJY12" i="1"/>
  <c r="AJN12" i="1"/>
  <c r="AJW41" i="1"/>
  <c r="AJW62" i="1"/>
  <c r="AJV63" i="1"/>
  <c r="AJV33" i="1"/>
  <c r="AJV12" i="1"/>
  <c r="AJV10" i="1"/>
  <c r="AJU29" i="1"/>
  <c r="AJU25" i="1"/>
  <c r="AJU33" i="1"/>
  <c r="AJU10" i="1"/>
  <c r="AJS35" i="1"/>
  <c r="AJS15" i="1"/>
  <c r="AJS16" i="1"/>
  <c r="AJS33" i="1"/>
  <c r="AJS19" i="1"/>
  <c r="AJR33" i="1"/>
  <c r="AJR10" i="1"/>
  <c r="AJQ33" i="1"/>
  <c r="AJQ10" i="1"/>
  <c r="AJQ14" i="1"/>
  <c r="AJP63" i="1"/>
  <c r="AJP41" i="1"/>
  <c r="AJP27" i="1"/>
  <c r="AJP21" i="1"/>
  <c r="AJO31" i="1"/>
  <c r="AJN15" i="1"/>
  <c r="AJM63" i="1"/>
  <c r="AJM14" i="1"/>
  <c r="AJM10" i="1"/>
  <c r="AJM12" i="1"/>
  <c r="AJL62" i="1"/>
  <c r="AJK27" i="1"/>
  <c r="AJK25" i="1"/>
  <c r="AJK19" i="1"/>
  <c r="AJK35" i="1"/>
  <c r="AJK33" i="1"/>
  <c r="AJJ41" i="1"/>
  <c r="AJJ33" i="1"/>
  <c r="AJJ29" i="1"/>
  <c r="AJJ25" i="1"/>
  <c r="AJJ19" i="1"/>
  <c r="AJI29" i="1"/>
  <c r="AJI19" i="1"/>
  <c r="AJI21" i="1"/>
  <c r="AJI12" i="1"/>
  <c r="AJI10" i="1"/>
  <c r="AJP35" i="1"/>
  <c r="AJP31" i="1"/>
  <c r="AJP29" i="1"/>
  <c r="AJX27" i="1"/>
  <c r="AJL27" i="1"/>
  <c r="AJX25" i="1"/>
  <c r="AJT25" i="1"/>
  <c r="AJP25" i="1"/>
  <c r="AJL25" i="1"/>
  <c r="AJX21" i="1"/>
  <c r="AJL21" i="1"/>
  <c r="AJT19" i="1"/>
  <c r="AJX35" i="1"/>
  <c r="AJL35" i="1"/>
  <c r="AJX33" i="1"/>
  <c r="AJT33" i="1"/>
  <c r="AJP33" i="1"/>
  <c r="AJL33" i="1"/>
  <c r="AJX31" i="1"/>
  <c r="AJX29" i="1"/>
  <c r="AJL29" i="1"/>
  <c r="AJT27" i="1"/>
  <c r="AJX14" i="1"/>
  <c r="AJT14" i="1"/>
  <c r="AJP14" i="1"/>
  <c r="AJL14" i="1"/>
  <c r="AJT35" i="1"/>
  <c r="AJL31" i="1"/>
  <c r="AJT21" i="1"/>
  <c r="AJP19" i="1"/>
  <c r="AJN21" i="1"/>
  <c r="AJR29" i="1"/>
  <c r="AJM29" i="1"/>
  <c r="AJR21" i="1"/>
  <c r="AJM21" i="1"/>
  <c r="AJT16" i="1"/>
  <c r="AJP16" i="1"/>
  <c r="AJL16" i="1"/>
  <c r="AJN29" i="1"/>
  <c r="AJV29" i="1"/>
  <c r="AJQ29" i="1"/>
  <c r="AJV21" i="1"/>
  <c r="AJQ21" i="1"/>
  <c r="AJW16" i="1"/>
  <c r="AJO16" i="1"/>
  <c r="AJK16" i="1"/>
  <c r="AJW35" i="1"/>
  <c r="AJO35" i="1"/>
  <c r="AJS31" i="1"/>
  <c r="AJK31" i="1"/>
  <c r="AJW29" i="1"/>
  <c r="AJS29" i="1"/>
  <c r="AJO29" i="1"/>
  <c r="AJK29" i="1"/>
  <c r="AJW27" i="1"/>
  <c r="AJO27" i="1"/>
  <c r="AJW21" i="1"/>
  <c r="AJS21" i="1"/>
  <c r="AJO21" i="1"/>
  <c r="AJK21" i="1"/>
  <c r="AJW19" i="1"/>
  <c r="AJO19" i="1"/>
  <c r="AJR15" i="1"/>
  <c r="AJR16" i="1"/>
  <c r="AJQ15" i="1"/>
  <c r="AJQ16" i="1"/>
  <c r="AJO10" i="1"/>
  <c r="AJK10" i="1"/>
  <c r="AJV15" i="1"/>
  <c r="AJV16" i="1"/>
  <c r="AJJ15" i="1"/>
  <c r="AJY15" i="1"/>
  <c r="AJY16" i="1"/>
  <c r="AJM15" i="1"/>
  <c r="AJM16" i="1"/>
  <c r="AJI15" i="1"/>
  <c r="AJZ62" i="1"/>
  <c r="AJV62" i="1"/>
  <c r="AJR62" i="1"/>
  <c r="AJN62" i="1"/>
  <c r="AJJ62" i="1"/>
  <c r="AJZ35" i="1"/>
  <c r="AJV35" i="1"/>
  <c r="AJR35" i="1"/>
  <c r="AJN35" i="1"/>
  <c r="AJJ35" i="1"/>
  <c r="AJZ31" i="1"/>
  <c r="AJV31" i="1"/>
  <c r="AJR31" i="1"/>
  <c r="AJN31" i="1"/>
  <c r="AJJ31" i="1"/>
  <c r="AJZ27" i="1"/>
  <c r="AJV27" i="1"/>
  <c r="AJR27" i="1"/>
  <c r="AJN27" i="1"/>
  <c r="AJJ27" i="1"/>
  <c r="AJZ19" i="1"/>
  <c r="AJN19" i="1"/>
  <c r="AJX12" i="1"/>
  <c r="AJT12" i="1"/>
  <c r="AJP12" i="1"/>
  <c r="AJL12" i="1"/>
  <c r="AJU15" i="1"/>
  <c r="AJU16" i="1"/>
  <c r="AJY62" i="1"/>
  <c r="AJU62" i="1"/>
  <c r="AJQ62" i="1"/>
  <c r="AJM62" i="1"/>
  <c r="AJI62" i="1"/>
  <c r="AJY35" i="1"/>
  <c r="AJU35" i="1"/>
  <c r="AJQ35" i="1"/>
  <c r="AJM35" i="1"/>
  <c r="AJI35" i="1"/>
  <c r="AJY31" i="1"/>
  <c r="AJU31" i="1"/>
  <c r="AJQ31" i="1"/>
  <c r="AJM31" i="1"/>
  <c r="AJI31" i="1"/>
  <c r="AJY27" i="1"/>
  <c r="AJU27" i="1"/>
  <c r="AJQ27" i="1"/>
  <c r="AJM27" i="1"/>
  <c r="AJI27" i="1"/>
  <c r="AJW12" i="1"/>
  <c r="AJS12" i="1"/>
  <c r="AJO12" i="1"/>
  <c r="AJK12" i="1"/>
  <c r="AIK15" i="1"/>
  <c r="AIL15" i="1"/>
  <c r="AIM15" i="1"/>
  <c r="AIN15" i="1"/>
  <c r="AIO15" i="1"/>
  <c r="AIP15" i="1"/>
  <c r="AIQ15" i="1"/>
  <c r="AIR15" i="1"/>
  <c r="AIS15" i="1"/>
  <c r="AIT15" i="1"/>
  <c r="AIU15" i="1"/>
  <c r="AIV15" i="1"/>
  <c r="AIW15" i="1"/>
  <c r="AIX15" i="1"/>
  <c r="AIY15" i="1"/>
  <c r="AIZ15" i="1"/>
  <c r="AJA15" i="1"/>
  <c r="AJB15" i="1"/>
  <c r="AJC15" i="1"/>
  <c r="AJE15" i="1"/>
  <c r="AJF15" i="1"/>
  <c r="AJG15" i="1"/>
  <c r="AJH15" i="1"/>
  <c r="AIK37" i="1"/>
  <c r="AIL37" i="1"/>
  <c r="AIM37" i="1"/>
  <c r="AIN37" i="1"/>
  <c r="AIO37" i="1"/>
  <c r="AIP37" i="1"/>
  <c r="AIQ37" i="1"/>
  <c r="AIR37" i="1"/>
  <c r="AIS37" i="1"/>
  <c r="AIT37" i="1"/>
  <c r="AIU37" i="1"/>
  <c r="AIV37" i="1"/>
  <c r="AIW37" i="1"/>
  <c r="AIX37" i="1"/>
  <c r="AIY37" i="1"/>
  <c r="AIZ37" i="1"/>
  <c r="AJA37" i="1"/>
  <c r="AJB37" i="1"/>
  <c r="AJC37" i="1"/>
  <c r="AJD37" i="1"/>
  <c r="AJE37" i="1"/>
  <c r="AJF37" i="1"/>
  <c r="AJG37" i="1"/>
  <c r="AJH37" i="1"/>
  <c r="AIK39" i="1"/>
  <c r="AIL39" i="1"/>
  <c r="AIM39" i="1"/>
  <c r="AIN39" i="1"/>
  <c r="AIO39" i="1"/>
  <c r="AIP39" i="1"/>
  <c r="AIQ39" i="1"/>
  <c r="AIR39" i="1"/>
  <c r="AIS39" i="1"/>
  <c r="AIT39" i="1"/>
  <c r="AIU39" i="1"/>
  <c r="AIV39" i="1"/>
  <c r="AIW39" i="1"/>
  <c r="AIX39" i="1"/>
  <c r="AIY39" i="1"/>
  <c r="AIZ39" i="1"/>
  <c r="AJA39" i="1"/>
  <c r="AJB39" i="1"/>
  <c r="AJC39" i="1"/>
  <c r="AJD39" i="1"/>
  <c r="AJE39" i="1"/>
  <c r="AJF39" i="1"/>
  <c r="AJG39" i="1"/>
  <c r="AJH39" i="1"/>
  <c r="AIK40" i="1"/>
  <c r="AIL40" i="1"/>
  <c r="AIL62" i="1"/>
  <c r="AIM40" i="1"/>
  <c r="AIM41" i="1"/>
  <c r="AIN40" i="1"/>
  <c r="AIN62" i="1"/>
  <c r="AIO40" i="1"/>
  <c r="AIO63" i="1"/>
  <c r="AIP40" i="1"/>
  <c r="AIP63" i="1"/>
  <c r="AIQ40" i="1"/>
  <c r="AIQ41" i="1"/>
  <c r="AIR40" i="1"/>
  <c r="AIR62" i="1"/>
  <c r="AIS40" i="1"/>
  <c r="AIS63" i="1"/>
  <c r="AIT40" i="1"/>
  <c r="AIT62" i="1"/>
  <c r="AIU40" i="1"/>
  <c r="AIU41" i="1"/>
  <c r="AIV40" i="1"/>
  <c r="AIV41" i="1"/>
  <c r="AIW40" i="1"/>
  <c r="AIW62" i="1"/>
  <c r="AIX40" i="1"/>
  <c r="AIX62" i="1"/>
  <c r="AIY40" i="1"/>
  <c r="AIY63" i="1"/>
  <c r="AIZ40" i="1"/>
  <c r="AIZ41" i="1"/>
  <c r="AJA40" i="1"/>
  <c r="AJA63" i="1"/>
  <c r="AJB40" i="1"/>
  <c r="AJB41" i="1"/>
  <c r="AJC40" i="1"/>
  <c r="AJC62" i="1"/>
  <c r="AJD40" i="1"/>
  <c r="AJD41" i="1"/>
  <c r="AJE40" i="1"/>
  <c r="AJE62" i="1"/>
  <c r="AJF40" i="1"/>
  <c r="AJF41" i="1"/>
  <c r="AJG40" i="1"/>
  <c r="AJG41" i="1"/>
  <c r="AJH40" i="1"/>
  <c r="AJH41" i="1"/>
  <c r="AIK43" i="1"/>
  <c r="AIL43" i="1"/>
  <c r="AIM43" i="1"/>
  <c r="AIN43" i="1"/>
  <c r="AIO43" i="1"/>
  <c r="AIP43" i="1"/>
  <c r="AIQ43" i="1"/>
  <c r="AIR43" i="1"/>
  <c r="AIS43" i="1"/>
  <c r="AIT43" i="1"/>
  <c r="AIU43" i="1"/>
  <c r="AIV43" i="1"/>
  <c r="AIW43" i="1"/>
  <c r="AIX43" i="1"/>
  <c r="AIY43" i="1"/>
  <c r="AIZ43" i="1"/>
  <c r="AJA43" i="1"/>
  <c r="AJB43" i="1"/>
  <c r="AJC43" i="1"/>
  <c r="AJD43" i="1"/>
  <c r="AJE43" i="1"/>
  <c r="AJF43" i="1"/>
  <c r="AJG43" i="1"/>
  <c r="AJH43" i="1"/>
  <c r="AIK45" i="1"/>
  <c r="AIL45" i="1"/>
  <c r="AIM45" i="1"/>
  <c r="AIN45" i="1"/>
  <c r="AIO45" i="1"/>
  <c r="AIP45" i="1"/>
  <c r="AIQ45" i="1"/>
  <c r="AIR45" i="1"/>
  <c r="AIS45" i="1"/>
  <c r="AIT45" i="1"/>
  <c r="AIU45" i="1"/>
  <c r="AIV45" i="1"/>
  <c r="AIW45" i="1"/>
  <c r="AIX45" i="1"/>
  <c r="AIY45" i="1"/>
  <c r="AIZ45" i="1"/>
  <c r="AJA45" i="1"/>
  <c r="AJB45" i="1"/>
  <c r="AJC45" i="1"/>
  <c r="AJD45" i="1"/>
  <c r="AJE45" i="1"/>
  <c r="AJF45" i="1"/>
  <c r="AJG45" i="1"/>
  <c r="AJH45" i="1"/>
  <c r="AIK47" i="1"/>
  <c r="AIL47" i="1"/>
  <c r="AIM47" i="1"/>
  <c r="AIN47" i="1"/>
  <c r="AIO47" i="1"/>
  <c r="AIP47" i="1"/>
  <c r="AIQ47" i="1"/>
  <c r="AIR47" i="1"/>
  <c r="AIS47" i="1"/>
  <c r="AIT47" i="1"/>
  <c r="AIU47" i="1"/>
  <c r="AIV47" i="1"/>
  <c r="AIW47" i="1"/>
  <c r="AIX47" i="1"/>
  <c r="AIY47" i="1"/>
  <c r="AIZ47" i="1"/>
  <c r="AJA47" i="1"/>
  <c r="AJB47" i="1"/>
  <c r="AJC47" i="1"/>
  <c r="AJD47" i="1"/>
  <c r="AJE47" i="1"/>
  <c r="AJF47" i="1"/>
  <c r="AJG47" i="1"/>
  <c r="AJH47" i="1"/>
  <c r="AIO19" i="1"/>
  <c r="AJA10" i="1"/>
  <c r="AIM33" i="1"/>
  <c r="AIU62" i="1"/>
  <c r="AIQ62" i="1"/>
  <c r="AIU63" i="1"/>
  <c r="AIM63" i="1"/>
  <c r="AIU14" i="1"/>
  <c r="AIY12" i="1"/>
  <c r="AIS25" i="1"/>
  <c r="AIM31" i="1"/>
  <c r="AIS29" i="1"/>
  <c r="AJF62" i="1"/>
  <c r="AIT41" i="1"/>
  <c r="AIM27" i="1"/>
  <c r="AIU19" i="1"/>
  <c r="AIS35" i="1"/>
  <c r="AJA31" i="1"/>
  <c r="AJA27" i="1"/>
  <c r="AJE33" i="1"/>
  <c r="AIO33" i="1"/>
  <c r="AIK31" i="1"/>
  <c r="AIK27" i="1"/>
  <c r="AJB62" i="1"/>
  <c r="AIL41" i="1"/>
  <c r="AIT63" i="1"/>
  <c r="AIP62" i="1"/>
  <c r="AJF63" i="1"/>
  <c r="AIX41" i="1"/>
  <c r="AIW21" i="1"/>
  <c r="AIX63" i="1"/>
  <c r="AIL63" i="1"/>
  <c r="AIP35" i="1"/>
  <c r="AJA19" i="1"/>
  <c r="AJN16" i="1"/>
  <c r="AJJ16" i="1"/>
  <c r="AJI16" i="1"/>
  <c r="AJA33" i="1"/>
  <c r="AIW31" i="1"/>
  <c r="AIS27" i="1"/>
  <c r="AIO25" i="1"/>
  <c r="AJA35" i="1"/>
  <c r="AIO35" i="1"/>
  <c r="AIW33" i="1"/>
  <c r="AIK33" i="1"/>
  <c r="AIS31" i="1"/>
  <c r="AJA29" i="1"/>
  <c r="AIK29" i="1"/>
  <c r="AIO27" i="1"/>
  <c r="AJA25" i="1"/>
  <c r="AIK25" i="1"/>
  <c r="AJE21" i="1"/>
  <c r="AIO21" i="1"/>
  <c r="AIS14" i="1"/>
  <c r="AJE35" i="1"/>
  <c r="AJE29" i="1"/>
  <c r="AIO29" i="1"/>
  <c r="AJE25" i="1"/>
  <c r="AIS21" i="1"/>
  <c r="AIW19" i="1"/>
  <c r="AIW35" i="1"/>
  <c r="AIK35" i="1"/>
  <c r="AIS33" i="1"/>
  <c r="AJE31" i="1"/>
  <c r="AIW29" i="1"/>
  <c r="AJE27" i="1"/>
  <c r="AIW25" i="1"/>
  <c r="AJA21" i="1"/>
  <c r="AJE19" i="1"/>
  <c r="AIS19" i="1"/>
  <c r="AIT12" i="1"/>
  <c r="AIQ35" i="1"/>
  <c r="AJH33" i="1"/>
  <c r="AIU33" i="1"/>
  <c r="AIU31" i="1"/>
  <c r="AIY27" i="1"/>
  <c r="AJG21" i="1"/>
  <c r="AIY19" i="1"/>
  <c r="AIQ19" i="1"/>
  <c r="AIP14" i="1"/>
  <c r="AIQ63" i="1"/>
  <c r="AIY35" i="1"/>
  <c r="AJG25" i="1"/>
  <c r="AJF35" i="1"/>
  <c r="AIU12" i="1"/>
  <c r="AIY10" i="1"/>
  <c r="AJD19" i="1"/>
  <c r="AJD29" i="1"/>
  <c r="AJC14" i="1"/>
  <c r="AIM10" i="1"/>
  <c r="AJG16" i="1"/>
  <c r="AJC16" i="1"/>
  <c r="AIY16" i="1"/>
  <c r="AIU16" i="1"/>
  <c r="AIM16" i="1"/>
  <c r="AIY14" i="1"/>
  <c r="AIM14" i="1"/>
  <c r="AIM12" i="1"/>
  <c r="AJG62" i="1"/>
  <c r="AJG63" i="1"/>
  <c r="AJG31" i="1"/>
  <c r="AJG29" i="1"/>
  <c r="AJG12" i="1"/>
  <c r="AJG14" i="1"/>
  <c r="AJG10" i="1"/>
  <c r="AJD10" i="1"/>
  <c r="AIS41" i="1"/>
  <c r="AIZ25" i="1"/>
  <c r="AJD35" i="1"/>
  <c r="AJH19" i="1"/>
  <c r="AIN63" i="1"/>
  <c r="AIR41" i="1"/>
  <c r="AJF31" i="1"/>
  <c r="AIL29" i="1"/>
  <c r="AIX21" i="1"/>
  <c r="AJD12" i="1"/>
  <c r="AIZ10" i="1"/>
  <c r="AJF29" i="1"/>
  <c r="AIT29" i="1"/>
  <c r="AIV14" i="1"/>
  <c r="AIN14" i="1"/>
  <c r="AJH10" i="1"/>
  <c r="AIZ62" i="1"/>
  <c r="AJF25" i="1"/>
  <c r="AIX25" i="1"/>
  <c r="AJD14" i="1"/>
  <c r="AJD63" i="1"/>
  <c r="AJF33" i="1"/>
  <c r="AIL33" i="1"/>
  <c r="AIT31" i="1"/>
  <c r="AIL31" i="1"/>
  <c r="AIL27" i="1"/>
  <c r="AIL25" i="1"/>
  <c r="AJF21" i="1"/>
  <c r="AIL21" i="1"/>
  <c r="AIZ12" i="1"/>
  <c r="AJH63" i="1"/>
  <c r="AIZ63" i="1"/>
  <c r="AIR63" i="1"/>
  <c r="AJD62" i="1"/>
  <c r="AIN41" i="1"/>
  <c r="AIL35" i="1"/>
  <c r="AIP29" i="1"/>
  <c r="AJF27" i="1"/>
  <c r="AIT21" i="1"/>
  <c r="AIT19" i="1"/>
  <c r="AJH16" i="1"/>
  <c r="AIZ16" i="1"/>
  <c r="AIV16" i="1"/>
  <c r="AIN16" i="1"/>
  <c r="AJH14" i="1"/>
  <c r="AIZ14" i="1"/>
  <c r="AJH12" i="1"/>
  <c r="AIN12" i="1"/>
  <c r="AIN10" i="1"/>
  <c r="AJH62" i="1"/>
  <c r="AIP31" i="1"/>
  <c r="AIP25" i="1"/>
  <c r="AJF19" i="1"/>
  <c r="AIX19" i="1"/>
  <c r="AIV12" i="1"/>
  <c r="AJH35" i="1"/>
  <c r="AIV35" i="1"/>
  <c r="AIZ33" i="1"/>
  <c r="AIZ31" i="1"/>
  <c r="AIZ29" i="1"/>
  <c r="AJD27" i="1"/>
  <c r="AJH21" i="1"/>
  <c r="AJD21" i="1"/>
  <c r="AIR21" i="1"/>
  <c r="AIZ19" i="1"/>
  <c r="AIV19" i="1"/>
  <c r="AIR19" i="1"/>
  <c r="AJF12" i="1"/>
  <c r="AIX12" i="1"/>
  <c r="AJF10" i="1"/>
  <c r="AIZ35" i="1"/>
  <c r="AIR33" i="1"/>
  <c r="AJH27" i="1"/>
  <c r="AJH25" i="1"/>
  <c r="AJD25" i="1"/>
  <c r="AIV21" i="1"/>
  <c r="AJF16" i="1"/>
  <c r="AIX16" i="1"/>
  <c r="AIT16" i="1"/>
  <c r="AIP16" i="1"/>
  <c r="AJF14" i="1"/>
  <c r="AIT14" i="1"/>
  <c r="AIX10" i="1"/>
  <c r="AJE63" i="1"/>
  <c r="AIW63" i="1"/>
  <c r="AJD33" i="1"/>
  <c r="AIV33" i="1"/>
  <c r="AJH31" i="1"/>
  <c r="AJD31" i="1"/>
  <c r="AIV31" i="1"/>
  <c r="AJH29" i="1"/>
  <c r="AIV29" i="1"/>
  <c r="AIZ27" i="1"/>
  <c r="AIV25" i="1"/>
  <c r="AIZ21" i="1"/>
  <c r="AIX14" i="1"/>
  <c r="AIT10" i="1"/>
  <c r="AIW41" i="1"/>
  <c r="AIY33" i="1"/>
  <c r="AIU29" i="1"/>
  <c r="AIU27" i="1"/>
  <c r="AJA14" i="1"/>
  <c r="AIK14" i="1"/>
  <c r="AJE12" i="1"/>
  <c r="AIS10" i="1"/>
  <c r="AJA62" i="1"/>
  <c r="AIS62" i="1"/>
  <c r="AIO62" i="1"/>
  <c r="AJE41" i="1"/>
  <c r="AJG35" i="1"/>
  <c r="AIY29" i="1"/>
  <c r="AIM29" i="1"/>
  <c r="AJG27" i="1"/>
  <c r="AIY25" i="1"/>
  <c r="AIU25" i="1"/>
  <c r="AIM25" i="1"/>
  <c r="AIY21" i="1"/>
  <c r="AIU21" i="1"/>
  <c r="AJG19" i="1"/>
  <c r="AIM19" i="1"/>
  <c r="AJE16" i="1"/>
  <c r="AJA16" i="1"/>
  <c r="AIS16" i="1"/>
  <c r="AIO16" i="1"/>
  <c r="AIK16" i="1"/>
  <c r="AJE14" i="1"/>
  <c r="AIO14" i="1"/>
  <c r="AIS12" i="1"/>
  <c r="AIK12" i="1"/>
  <c r="AJE10" i="1"/>
  <c r="AIO10" i="1"/>
  <c r="AIM35" i="1"/>
  <c r="AJG33" i="1"/>
  <c r="AIM21" i="1"/>
  <c r="AJD15" i="1"/>
  <c r="AJA12" i="1"/>
  <c r="AIO12" i="1"/>
  <c r="AJC63" i="1"/>
  <c r="AJC41" i="1"/>
  <c r="AJC25" i="1"/>
  <c r="AJC29" i="1"/>
  <c r="AJC21" i="1"/>
  <c r="AJC33" i="1"/>
  <c r="AJC35" i="1"/>
  <c r="AJC31" i="1"/>
  <c r="AJC27" i="1"/>
  <c r="AJC19" i="1"/>
  <c r="AJC10" i="1"/>
  <c r="AJC12" i="1"/>
  <c r="AJB63" i="1"/>
  <c r="AJB29" i="1"/>
  <c r="AJB21" i="1"/>
  <c r="AJB27" i="1"/>
  <c r="AJB25" i="1"/>
  <c r="AJB35" i="1"/>
  <c r="AJB19" i="1"/>
  <c r="AJB31" i="1"/>
  <c r="AJB33" i="1"/>
  <c r="AJB12" i="1"/>
  <c r="AJB10" i="1"/>
  <c r="AJB16" i="1"/>
  <c r="AJB14" i="1"/>
  <c r="AJA41" i="1"/>
  <c r="AIY62" i="1"/>
  <c r="AIY41" i="1"/>
  <c r="AIY31" i="1"/>
  <c r="AIX35" i="1"/>
  <c r="AIX33" i="1"/>
  <c r="AIX31" i="1"/>
  <c r="AIX29" i="1"/>
  <c r="AIX27" i="1"/>
  <c r="AIW27" i="1"/>
  <c r="AIW16" i="1"/>
  <c r="AIW14" i="1"/>
  <c r="AIW12" i="1"/>
  <c r="AIW10" i="1"/>
  <c r="AIV63" i="1"/>
  <c r="AIV62" i="1"/>
  <c r="AIV27" i="1"/>
  <c r="AIV10" i="1"/>
  <c r="AIU35" i="1"/>
  <c r="AIU10" i="1"/>
  <c r="AIT35" i="1"/>
  <c r="AIT27" i="1"/>
  <c r="AIT25" i="1"/>
  <c r="AIT33" i="1"/>
  <c r="AIR27" i="1"/>
  <c r="AIR35" i="1"/>
  <c r="AIR31" i="1"/>
  <c r="AIR25" i="1"/>
  <c r="AIR29" i="1"/>
  <c r="AIR16" i="1"/>
  <c r="AIR10" i="1"/>
  <c r="AIR14" i="1"/>
  <c r="AIR12" i="1"/>
  <c r="AIQ33" i="1"/>
  <c r="AIQ29" i="1"/>
  <c r="AIQ25" i="1"/>
  <c r="AIQ21" i="1"/>
  <c r="AIQ31" i="1"/>
  <c r="AIQ27" i="1"/>
  <c r="AIQ12" i="1"/>
  <c r="AIQ16" i="1"/>
  <c r="AIQ14" i="1"/>
  <c r="AIQ10" i="1"/>
  <c r="AIP41" i="1"/>
  <c r="AIP19" i="1"/>
  <c r="AIP33" i="1"/>
  <c r="AIP27" i="1"/>
  <c r="AIP21" i="1"/>
  <c r="AIP10" i="1"/>
  <c r="AIP12" i="1"/>
  <c r="AIO41" i="1"/>
  <c r="AIO31" i="1"/>
  <c r="AIN19" i="1"/>
  <c r="AIN35" i="1"/>
  <c r="AIN33" i="1"/>
  <c r="AIN31" i="1"/>
  <c r="AIN29" i="1"/>
  <c r="AIN27" i="1"/>
  <c r="AIN25" i="1"/>
  <c r="AIN21" i="1"/>
  <c r="AIM62" i="1"/>
  <c r="AIL19" i="1"/>
  <c r="AIL12" i="1"/>
  <c r="AIL14" i="1"/>
  <c r="AIL16" i="1"/>
  <c r="AIL10" i="1"/>
  <c r="AIK63" i="1"/>
  <c r="AIK62" i="1"/>
  <c r="AIK41" i="1"/>
  <c r="AIK19" i="1"/>
  <c r="AIK21" i="1"/>
  <c r="AIK10" i="1"/>
  <c r="AJD16" i="1"/>
  <c r="AHM43" i="1"/>
  <c r="AHO14" i="1"/>
  <c r="AHP12" i="1"/>
  <c r="AHS14" i="1"/>
  <c r="AHT12" i="1"/>
  <c r="AHU12" i="1"/>
  <c r="AHW14" i="1"/>
  <c r="AHX12" i="1"/>
  <c r="AIA14" i="1"/>
  <c r="AIB12" i="1"/>
  <c r="AIC14" i="1"/>
  <c r="AIE14" i="1"/>
  <c r="AII14" i="1"/>
  <c r="AIJ12" i="1"/>
  <c r="AHU10" i="1"/>
  <c r="AHV10" i="1"/>
  <c r="AHQ15" i="1"/>
  <c r="AHR25" i="1"/>
  <c r="AHT19" i="1"/>
  <c r="AHU15" i="1"/>
  <c r="AHV25" i="1"/>
  <c r="AHY15" i="1"/>
  <c r="AHZ25" i="1"/>
  <c r="AIB27" i="1"/>
  <c r="AIC15" i="1"/>
  <c r="AID33" i="1"/>
  <c r="AIG15" i="1"/>
  <c r="AIH25" i="1"/>
  <c r="AIJ19" i="1"/>
  <c r="AHN37" i="1"/>
  <c r="AHO37" i="1"/>
  <c r="AHP37" i="1"/>
  <c r="AHQ37" i="1"/>
  <c r="AHR37" i="1"/>
  <c r="AHS37" i="1"/>
  <c r="AHT37" i="1"/>
  <c r="AHU37" i="1"/>
  <c r="AHV37" i="1"/>
  <c r="AHW37" i="1"/>
  <c r="AHX37" i="1"/>
  <c r="AHY37" i="1"/>
  <c r="AHZ37" i="1"/>
  <c r="AIA37" i="1"/>
  <c r="AIB37" i="1"/>
  <c r="AIC37" i="1"/>
  <c r="AID37" i="1"/>
  <c r="AIE37" i="1"/>
  <c r="AIF37" i="1"/>
  <c r="AIG37" i="1"/>
  <c r="AIH37" i="1"/>
  <c r="AII37" i="1"/>
  <c r="AIJ37" i="1"/>
  <c r="AHN39" i="1"/>
  <c r="AHO39" i="1"/>
  <c r="AHP39" i="1"/>
  <c r="AHQ39" i="1"/>
  <c r="AHR39" i="1"/>
  <c r="AHS39" i="1"/>
  <c r="AHT39" i="1"/>
  <c r="AHU39" i="1"/>
  <c r="AHV39" i="1"/>
  <c r="AHW39" i="1"/>
  <c r="AHX39" i="1"/>
  <c r="AHY39" i="1"/>
  <c r="AHZ39" i="1"/>
  <c r="AIA39" i="1"/>
  <c r="AIB39" i="1"/>
  <c r="AIC39" i="1"/>
  <c r="AID39" i="1"/>
  <c r="AIE39" i="1"/>
  <c r="AIF39" i="1"/>
  <c r="AIG39" i="1"/>
  <c r="AIH39" i="1"/>
  <c r="AII39" i="1"/>
  <c r="AIJ39" i="1"/>
  <c r="AHN40" i="1"/>
  <c r="AHO40" i="1"/>
  <c r="AHO63" i="1"/>
  <c r="AHP40" i="1"/>
  <c r="AHP41" i="1"/>
  <c r="AHQ40" i="1"/>
  <c r="AHQ62" i="1"/>
  <c r="AHR40" i="1"/>
  <c r="AHR63" i="1"/>
  <c r="AHS40" i="1"/>
  <c r="AHS63" i="1"/>
  <c r="AHT40" i="1"/>
  <c r="AHT41" i="1"/>
  <c r="AHU40" i="1"/>
  <c r="AHU62" i="1"/>
  <c r="AHV40" i="1"/>
  <c r="AHV63" i="1"/>
  <c r="AHW40" i="1"/>
  <c r="AHW62" i="1"/>
  <c r="AHX40" i="1"/>
  <c r="AHX41" i="1"/>
  <c r="AHY40" i="1"/>
  <c r="AHY62" i="1"/>
  <c r="AHZ40" i="1"/>
  <c r="AHZ63" i="1"/>
  <c r="AIA40" i="1"/>
  <c r="AIA41" i="1"/>
  <c r="AIB40" i="1"/>
  <c r="AIB62" i="1"/>
  <c r="AIC40" i="1"/>
  <c r="AIC62" i="1"/>
  <c r="AID40" i="1"/>
  <c r="AID63" i="1"/>
  <c r="AIE40" i="1"/>
  <c r="AIE41" i="1"/>
  <c r="AIF40" i="1"/>
  <c r="AIG40" i="1"/>
  <c r="AIG41" i="1"/>
  <c r="AIH40" i="1"/>
  <c r="AIH63" i="1"/>
  <c r="AII40" i="1"/>
  <c r="AII41" i="1"/>
  <c r="AIJ40" i="1"/>
  <c r="AIJ41" i="1"/>
  <c r="AHQ41" i="1"/>
  <c r="AHN43" i="1"/>
  <c r="AHO43" i="1"/>
  <c r="AHP43" i="1"/>
  <c r="AHQ43" i="1"/>
  <c r="AHR43" i="1"/>
  <c r="AHS43" i="1"/>
  <c r="AHT43" i="1"/>
  <c r="AHU43" i="1"/>
  <c r="AHV43" i="1"/>
  <c r="AHW43" i="1"/>
  <c r="AHX43" i="1"/>
  <c r="AHY43" i="1"/>
  <c r="AHZ43" i="1"/>
  <c r="AIA43" i="1"/>
  <c r="AIB43" i="1"/>
  <c r="AIC43" i="1"/>
  <c r="AID43" i="1"/>
  <c r="AIE43" i="1"/>
  <c r="AIF43" i="1"/>
  <c r="AIG43" i="1"/>
  <c r="AIH43" i="1"/>
  <c r="AII43" i="1"/>
  <c r="AIJ43" i="1"/>
  <c r="AHN45" i="1"/>
  <c r="AHO45" i="1"/>
  <c r="AHP45" i="1"/>
  <c r="AHQ45" i="1"/>
  <c r="AHR45" i="1"/>
  <c r="AHS45" i="1"/>
  <c r="AHT45" i="1"/>
  <c r="AHU45" i="1"/>
  <c r="AHV45" i="1"/>
  <c r="AHW45" i="1"/>
  <c r="AHX45" i="1"/>
  <c r="AHY45" i="1"/>
  <c r="AHZ45" i="1"/>
  <c r="AIA45" i="1"/>
  <c r="AIB45" i="1"/>
  <c r="AIC45" i="1"/>
  <c r="AID45" i="1"/>
  <c r="AIE45" i="1"/>
  <c r="AIF45" i="1"/>
  <c r="AIG45" i="1"/>
  <c r="AIH45" i="1"/>
  <c r="AII45" i="1"/>
  <c r="AIJ45" i="1"/>
  <c r="AHN47" i="1"/>
  <c r="AHO47" i="1"/>
  <c r="AHP47" i="1"/>
  <c r="AHQ47" i="1"/>
  <c r="AHR47" i="1"/>
  <c r="AHS47" i="1"/>
  <c r="AHT47" i="1"/>
  <c r="AHU47" i="1"/>
  <c r="AHV47" i="1"/>
  <c r="AHW47" i="1"/>
  <c r="AHX47" i="1"/>
  <c r="AHY47" i="1"/>
  <c r="AHZ47" i="1"/>
  <c r="AIA47" i="1"/>
  <c r="AIB47" i="1"/>
  <c r="AIC47" i="1"/>
  <c r="AID47" i="1"/>
  <c r="AIE47" i="1"/>
  <c r="AIF47" i="1"/>
  <c r="AIG47" i="1"/>
  <c r="AIH47" i="1"/>
  <c r="AII47" i="1"/>
  <c r="AIJ47" i="1"/>
  <c r="AHQ19" i="1"/>
  <c r="AIB63" i="1"/>
  <c r="AHO62" i="1"/>
  <c r="AIE33" i="1"/>
  <c r="AHV14" i="1"/>
  <c r="AHZ12" i="1"/>
  <c r="AID25" i="1"/>
  <c r="AHV33" i="1"/>
  <c r="AHU29" i="1"/>
  <c r="AIC12" i="1"/>
  <c r="AHS25" i="1"/>
  <c r="AII62" i="1"/>
  <c r="AII63" i="1"/>
  <c r="AIH33" i="1"/>
  <c r="AIH14" i="1"/>
  <c r="AIF41" i="1"/>
  <c r="AIA27" i="1"/>
  <c r="AHO25" i="1"/>
  <c r="AHU14" i="1"/>
  <c r="AIF12" i="1"/>
  <c r="AHS35" i="1"/>
  <c r="AIE25" i="1"/>
  <c r="AIG16" i="1"/>
  <c r="AIC16" i="1"/>
  <c r="AHY16" i="1"/>
  <c r="AHQ16" i="1"/>
  <c r="AIG14" i="1"/>
  <c r="AHQ14" i="1"/>
  <c r="AIC10" i="1"/>
  <c r="AHS33" i="1"/>
  <c r="AHY14" i="1"/>
  <c r="AIG12" i="1"/>
  <c r="AII27" i="1"/>
  <c r="AIH12" i="1"/>
  <c r="AIJ63" i="1"/>
  <c r="AII25" i="1"/>
  <c r="AIE63" i="1"/>
  <c r="AIE62" i="1"/>
  <c r="AHQ35" i="1"/>
  <c r="AIA62" i="1"/>
  <c r="AIA63" i="1"/>
  <c r="AHS62" i="1"/>
  <c r="AHQ31" i="1"/>
  <c r="AHU27" i="1"/>
  <c r="AIC25" i="1"/>
  <c r="AHU21" i="1"/>
  <c r="AII19" i="1"/>
  <c r="AIJ62" i="1"/>
  <c r="AHX62" i="1"/>
  <c r="AIC41" i="1"/>
  <c r="AII35" i="1"/>
  <c r="AHO35" i="1"/>
  <c r="AHO33" i="1"/>
  <c r="AIF27" i="1"/>
  <c r="AHS27" i="1"/>
  <c r="AHS19" i="1"/>
  <c r="AIB41" i="1"/>
  <c r="AIE35" i="1"/>
  <c r="AII33" i="1"/>
  <c r="AIA33" i="1"/>
  <c r="AIE27" i="1"/>
  <c r="AHO27" i="1"/>
  <c r="AIJ21" i="1"/>
  <c r="AIC33" i="1"/>
  <c r="AIG31" i="1"/>
  <c r="AIG29" i="1"/>
  <c r="AIG25" i="1"/>
  <c r="AHU25" i="1"/>
  <c r="AHQ21" i="1"/>
  <c r="AHX63" i="1"/>
  <c r="AHT62" i="1"/>
  <c r="AHU35" i="1"/>
  <c r="AIJ33" i="1"/>
  <c r="AIF33" i="1"/>
  <c r="AIB33" i="1"/>
  <c r="AIC31" i="1"/>
  <c r="AIF29" i="1"/>
  <c r="AIC27" i="1"/>
  <c r="AHQ27" i="1"/>
  <c r="AIC21" i="1"/>
  <c r="AIC35" i="1"/>
  <c r="AIG33" i="1"/>
  <c r="AHU33" i="1"/>
  <c r="AHQ29" i="1"/>
  <c r="AHT63" i="1"/>
  <c r="AIG35" i="1"/>
  <c r="AHQ33" i="1"/>
  <c r="AHU31" i="1"/>
  <c r="AIC29" i="1"/>
  <c r="AIG27" i="1"/>
  <c r="AHQ25" i="1"/>
  <c r="AIB21" i="1"/>
  <c r="AIC63" i="1"/>
  <c r="AIH10" i="1"/>
  <c r="AHQ63" i="1"/>
  <c r="AHZ14" i="1"/>
  <c r="AID12" i="1"/>
  <c r="AHZ10" i="1"/>
  <c r="AIG63" i="1"/>
  <c r="AIG62" i="1"/>
  <c r="AIG21" i="1"/>
  <c r="AIG19" i="1"/>
  <c r="AIF62" i="1"/>
  <c r="AIF63" i="1"/>
  <c r="AID14" i="1"/>
  <c r="AID10" i="1"/>
  <c r="AIC19" i="1"/>
  <c r="AIA35" i="1"/>
  <c r="AIA25" i="1"/>
  <c r="AHZ33" i="1"/>
  <c r="AHY63" i="1"/>
  <c r="AHY41" i="1"/>
  <c r="AHY29" i="1"/>
  <c r="AHY27" i="1"/>
  <c r="AHY21" i="1"/>
  <c r="AHY35" i="1"/>
  <c r="AHY33" i="1"/>
  <c r="AHY31" i="1"/>
  <c r="AHY25" i="1"/>
  <c r="AHY19" i="1"/>
  <c r="AHY12" i="1"/>
  <c r="AHX19" i="1"/>
  <c r="AHX35" i="1"/>
  <c r="AHX29" i="1"/>
  <c r="AHX33" i="1"/>
  <c r="AHW41" i="1"/>
  <c r="AHW63" i="1"/>
  <c r="AHW19" i="1"/>
  <c r="AHW35" i="1"/>
  <c r="AHW27" i="1"/>
  <c r="AHW25" i="1"/>
  <c r="AHW33" i="1"/>
  <c r="AHV12" i="1"/>
  <c r="AHU63" i="1"/>
  <c r="AHU41" i="1"/>
  <c r="AHU19" i="1"/>
  <c r="AHU16" i="1"/>
  <c r="AHT33" i="1"/>
  <c r="AHT21" i="1"/>
  <c r="AHS41" i="1"/>
  <c r="AHR33" i="1"/>
  <c r="AHR14" i="1"/>
  <c r="AHR10" i="1"/>
  <c r="AHR12" i="1"/>
  <c r="AHQ12" i="1"/>
  <c r="AHP63" i="1"/>
  <c r="AHP62" i="1"/>
  <c r="AHP29" i="1"/>
  <c r="AHP27" i="1"/>
  <c r="AHP33" i="1"/>
  <c r="AHO19" i="1"/>
  <c r="AHN63" i="1"/>
  <c r="AHN25" i="1"/>
  <c r="AHN33" i="1"/>
  <c r="AHN12" i="1"/>
  <c r="AHN10" i="1"/>
  <c r="AHN14" i="1"/>
  <c r="AIJ15" i="1"/>
  <c r="AIJ16" i="1"/>
  <c r="AHT15" i="1"/>
  <c r="AHT16" i="1"/>
  <c r="AIB35" i="1"/>
  <c r="AIF31" i="1"/>
  <c r="AHX31" i="1"/>
  <c r="AHP31" i="1"/>
  <c r="AIJ27" i="1"/>
  <c r="AHT27" i="1"/>
  <c r="AIB19" i="1"/>
  <c r="AIF35" i="1"/>
  <c r="AHP35" i="1"/>
  <c r="AIJ29" i="1"/>
  <c r="AIB29" i="1"/>
  <c r="AHT29" i="1"/>
  <c r="AHX27" i="1"/>
  <c r="AIJ25" i="1"/>
  <c r="AIF25" i="1"/>
  <c r="AIB25" i="1"/>
  <c r="AHX25" i="1"/>
  <c r="AHT25" i="1"/>
  <c r="AHP25" i="1"/>
  <c r="AIF21" i="1"/>
  <c r="AHX21" i="1"/>
  <c r="AHP21" i="1"/>
  <c r="AIF19" i="1"/>
  <c r="AIA19" i="1"/>
  <c r="AHP19" i="1"/>
  <c r="AIF15" i="1"/>
  <c r="AHX15" i="1"/>
  <c r="AHX16" i="1"/>
  <c r="AHP15" i="1"/>
  <c r="AHP16" i="1"/>
  <c r="AIG10" i="1"/>
  <c r="AHY10" i="1"/>
  <c r="AHQ10" i="1"/>
  <c r="AIB15" i="1"/>
  <c r="AIB16" i="1"/>
  <c r="AIJ35" i="1"/>
  <c r="AHT35" i="1"/>
  <c r="AIJ31" i="1"/>
  <c r="AIB31" i="1"/>
  <c r="AHT31" i="1"/>
  <c r="AIE19" i="1"/>
  <c r="AIJ14" i="1"/>
  <c r="AIF14" i="1"/>
  <c r="AIB14" i="1"/>
  <c r="AHX14" i="1"/>
  <c r="AHT14" i="1"/>
  <c r="AHP14" i="1"/>
  <c r="AIH31" i="1"/>
  <c r="AIH15" i="1"/>
  <c r="AIH16" i="1"/>
  <c r="AIH21" i="1"/>
  <c r="AIH29" i="1"/>
  <c r="AIH19" i="1"/>
  <c r="AIH27" i="1"/>
  <c r="AIH35" i="1"/>
  <c r="AID31" i="1"/>
  <c r="AID15" i="1"/>
  <c r="AID16" i="1"/>
  <c r="AID21" i="1"/>
  <c r="AID29" i="1"/>
  <c r="AID19" i="1"/>
  <c r="AID27" i="1"/>
  <c r="AID35" i="1"/>
  <c r="AHZ31" i="1"/>
  <c r="AHZ15" i="1"/>
  <c r="AHZ16" i="1"/>
  <c r="AHZ21" i="1"/>
  <c r="AHZ29" i="1"/>
  <c r="AHZ19" i="1"/>
  <c r="AHZ27" i="1"/>
  <c r="AHZ35" i="1"/>
  <c r="AHV31" i="1"/>
  <c r="AHV15" i="1"/>
  <c r="AHV21" i="1"/>
  <c r="AHV29" i="1"/>
  <c r="AHV19" i="1"/>
  <c r="AHV27" i="1"/>
  <c r="AHV35" i="1"/>
  <c r="AHR31" i="1"/>
  <c r="AHR15" i="1"/>
  <c r="AHR16" i="1"/>
  <c r="AHR21" i="1"/>
  <c r="AHR29" i="1"/>
  <c r="AHR19" i="1"/>
  <c r="AHR27" i="1"/>
  <c r="AHR35" i="1"/>
  <c r="AHN31" i="1"/>
  <c r="AHN15" i="1"/>
  <c r="AHN21" i="1"/>
  <c r="AHN29" i="1"/>
  <c r="AHN19" i="1"/>
  <c r="AHN27" i="1"/>
  <c r="AHN35" i="1"/>
  <c r="AII12" i="1"/>
  <c r="AII10" i="1"/>
  <c r="AIE12" i="1"/>
  <c r="AIE10" i="1"/>
  <c r="AIA12" i="1"/>
  <c r="AIA10" i="1"/>
  <c r="AHW12" i="1"/>
  <c r="AHW10" i="1"/>
  <c r="AHS12" i="1"/>
  <c r="AHS10" i="1"/>
  <c r="AHO12" i="1"/>
  <c r="AHO10" i="1"/>
  <c r="AIH41" i="1"/>
  <c r="AIH62" i="1"/>
  <c r="AID41" i="1"/>
  <c r="AID62" i="1"/>
  <c r="AHZ41" i="1"/>
  <c r="AHZ62" i="1"/>
  <c r="AHV41" i="1"/>
  <c r="AHV62" i="1"/>
  <c r="AHR41" i="1"/>
  <c r="AHR62" i="1"/>
  <c r="AHN41" i="1"/>
  <c r="AHN62" i="1"/>
  <c r="AHO41" i="1"/>
  <c r="AII29" i="1"/>
  <c r="AIE29" i="1"/>
  <c r="AIA29" i="1"/>
  <c r="AHW29" i="1"/>
  <c r="AHS29" i="1"/>
  <c r="AHO29" i="1"/>
  <c r="AII21" i="1"/>
  <c r="AIE21" i="1"/>
  <c r="AIA21" i="1"/>
  <c r="AHW21" i="1"/>
  <c r="AHS21" i="1"/>
  <c r="AHO21" i="1"/>
  <c r="AII15" i="1"/>
  <c r="AII16" i="1"/>
  <c r="AIE15" i="1"/>
  <c r="AIE16" i="1"/>
  <c r="AIA15" i="1"/>
  <c r="AHW15" i="1"/>
  <c r="AHW16" i="1"/>
  <c r="AHS15" i="1"/>
  <c r="AHS16" i="1"/>
  <c r="AHO15" i="1"/>
  <c r="AHO16" i="1"/>
  <c r="AIJ10" i="1"/>
  <c r="AIF10" i="1"/>
  <c r="AIB10" i="1"/>
  <c r="AHX10" i="1"/>
  <c r="AHT10" i="1"/>
  <c r="AHP10" i="1"/>
  <c r="AII31" i="1"/>
  <c r="AIE31" i="1"/>
  <c r="AIA31" i="1"/>
  <c r="AHW31" i="1"/>
  <c r="AHS31" i="1"/>
  <c r="AHO31" i="1"/>
  <c r="AIF16" i="1"/>
  <c r="AIA16" i="1"/>
  <c r="AHV16" i="1"/>
  <c r="AHN16" i="1"/>
  <c r="AHB40" i="1"/>
  <c r="AHB62" i="1"/>
  <c r="AHB63" i="1"/>
  <c r="AGW40" i="1"/>
  <c r="AGV27" i="1"/>
  <c r="AHB12" i="1"/>
  <c r="AHG10" i="1"/>
  <c r="AHL14" i="1"/>
  <c r="AHC10" i="1"/>
  <c r="AHD10" i="1"/>
  <c r="AHB27" i="1"/>
  <c r="AHC15" i="1"/>
  <c r="AHD15" i="1"/>
  <c r="AHE15" i="1"/>
  <c r="AHF15" i="1"/>
  <c r="AHH15" i="1"/>
  <c r="AHI15" i="1"/>
  <c r="AHJ15" i="1"/>
  <c r="AHK15" i="1"/>
  <c r="AHL19" i="1"/>
  <c r="AHM15" i="1"/>
  <c r="AHD19" i="1"/>
  <c r="AHE19" i="1"/>
  <c r="AHF19" i="1"/>
  <c r="AHB37" i="1"/>
  <c r="AHC37" i="1"/>
  <c r="AHD37" i="1"/>
  <c r="AHE37" i="1"/>
  <c r="AHF37" i="1"/>
  <c r="AHG37" i="1"/>
  <c r="AHH37" i="1"/>
  <c r="AHI37" i="1"/>
  <c r="AHJ37" i="1"/>
  <c r="AHK37" i="1"/>
  <c r="AHL37" i="1"/>
  <c r="AHM37" i="1"/>
  <c r="AHB39" i="1"/>
  <c r="AHC39" i="1"/>
  <c r="AHD39" i="1"/>
  <c r="AHE39" i="1"/>
  <c r="AHF39" i="1"/>
  <c r="AHG39" i="1"/>
  <c r="AHH39" i="1"/>
  <c r="AHI39" i="1"/>
  <c r="AHJ39" i="1"/>
  <c r="AHK39" i="1"/>
  <c r="AHL39" i="1"/>
  <c r="AHM39" i="1"/>
  <c r="AHC40" i="1"/>
  <c r="AHC41" i="1"/>
  <c r="AHD40" i="1"/>
  <c r="AHD41" i="1"/>
  <c r="AHE40" i="1"/>
  <c r="AHE41" i="1"/>
  <c r="AHF40" i="1"/>
  <c r="AHF41" i="1"/>
  <c r="AHG40" i="1"/>
  <c r="AHG41" i="1"/>
  <c r="AHH40" i="1"/>
  <c r="AHH62" i="1"/>
  <c r="AHI40" i="1"/>
  <c r="AHI62" i="1"/>
  <c r="AHJ40" i="1"/>
  <c r="AHJ63" i="1"/>
  <c r="AHK40" i="1"/>
  <c r="AHK62" i="1"/>
  <c r="AHL40" i="1"/>
  <c r="AHM40" i="1"/>
  <c r="AHB41" i="1"/>
  <c r="AHB43" i="1"/>
  <c r="AHC43" i="1"/>
  <c r="AHD43" i="1"/>
  <c r="AHE43" i="1"/>
  <c r="AHF43" i="1"/>
  <c r="AHG43" i="1"/>
  <c r="AHH43" i="1"/>
  <c r="AHI43" i="1"/>
  <c r="AHJ43" i="1"/>
  <c r="AHK43" i="1"/>
  <c r="AHL43" i="1"/>
  <c r="AHB45" i="1"/>
  <c r="AHC45" i="1"/>
  <c r="AHD45" i="1"/>
  <c r="AHE45" i="1"/>
  <c r="AHF45" i="1"/>
  <c r="AHG45" i="1"/>
  <c r="AHH45" i="1"/>
  <c r="AHI45" i="1"/>
  <c r="AHJ45" i="1"/>
  <c r="AHK45" i="1"/>
  <c r="AHL45" i="1"/>
  <c r="AHM45" i="1"/>
  <c r="AHB47" i="1"/>
  <c r="AHC47" i="1"/>
  <c r="AHD47" i="1"/>
  <c r="AHE47" i="1"/>
  <c r="AHF47" i="1"/>
  <c r="AHG47" i="1"/>
  <c r="AHH47" i="1"/>
  <c r="AHI47" i="1"/>
  <c r="AHJ47" i="1"/>
  <c r="AHK47" i="1"/>
  <c r="AHL47" i="1"/>
  <c r="AHM47" i="1"/>
  <c r="AHB19" i="1"/>
  <c r="AHC19" i="1"/>
  <c r="AHB10" i="1"/>
  <c r="AHH19" i="1"/>
  <c r="AHG19" i="1"/>
  <c r="AHH14" i="1"/>
  <c r="AHH16" i="1"/>
  <c r="AHD16" i="1"/>
  <c r="AHD14" i="1"/>
  <c r="AHF21" i="1"/>
  <c r="AHB21" i="1"/>
  <c r="AHL21" i="1"/>
  <c r="AHE21" i="1"/>
  <c r="AHL12" i="1"/>
  <c r="AHD31" i="1"/>
  <c r="AHH21" i="1"/>
  <c r="AHH25" i="1"/>
  <c r="AHD21" i="1"/>
  <c r="AHG21" i="1"/>
  <c r="AHC21" i="1"/>
  <c r="AHL35" i="1"/>
  <c r="AHG12" i="1"/>
  <c r="AHK21" i="1"/>
  <c r="AHM62" i="1"/>
  <c r="AHM41" i="1"/>
  <c r="AHM63" i="1"/>
  <c r="AHM19" i="1"/>
  <c r="AHM21" i="1"/>
  <c r="AHL63" i="1"/>
  <c r="AHL41" i="1"/>
  <c r="AHL15" i="1"/>
  <c r="AHL16" i="1"/>
  <c r="AHK41" i="1"/>
  <c r="AHK19" i="1"/>
  <c r="AHJ41" i="1"/>
  <c r="AHJ19" i="1"/>
  <c r="AHJ21" i="1"/>
  <c r="AHI41" i="1"/>
  <c r="AHI21" i="1"/>
  <c r="AHI19" i="1"/>
  <c r="AHH41" i="1"/>
  <c r="AHG14" i="1"/>
  <c r="AHK14" i="1"/>
  <c r="AHC14" i="1"/>
  <c r="AHK10" i="1"/>
  <c r="AHJ31" i="1"/>
  <c r="AHC12" i="1"/>
  <c r="AHJ29" i="1"/>
  <c r="AHK16" i="1"/>
  <c r="AHC16" i="1"/>
  <c r="AHD12" i="1"/>
  <c r="AHH10" i="1"/>
  <c r="AHE35" i="1"/>
  <c r="AHH12" i="1"/>
  <c r="AHL10" i="1"/>
  <c r="AHM31" i="1"/>
  <c r="AHE29" i="1"/>
  <c r="AHM25" i="1"/>
  <c r="AHM35" i="1"/>
  <c r="AHM33" i="1"/>
  <c r="AHM29" i="1"/>
  <c r="AHM27" i="1"/>
  <c r="AHI25" i="1"/>
  <c r="AHI33" i="1"/>
  <c r="AHI31" i="1"/>
  <c r="AHI27" i="1"/>
  <c r="AHI35" i="1"/>
  <c r="AHE33" i="1"/>
  <c r="AHE31" i="1"/>
  <c r="AHI29" i="1"/>
  <c r="AHE27" i="1"/>
  <c r="AHE25" i="1"/>
  <c r="AHI63" i="1"/>
  <c r="AHL33" i="1"/>
  <c r="AHD33" i="1"/>
  <c r="AHH29" i="1"/>
  <c r="AHL27" i="1"/>
  <c r="AHH35" i="1"/>
  <c r="AHH31" i="1"/>
  <c r="AHL29" i="1"/>
  <c r="AHL25" i="1"/>
  <c r="AHD25" i="1"/>
  <c r="AHK12" i="1"/>
  <c r="AHH33" i="1"/>
  <c r="AHL31" i="1"/>
  <c r="AHD29" i="1"/>
  <c r="AHH27" i="1"/>
  <c r="AHL62" i="1"/>
  <c r="AHG15" i="1"/>
  <c r="AHH63" i="1"/>
  <c r="AHB33" i="1"/>
  <c r="AHF27" i="1"/>
  <c r="AHG63" i="1"/>
  <c r="AHB35" i="1"/>
  <c r="AHF29" i="1"/>
  <c r="AHF16" i="1"/>
  <c r="AHF35" i="1"/>
  <c r="AHF33" i="1"/>
  <c r="AHB31" i="1"/>
  <c r="AHJ27" i="1"/>
  <c r="AHM16" i="1"/>
  <c r="AHI16" i="1"/>
  <c r="AHE16" i="1"/>
  <c r="AHM14" i="1"/>
  <c r="AHI14" i="1"/>
  <c r="AHE14" i="1"/>
  <c r="AHM12" i="1"/>
  <c r="AHI12" i="1"/>
  <c r="AHE12" i="1"/>
  <c r="AHM10" i="1"/>
  <c r="AHI10" i="1"/>
  <c r="AHJ16" i="1"/>
  <c r="AHJ14" i="1"/>
  <c r="AHF14" i="1"/>
  <c r="AHB14" i="1"/>
  <c r="AHJ12" i="1"/>
  <c r="AHF12" i="1"/>
  <c r="AHJ10" i="1"/>
  <c r="AHE10" i="1"/>
  <c r="AHJ35" i="1"/>
  <c r="AHJ33" i="1"/>
  <c r="AHF31" i="1"/>
  <c r="AHB29" i="1"/>
  <c r="AHF10" i="1"/>
  <c r="AHD35" i="1"/>
  <c r="AHD27" i="1"/>
  <c r="AHC63" i="1"/>
  <c r="AHC62" i="1"/>
  <c r="AHG62" i="1"/>
  <c r="AHC25" i="1"/>
  <c r="AHK63" i="1"/>
  <c r="AHJ62" i="1"/>
  <c r="AHE63" i="1"/>
  <c r="AHE62" i="1"/>
  <c r="AHF25" i="1"/>
  <c r="AHF62" i="1"/>
  <c r="AHF63" i="1"/>
  <c r="AHD63" i="1"/>
  <c r="AHD62" i="1"/>
  <c r="AHK35" i="1"/>
  <c r="AHG35" i="1"/>
  <c r="AHC35" i="1"/>
  <c r="AHK33" i="1"/>
  <c r="AHG33" i="1"/>
  <c r="AHC33" i="1"/>
  <c r="AHK31" i="1"/>
  <c r="AHG31" i="1"/>
  <c r="AHC31" i="1"/>
  <c r="AHK29" i="1"/>
  <c r="AHG29" i="1"/>
  <c r="AHC29" i="1"/>
  <c r="AHK27" i="1"/>
  <c r="AHG27" i="1"/>
  <c r="AHC27" i="1"/>
  <c r="AHJ25" i="1"/>
  <c r="AHK25" i="1"/>
  <c r="AHG25" i="1"/>
  <c r="AHB15" i="1"/>
  <c r="AHB25" i="1"/>
  <c r="AGP47" i="1"/>
  <c r="AHG16" i="1"/>
  <c r="AHB16" i="1"/>
  <c r="AFZ12" i="1"/>
  <c r="AGA12" i="1"/>
  <c r="AGD12" i="1"/>
  <c r="AGG14" i="1"/>
  <c r="AGI10" i="1"/>
  <c r="AGL12" i="1"/>
  <c r="AGM12" i="1"/>
  <c r="AGO14" i="1"/>
  <c r="AGP12" i="1"/>
  <c r="AGQ10" i="1"/>
  <c r="AGT12" i="1"/>
  <c r="AGV12" i="1"/>
  <c r="AGY10" i="1"/>
  <c r="AFY25" i="1"/>
  <c r="AFZ31" i="1"/>
  <c r="AGA31" i="1"/>
  <c r="AGB35" i="1"/>
  <c r="AGC19" i="1"/>
  <c r="AGD31" i="1"/>
  <c r="AGG15" i="1"/>
  <c r="AGH21" i="1"/>
  <c r="AGJ25" i="1"/>
  <c r="AGK19" i="1"/>
  <c r="AGL31" i="1"/>
  <c r="AGM19" i="1"/>
  <c r="AGO15" i="1"/>
  <c r="AGP27" i="1"/>
  <c r="AGQ27" i="1"/>
  <c r="AGR35" i="1"/>
  <c r="AGS29" i="1"/>
  <c r="AGT29" i="1"/>
  <c r="AGW33" i="1"/>
  <c r="AGY19" i="1"/>
  <c r="AGZ35" i="1"/>
  <c r="AHA21" i="1"/>
  <c r="AFY37" i="1"/>
  <c r="AFZ37" i="1"/>
  <c r="AGA37" i="1"/>
  <c r="AGB37" i="1"/>
  <c r="AGC37" i="1"/>
  <c r="AGD37" i="1"/>
  <c r="AGE37" i="1"/>
  <c r="AGF37" i="1"/>
  <c r="AGG37" i="1"/>
  <c r="AGH37" i="1"/>
  <c r="AGI37" i="1"/>
  <c r="AGJ37" i="1"/>
  <c r="AGK37" i="1"/>
  <c r="AGL37" i="1"/>
  <c r="AGM37" i="1"/>
  <c r="AGN37" i="1"/>
  <c r="AGO37" i="1"/>
  <c r="AGP37" i="1"/>
  <c r="AGQ37" i="1"/>
  <c r="AGR37" i="1"/>
  <c r="AGS37" i="1"/>
  <c r="AGT37" i="1"/>
  <c r="AGU37" i="1"/>
  <c r="AGV37" i="1"/>
  <c r="AGW37" i="1"/>
  <c r="AGX37" i="1"/>
  <c r="AGY37" i="1"/>
  <c r="AGZ37" i="1"/>
  <c r="AHA37" i="1"/>
  <c r="AFY39" i="1"/>
  <c r="AFZ39" i="1"/>
  <c r="AGA39" i="1"/>
  <c r="AGB39" i="1"/>
  <c r="AGC39" i="1"/>
  <c r="AGD39" i="1"/>
  <c r="AGE39" i="1"/>
  <c r="AGF39" i="1"/>
  <c r="AGG39" i="1"/>
  <c r="AGH39" i="1"/>
  <c r="AGI39" i="1"/>
  <c r="AGJ39" i="1"/>
  <c r="AGK39" i="1"/>
  <c r="AGL39" i="1"/>
  <c r="AGM39" i="1"/>
  <c r="AGN39" i="1"/>
  <c r="AGO39" i="1"/>
  <c r="AGP39" i="1"/>
  <c r="AGQ39" i="1"/>
  <c r="AGR39" i="1"/>
  <c r="AGS39" i="1"/>
  <c r="AGT39" i="1"/>
  <c r="AGU39" i="1"/>
  <c r="AGV39" i="1"/>
  <c r="AGW39" i="1"/>
  <c r="AGX39" i="1"/>
  <c r="AGY39" i="1"/>
  <c r="AGZ39" i="1"/>
  <c r="AHA39" i="1"/>
  <c r="AFY40" i="1"/>
  <c r="AFZ40" i="1"/>
  <c r="AFZ62" i="1"/>
  <c r="AGA40" i="1"/>
  <c r="AGA62" i="1"/>
  <c r="AGB40" i="1"/>
  <c r="AGB63" i="1"/>
  <c r="AGC40" i="1"/>
  <c r="AGD40" i="1"/>
  <c r="AGD41" i="1"/>
  <c r="AGE40" i="1"/>
  <c r="AGE63" i="1"/>
  <c r="AGF40" i="1"/>
  <c r="AGF63" i="1"/>
  <c r="AGG40" i="1"/>
  <c r="AGH40" i="1"/>
  <c r="AGH41" i="1"/>
  <c r="AGI40" i="1"/>
  <c r="AGI41" i="1"/>
  <c r="AGJ40" i="1"/>
  <c r="AGJ63" i="1"/>
  <c r="AGK40" i="1"/>
  <c r="AGL40" i="1"/>
  <c r="AGL41" i="1"/>
  <c r="AGM40" i="1"/>
  <c r="AGM41" i="1"/>
  <c r="AGN40" i="1"/>
  <c r="AGN63" i="1"/>
  <c r="AGO40" i="1"/>
  <c r="AGP40" i="1"/>
  <c r="AGP41" i="1"/>
  <c r="AGQ40" i="1"/>
  <c r="AGQ41" i="1"/>
  <c r="AGR40" i="1"/>
  <c r="AGR63" i="1"/>
  <c r="AGS40" i="1"/>
  <c r="AGT40" i="1"/>
  <c r="AGT41" i="1"/>
  <c r="AGU40" i="1"/>
  <c r="AGU41" i="1"/>
  <c r="AGV40" i="1"/>
  <c r="AGX40" i="1"/>
  <c r="AGY40" i="1"/>
  <c r="AGY41" i="1"/>
  <c r="AGZ40" i="1"/>
  <c r="AGZ63" i="1"/>
  <c r="AHA40" i="1"/>
  <c r="AFY43" i="1"/>
  <c r="AFZ43" i="1"/>
  <c r="AGA43" i="1"/>
  <c r="AGB43" i="1"/>
  <c r="AGC43" i="1"/>
  <c r="AGD43" i="1"/>
  <c r="AGE43" i="1"/>
  <c r="AGF43" i="1"/>
  <c r="AGG43" i="1"/>
  <c r="AGH43" i="1"/>
  <c r="AGI43" i="1"/>
  <c r="AGJ43" i="1"/>
  <c r="AGK43" i="1"/>
  <c r="AGL43" i="1"/>
  <c r="AGM43" i="1"/>
  <c r="AGN43" i="1"/>
  <c r="AGO43" i="1"/>
  <c r="AGP43" i="1"/>
  <c r="AGQ43" i="1"/>
  <c r="AGR43" i="1"/>
  <c r="AGS43" i="1"/>
  <c r="AGT43" i="1"/>
  <c r="AGU43" i="1"/>
  <c r="AGV43" i="1"/>
  <c r="AGW43" i="1"/>
  <c r="AGX43" i="1"/>
  <c r="AGY43" i="1"/>
  <c r="AGZ43" i="1"/>
  <c r="AHA43" i="1"/>
  <c r="AFY45" i="1"/>
  <c r="AFZ45" i="1"/>
  <c r="AGA45" i="1"/>
  <c r="AGB45" i="1"/>
  <c r="AGC45" i="1"/>
  <c r="AGD45" i="1"/>
  <c r="AGE45" i="1"/>
  <c r="AGF45" i="1"/>
  <c r="AGG45" i="1"/>
  <c r="AGH45" i="1"/>
  <c r="AGI45" i="1"/>
  <c r="AGJ45" i="1"/>
  <c r="AGK45" i="1"/>
  <c r="AGL45" i="1"/>
  <c r="AGM45" i="1"/>
  <c r="AGN45" i="1"/>
  <c r="AGO45" i="1"/>
  <c r="AGP45" i="1"/>
  <c r="AGQ45" i="1"/>
  <c r="AGR45" i="1"/>
  <c r="AGS45" i="1"/>
  <c r="AGT45" i="1"/>
  <c r="AGU45" i="1"/>
  <c r="AGV45" i="1"/>
  <c r="AGW45" i="1"/>
  <c r="AGX45" i="1"/>
  <c r="AGY45" i="1"/>
  <c r="AGZ45" i="1"/>
  <c r="AHA45" i="1"/>
  <c r="AFY47" i="1"/>
  <c r="AFZ47" i="1"/>
  <c r="AGA47" i="1"/>
  <c r="AGB47" i="1"/>
  <c r="AGC47" i="1"/>
  <c r="AGD47" i="1"/>
  <c r="AGE47" i="1"/>
  <c r="AGF47" i="1"/>
  <c r="AGG47" i="1"/>
  <c r="AGH47" i="1"/>
  <c r="AGI47" i="1"/>
  <c r="AGJ47" i="1"/>
  <c r="AGK47" i="1"/>
  <c r="AGL47" i="1"/>
  <c r="AGM47" i="1"/>
  <c r="AGN47" i="1"/>
  <c r="AGO47" i="1"/>
  <c r="AGQ47" i="1"/>
  <c r="AGR47" i="1"/>
  <c r="AGS47" i="1"/>
  <c r="AGT47" i="1"/>
  <c r="AGU47" i="1"/>
  <c r="AGV47" i="1"/>
  <c r="AGW47" i="1"/>
  <c r="AGX47" i="1"/>
  <c r="AGY47" i="1"/>
  <c r="AGZ47" i="1"/>
  <c r="AHA47" i="1"/>
  <c r="AFY21" i="1"/>
  <c r="AGU14" i="1"/>
  <c r="AGV63" i="1"/>
  <c r="AGV62" i="1"/>
  <c r="AGC25" i="1"/>
  <c r="AGV14" i="1"/>
  <c r="AGX31" i="1"/>
  <c r="AGX62" i="1"/>
  <c r="AGW15" i="1"/>
  <c r="AGW16" i="1"/>
  <c r="AGW14" i="1"/>
  <c r="AGQ35" i="1"/>
  <c r="AHA31" i="1"/>
  <c r="AGQ63" i="1"/>
  <c r="AGA63" i="1"/>
  <c r="AFY14" i="1"/>
  <c r="AHA35" i="1"/>
  <c r="AGQ31" i="1"/>
  <c r="AHA27" i="1"/>
  <c r="AGP19" i="1"/>
  <c r="AGN29" i="1"/>
  <c r="AGR41" i="1"/>
  <c r="AGE19" i="1"/>
  <c r="AGE35" i="1"/>
  <c r="AGU62" i="1"/>
  <c r="AGA41" i="1"/>
  <c r="AGI33" i="1"/>
  <c r="AFY15" i="1"/>
  <c r="AFY16" i="1"/>
  <c r="AFY29" i="1"/>
  <c r="AGO31" i="1"/>
  <c r="AGK31" i="1"/>
  <c r="AGI19" i="1"/>
  <c r="AGF62" i="1"/>
  <c r="AGF21" i="1"/>
  <c r="AGF19" i="1"/>
  <c r="AGE31" i="1"/>
  <c r="AGC33" i="1"/>
  <c r="AGB41" i="1"/>
  <c r="AFZ63" i="1"/>
  <c r="AFZ41" i="1"/>
  <c r="AFY31" i="1"/>
  <c r="AFY19" i="1"/>
  <c r="AFY35" i="1"/>
  <c r="AGM63" i="1"/>
  <c r="AGQ62" i="1"/>
  <c r="AGE62" i="1"/>
  <c r="AGI35" i="1"/>
  <c r="AGY33" i="1"/>
  <c r="AGU27" i="1"/>
  <c r="AGI25" i="1"/>
  <c r="AGE14" i="1"/>
  <c r="AGM10" i="1"/>
  <c r="AGY63" i="1"/>
  <c r="AGI63" i="1"/>
  <c r="AGZ62" i="1"/>
  <c r="AGM62" i="1"/>
  <c r="AGD62" i="1"/>
  <c r="AGE41" i="1"/>
  <c r="AGY35" i="1"/>
  <c r="AGM31" i="1"/>
  <c r="AGY29" i="1"/>
  <c r="AGA27" i="1"/>
  <c r="AGY12" i="1"/>
  <c r="AGU63" i="1"/>
  <c r="AGY62" i="1"/>
  <c r="AGI62" i="1"/>
  <c r="AGA35" i="1"/>
  <c r="AGQ33" i="1"/>
  <c r="AGY31" i="1"/>
  <c r="AGU25" i="1"/>
  <c r="AGA25" i="1"/>
  <c r="AGI12" i="1"/>
  <c r="AGV19" i="1"/>
  <c r="AGV25" i="1"/>
  <c r="AGV31" i="1"/>
  <c r="AGV33" i="1"/>
  <c r="AGV35" i="1"/>
  <c r="AGR19" i="1"/>
  <c r="AGR29" i="1"/>
  <c r="AGR21" i="1"/>
  <c r="AGR25" i="1"/>
  <c r="AGJ19" i="1"/>
  <c r="AGJ21" i="1"/>
  <c r="AGJ31" i="1"/>
  <c r="AGJ29" i="1"/>
  <c r="AGB19" i="1"/>
  <c r="AGB29" i="1"/>
  <c r="AGB31" i="1"/>
  <c r="AGB33" i="1"/>
  <c r="AGV21" i="1"/>
  <c r="AGN12" i="1"/>
  <c r="AGJ35" i="1"/>
  <c r="AGF31" i="1"/>
  <c r="AGN10" i="1"/>
  <c r="AGZ19" i="1"/>
  <c r="AGZ21" i="1"/>
  <c r="AGZ33" i="1"/>
  <c r="AGZ25" i="1"/>
  <c r="AGN19" i="1"/>
  <c r="AGN25" i="1"/>
  <c r="AGN31" i="1"/>
  <c r="AGN21" i="1"/>
  <c r="AGN33" i="1"/>
  <c r="AGN35" i="1"/>
  <c r="AGF29" i="1"/>
  <c r="AGF33" i="1"/>
  <c r="AGF35" i="1"/>
  <c r="AGR33" i="1"/>
  <c r="AGR31" i="1"/>
  <c r="AGR12" i="1"/>
  <c r="AGF12" i="1"/>
  <c r="AGF14" i="1"/>
  <c r="AGB12" i="1"/>
  <c r="AGJ33" i="1"/>
  <c r="AGZ31" i="1"/>
  <c r="AGB25" i="1"/>
  <c r="AGA33" i="1"/>
  <c r="AGM27" i="1"/>
  <c r="AGY25" i="1"/>
  <c r="AGQ25" i="1"/>
  <c r="AGE25" i="1"/>
  <c r="AGU19" i="1"/>
  <c r="AGM14" i="1"/>
  <c r="AGE10" i="1"/>
  <c r="AGJ62" i="1"/>
  <c r="AGU35" i="1"/>
  <c r="AGM35" i="1"/>
  <c r="AGU33" i="1"/>
  <c r="AGM33" i="1"/>
  <c r="AGE33" i="1"/>
  <c r="AGU31" i="1"/>
  <c r="AGI31" i="1"/>
  <c r="AGI27" i="1"/>
  <c r="AGQ19" i="1"/>
  <c r="AGQ12" i="1"/>
  <c r="AGU10" i="1"/>
  <c r="AGS25" i="1"/>
  <c r="AHA19" i="1"/>
  <c r="AGO19" i="1"/>
  <c r="AGN15" i="1"/>
  <c r="AGN14" i="1"/>
  <c r="AGZ12" i="1"/>
  <c r="AGJ12" i="1"/>
  <c r="AGV10" i="1"/>
  <c r="AGF10" i="1"/>
  <c r="AGG21" i="1"/>
  <c r="AGF15" i="1"/>
  <c r="AGF16" i="1"/>
  <c r="AGX29" i="1"/>
  <c r="AGP63" i="1"/>
  <c r="AGX63" i="1"/>
  <c r="AGN41" i="1"/>
  <c r="AGO35" i="1"/>
  <c r="AGS33" i="1"/>
  <c r="AGW31" i="1"/>
  <c r="AGG31" i="1"/>
  <c r="AGZ29" i="1"/>
  <c r="AGV29" i="1"/>
  <c r="AGK29" i="1"/>
  <c r="AGO27" i="1"/>
  <c r="AGO25" i="1"/>
  <c r="AGF25" i="1"/>
  <c r="AGS21" i="1"/>
  <c r="AGK21" i="1"/>
  <c r="AGB21" i="1"/>
  <c r="AGG19" i="1"/>
  <c r="AGV15" i="1"/>
  <c r="AGV16" i="1"/>
  <c r="AGY14" i="1"/>
  <c r="AGQ14" i="1"/>
  <c r="AGI14" i="1"/>
  <c r="AGA14" i="1"/>
  <c r="AGU12" i="1"/>
  <c r="AGE12" i="1"/>
  <c r="AGA10" i="1"/>
  <c r="AGH63" i="1"/>
  <c r="AGO16" i="1"/>
  <c r="AGG16" i="1"/>
  <c r="AGP62" i="1"/>
  <c r="AGK35" i="1"/>
  <c r="AGG33" i="1"/>
  <c r="AGS31" i="1"/>
  <c r="AGC31" i="1"/>
  <c r="AHA29" i="1"/>
  <c r="AGW29" i="1"/>
  <c r="AGS27" i="1"/>
  <c r="AGG27" i="1"/>
  <c r="AGL21" i="1"/>
  <c r="AGZ14" i="1"/>
  <c r="AGR14" i="1"/>
  <c r="AGJ14" i="1"/>
  <c r="AGB14" i="1"/>
  <c r="AGZ10" i="1"/>
  <c r="AGR10" i="1"/>
  <c r="AGJ10" i="1"/>
  <c r="AGB10" i="1"/>
  <c r="AGT19" i="1"/>
  <c r="AGK15" i="1"/>
  <c r="AGK16" i="1"/>
  <c r="AGT63" i="1"/>
  <c r="AGL63" i="1"/>
  <c r="AGD63" i="1"/>
  <c r="AGT62" i="1"/>
  <c r="AGL62" i="1"/>
  <c r="AGS35" i="1"/>
  <c r="AGC35" i="1"/>
  <c r="AHA33" i="1"/>
  <c r="AGK33" i="1"/>
  <c r="AGO29" i="1"/>
  <c r="AGH29" i="1"/>
  <c r="AGC29" i="1"/>
  <c r="AGY27" i="1"/>
  <c r="AGL27" i="1"/>
  <c r="AGE27" i="1"/>
  <c r="AFY27" i="1"/>
  <c r="AGW25" i="1"/>
  <c r="AGM25" i="1"/>
  <c r="AGG25" i="1"/>
  <c r="AGW21" i="1"/>
  <c r="AGO21" i="1"/>
  <c r="AGC21" i="1"/>
  <c r="AGS19" i="1"/>
  <c r="AGZ15" i="1"/>
  <c r="AGZ16" i="1"/>
  <c r="AGR15" i="1"/>
  <c r="AGR16" i="1"/>
  <c r="AGJ15" i="1"/>
  <c r="AGJ16" i="1"/>
  <c r="AGB15" i="1"/>
  <c r="AGB16" i="1"/>
  <c r="AGH62" i="1"/>
  <c r="AGX41" i="1"/>
  <c r="AGD29" i="1"/>
  <c r="AFZ27" i="1"/>
  <c r="AGX21" i="1"/>
  <c r="AHA15" i="1"/>
  <c r="AHA16" i="1"/>
  <c r="AGS15" i="1"/>
  <c r="AGC15" i="1"/>
  <c r="AGC16" i="1"/>
  <c r="AGW35" i="1"/>
  <c r="AGG35" i="1"/>
  <c r="AGO33" i="1"/>
  <c r="AFY33" i="1"/>
  <c r="AGT31" i="1"/>
  <c r="AGP31" i="1"/>
  <c r="AGH31" i="1"/>
  <c r="AGG29" i="1"/>
  <c r="AGW27" i="1"/>
  <c r="AGK27" i="1"/>
  <c r="AGC27" i="1"/>
  <c r="AHA25" i="1"/>
  <c r="AGK25" i="1"/>
  <c r="AGW19" i="1"/>
  <c r="AHA41" i="1"/>
  <c r="AHA62" i="1"/>
  <c r="AHA63" i="1"/>
  <c r="AGS63" i="1"/>
  <c r="AGS41" i="1"/>
  <c r="AGS62" i="1"/>
  <c r="AGK41" i="1"/>
  <c r="AGK62" i="1"/>
  <c r="AGK63" i="1"/>
  <c r="AGC41" i="1"/>
  <c r="AGC62" i="1"/>
  <c r="AGC63" i="1"/>
  <c r="AGV41" i="1"/>
  <c r="AGR62" i="1"/>
  <c r="AGB62" i="1"/>
  <c r="AGZ41" i="1"/>
  <c r="AGJ41" i="1"/>
  <c r="AGX15" i="1"/>
  <c r="AGX19" i="1"/>
  <c r="AGX25" i="1"/>
  <c r="AGX35" i="1"/>
  <c r="AGX27" i="1"/>
  <c r="AGX33" i="1"/>
  <c r="AGT15" i="1"/>
  <c r="AGT16" i="1"/>
  <c r="AGT25" i="1"/>
  <c r="AGT27" i="1"/>
  <c r="AGT35" i="1"/>
  <c r="AGT21" i="1"/>
  <c r="AGT33" i="1"/>
  <c r="AGP15" i="1"/>
  <c r="AGP16" i="1"/>
  <c r="AGP21" i="1"/>
  <c r="AGP25" i="1"/>
  <c r="AGP35" i="1"/>
  <c r="AGP29" i="1"/>
  <c r="AGP33" i="1"/>
  <c r="AGL15" i="1"/>
  <c r="AGL16" i="1"/>
  <c r="AGL25" i="1"/>
  <c r="AGL29" i="1"/>
  <c r="AGL35" i="1"/>
  <c r="AGL19" i="1"/>
  <c r="AGL33" i="1"/>
  <c r="AGH15" i="1"/>
  <c r="AGH16" i="1"/>
  <c r="AGH19" i="1"/>
  <c r="AGH25" i="1"/>
  <c r="AGH35" i="1"/>
  <c r="AGH27" i="1"/>
  <c r="AGH33" i="1"/>
  <c r="AGD15" i="1"/>
  <c r="AGD25" i="1"/>
  <c r="AGD27" i="1"/>
  <c r="AGD35" i="1"/>
  <c r="AGD21" i="1"/>
  <c r="AGD33" i="1"/>
  <c r="AGD19" i="1"/>
  <c r="AFZ15" i="1"/>
  <c r="AFZ21" i="1"/>
  <c r="AFZ25" i="1"/>
  <c r="AFZ35" i="1"/>
  <c r="AFZ19" i="1"/>
  <c r="AFZ29" i="1"/>
  <c r="AFZ33" i="1"/>
  <c r="AGW41" i="1"/>
  <c r="AGW62" i="1"/>
  <c r="AGW63" i="1"/>
  <c r="AGO41" i="1"/>
  <c r="AGO62" i="1"/>
  <c r="AGO63" i="1"/>
  <c r="AGG63" i="1"/>
  <c r="AGG41" i="1"/>
  <c r="AGG62" i="1"/>
  <c r="AFY41" i="1"/>
  <c r="AFY62" i="1"/>
  <c r="AFY63" i="1"/>
  <c r="AGN62" i="1"/>
  <c r="AGF41" i="1"/>
  <c r="AGX10" i="1"/>
  <c r="AGP10" i="1"/>
  <c r="AGH10" i="1"/>
  <c r="AFZ10" i="1"/>
  <c r="AGY15" i="1"/>
  <c r="AGY16" i="1"/>
  <c r="AGY21" i="1"/>
  <c r="AGU15" i="1"/>
  <c r="AGU16" i="1"/>
  <c r="AGU21" i="1"/>
  <c r="AGU29" i="1"/>
  <c r="AGQ15" i="1"/>
  <c r="AGQ16" i="1"/>
  <c r="AGQ21" i="1"/>
  <c r="AGQ29" i="1"/>
  <c r="AGM15" i="1"/>
  <c r="AGM16" i="1"/>
  <c r="AGM21" i="1"/>
  <c r="AGM29" i="1"/>
  <c r="AGI15" i="1"/>
  <c r="AGI21" i="1"/>
  <c r="AGI29" i="1"/>
  <c r="AGE15" i="1"/>
  <c r="AGE16" i="1"/>
  <c r="AGE21" i="1"/>
  <c r="AGE29" i="1"/>
  <c r="AGA19" i="1"/>
  <c r="AGA15" i="1"/>
  <c r="AGA16" i="1"/>
  <c r="AGA21" i="1"/>
  <c r="AGA29" i="1"/>
  <c r="AHA14" i="1"/>
  <c r="AGS14" i="1"/>
  <c r="AGK14" i="1"/>
  <c r="AGC14" i="1"/>
  <c r="AGT10" i="1"/>
  <c r="AGL10" i="1"/>
  <c r="AGD10" i="1"/>
  <c r="AGX14" i="1"/>
  <c r="AGT14" i="1"/>
  <c r="AGP14" i="1"/>
  <c r="AGL14" i="1"/>
  <c r="AGH14" i="1"/>
  <c r="AGD14" i="1"/>
  <c r="AFZ14" i="1"/>
  <c r="AGX12" i="1"/>
  <c r="AGH12" i="1"/>
  <c r="AHA10" i="1"/>
  <c r="AHA12" i="1"/>
  <c r="AGW10" i="1"/>
  <c r="AGW12" i="1"/>
  <c r="AGS10" i="1"/>
  <c r="AGS12" i="1"/>
  <c r="AGO10" i="1"/>
  <c r="AGO12" i="1"/>
  <c r="AGK10" i="1"/>
  <c r="AGK12" i="1"/>
  <c r="AGG10" i="1"/>
  <c r="AGG12" i="1"/>
  <c r="AGC10" i="1"/>
  <c r="AGC12" i="1"/>
  <c r="AFY10" i="1"/>
  <c r="AFY12" i="1"/>
  <c r="AGZ27" i="1"/>
  <c r="AGR27" i="1"/>
  <c r="AGN27" i="1"/>
  <c r="AGJ27" i="1"/>
  <c r="AGF27" i="1"/>
  <c r="AGB27" i="1"/>
  <c r="AGX16" i="1"/>
  <c r="AGI16" i="1"/>
  <c r="AGD16" i="1"/>
  <c r="AGS16" i="1"/>
  <c r="AGN16" i="1"/>
  <c r="AFZ16" i="1"/>
  <c r="AFC47" i="1"/>
  <c r="AFC45" i="1"/>
  <c r="AFC43" i="1"/>
  <c r="AFC40" i="1"/>
  <c r="AFC41" i="1"/>
  <c r="AFC39" i="1"/>
  <c r="AFC37" i="1"/>
  <c r="AFC33" i="1"/>
  <c r="AFC12" i="1"/>
  <c r="AFC35" i="1"/>
  <c r="AFC15" i="1"/>
  <c r="AFC16" i="1"/>
  <c r="AFC21" i="1"/>
  <c r="AFC19" i="1"/>
  <c r="AFC14" i="1"/>
  <c r="AFC27" i="1"/>
  <c r="AFC29" i="1"/>
  <c r="AFC10" i="1"/>
  <c r="AFC31" i="1"/>
  <c r="AFC25" i="1"/>
  <c r="AFB43" i="1"/>
  <c r="AFB45" i="1"/>
  <c r="ADC47" i="1"/>
  <c r="ADC45" i="1"/>
  <c r="ADC43" i="1"/>
  <c r="ADC40" i="1"/>
  <c r="ADC41" i="1"/>
  <c r="ADC39" i="1"/>
  <c r="ADC37" i="1"/>
  <c r="ADC33" i="1"/>
  <c r="ADC14" i="1"/>
  <c r="ADC12" i="1"/>
  <c r="ADC10" i="1"/>
  <c r="ADC19" i="1"/>
  <c r="ADC27" i="1"/>
  <c r="ADC35" i="1"/>
  <c r="ADC15" i="1"/>
  <c r="ADC16" i="1"/>
  <c r="ADC21" i="1"/>
  <c r="ADC29" i="1"/>
  <c r="ADC31" i="1"/>
  <c r="ADC25" i="1"/>
  <c r="ACU37" i="1"/>
  <c r="AFX47" i="1"/>
  <c r="AFW47" i="1"/>
  <c r="AFV47" i="1"/>
  <c r="AFU47" i="1"/>
  <c r="AFT47" i="1"/>
  <c r="AFS47" i="1"/>
  <c r="AFR47" i="1"/>
  <c r="AFQ47" i="1"/>
  <c r="AFP47" i="1"/>
  <c r="AFO47" i="1"/>
  <c r="AFN47" i="1"/>
  <c r="AFM47" i="1"/>
  <c r="AFL47" i="1"/>
  <c r="AFK47" i="1"/>
  <c r="AFJ47" i="1"/>
  <c r="AFI47" i="1"/>
  <c r="AFH47" i="1"/>
  <c r="AFG47" i="1"/>
  <c r="AFF47" i="1"/>
  <c r="AFE47" i="1"/>
  <c r="AFD47" i="1"/>
  <c r="AFB47" i="1"/>
  <c r="AFA47" i="1"/>
  <c r="AEZ47" i="1"/>
  <c r="AEY47" i="1"/>
  <c r="AEX47" i="1"/>
  <c r="AEW47" i="1"/>
  <c r="AEV47" i="1"/>
  <c r="AEU47" i="1"/>
  <c r="AET47" i="1"/>
  <c r="AES47" i="1"/>
  <c r="AER47" i="1"/>
  <c r="AEQ47" i="1"/>
  <c r="AEP47" i="1"/>
  <c r="AEO47" i="1"/>
  <c r="AEN47" i="1"/>
  <c r="AEM47" i="1"/>
  <c r="AEL47" i="1"/>
  <c r="AEK47" i="1"/>
  <c r="AEJ47" i="1"/>
  <c r="AEI47" i="1"/>
  <c r="AEH47" i="1"/>
  <c r="AEG47" i="1"/>
  <c r="AEF47" i="1"/>
  <c r="AEE47" i="1"/>
  <c r="AED47" i="1"/>
  <c r="AEC47" i="1"/>
  <c r="AEB47" i="1"/>
  <c r="AEA47" i="1"/>
  <c r="ADZ47" i="1"/>
  <c r="ADY47" i="1"/>
  <c r="ADX47" i="1"/>
  <c r="ADW47" i="1"/>
  <c r="ADV47" i="1"/>
  <c r="ADU47" i="1"/>
  <c r="ADT47" i="1"/>
  <c r="ADS47" i="1"/>
  <c r="ADR47" i="1"/>
  <c r="ADQ47" i="1"/>
  <c r="ADP47" i="1"/>
  <c r="ADO47" i="1"/>
  <c r="ADN47" i="1"/>
  <c r="ADM47" i="1"/>
  <c r="ADL47" i="1"/>
  <c r="ADK47" i="1"/>
  <c r="ADJ47" i="1"/>
  <c r="ADI47" i="1"/>
  <c r="ADH47" i="1"/>
  <c r="ADG47" i="1"/>
  <c r="ADF47" i="1"/>
  <c r="ADE47" i="1"/>
  <c r="ADD47" i="1"/>
  <c r="ADB47" i="1"/>
  <c r="ADA47" i="1"/>
  <c r="ACZ47" i="1"/>
  <c r="ACY47" i="1"/>
  <c r="ACX47" i="1"/>
  <c r="ACW47" i="1"/>
  <c r="ACV47" i="1"/>
  <c r="ACU47" i="1"/>
  <c r="ACT47" i="1"/>
  <c r="AFX45" i="1"/>
  <c r="AFW45" i="1"/>
  <c r="AFV45" i="1"/>
  <c r="AFU45" i="1"/>
  <c r="AFT45" i="1"/>
  <c r="AFS45" i="1"/>
  <c r="AFR45" i="1"/>
  <c r="AFQ45" i="1"/>
  <c r="AFP45" i="1"/>
  <c r="AFO45" i="1"/>
  <c r="AFN45" i="1"/>
  <c r="AFM45" i="1"/>
  <c r="AFL45" i="1"/>
  <c r="AFK45" i="1"/>
  <c r="AFJ45" i="1"/>
  <c r="AFI45" i="1"/>
  <c r="AFH45" i="1"/>
  <c r="AFG45" i="1"/>
  <c r="AFF45" i="1"/>
  <c r="AFE45" i="1"/>
  <c r="AFD45" i="1"/>
  <c r="AFA45" i="1"/>
  <c r="AEZ45" i="1"/>
  <c r="AEY45" i="1"/>
  <c r="AEX45" i="1"/>
  <c r="AEW45" i="1"/>
  <c r="AEV45" i="1"/>
  <c r="AEU45" i="1"/>
  <c r="AET45" i="1"/>
  <c r="AES45" i="1"/>
  <c r="AER45" i="1"/>
  <c r="AEQ45" i="1"/>
  <c r="AEP45" i="1"/>
  <c r="AEO45" i="1"/>
  <c r="AEN45" i="1"/>
  <c r="AEM45" i="1"/>
  <c r="AEL45" i="1"/>
  <c r="AEK45" i="1"/>
  <c r="AEJ45" i="1"/>
  <c r="AEI45" i="1"/>
  <c r="AEH45" i="1"/>
  <c r="AEG45" i="1"/>
  <c r="AEF45" i="1"/>
  <c r="AEE45" i="1"/>
  <c r="AED45" i="1"/>
  <c r="AEC45" i="1"/>
  <c r="AEB45" i="1"/>
  <c r="AEA45" i="1"/>
  <c r="ADZ45" i="1"/>
  <c r="ADY45" i="1"/>
  <c r="ADX45" i="1"/>
  <c r="ADW45" i="1"/>
  <c r="ADV45" i="1"/>
  <c r="ADU45" i="1"/>
  <c r="ADT45" i="1"/>
  <c r="ADS45" i="1"/>
  <c r="ADR45" i="1"/>
  <c r="ADQ45" i="1"/>
  <c r="ADP45" i="1"/>
  <c r="ADO45" i="1"/>
  <c r="ADN45" i="1"/>
  <c r="ADM45" i="1"/>
  <c r="ADL45" i="1"/>
  <c r="ADK45" i="1"/>
  <c r="ADJ45" i="1"/>
  <c r="ADI45" i="1"/>
  <c r="ADH45" i="1"/>
  <c r="ADG45" i="1"/>
  <c r="ADF45" i="1"/>
  <c r="ADE45" i="1"/>
  <c r="ADD45" i="1"/>
  <c r="ADB45" i="1"/>
  <c r="ADA45" i="1"/>
  <c r="ACZ45" i="1"/>
  <c r="ACY45" i="1"/>
  <c r="ACX45" i="1"/>
  <c r="ACW45" i="1"/>
  <c r="ACV45" i="1"/>
  <c r="ACU45" i="1"/>
  <c r="ACT45" i="1"/>
  <c r="AFX43" i="1"/>
  <c r="AFW43" i="1"/>
  <c r="AFV43" i="1"/>
  <c r="AFU43" i="1"/>
  <c r="AFT43" i="1"/>
  <c r="AFS43" i="1"/>
  <c r="AFR43" i="1"/>
  <c r="AFQ43" i="1"/>
  <c r="AFP43" i="1"/>
  <c r="AFO43" i="1"/>
  <c r="AFN43" i="1"/>
  <c r="AFM43" i="1"/>
  <c r="AFL43" i="1"/>
  <c r="AFK43" i="1"/>
  <c r="AFJ43" i="1"/>
  <c r="AFI43" i="1"/>
  <c r="AFH43" i="1"/>
  <c r="AFG43" i="1"/>
  <c r="AFF43" i="1"/>
  <c r="AFE43" i="1"/>
  <c r="AFD43" i="1"/>
  <c r="AFA43" i="1"/>
  <c r="AEZ43" i="1"/>
  <c r="AEY43" i="1"/>
  <c r="AEX43" i="1"/>
  <c r="AEW43" i="1"/>
  <c r="AEV43" i="1"/>
  <c r="AEU43" i="1"/>
  <c r="AET43" i="1"/>
  <c r="AES43" i="1"/>
  <c r="AER43" i="1"/>
  <c r="AEQ43" i="1"/>
  <c r="AEP43" i="1"/>
  <c r="AEO43" i="1"/>
  <c r="AEN43" i="1"/>
  <c r="AEM43" i="1"/>
  <c r="AEL43" i="1"/>
  <c r="AEK43" i="1"/>
  <c r="AEJ43" i="1"/>
  <c r="AEI43" i="1"/>
  <c r="AEH43" i="1"/>
  <c r="AEG43" i="1"/>
  <c r="AEF43" i="1"/>
  <c r="AEE43" i="1"/>
  <c r="AED43" i="1"/>
  <c r="AEC43" i="1"/>
  <c r="AEB43" i="1"/>
  <c r="AEA43" i="1"/>
  <c r="ADZ43" i="1"/>
  <c r="ADY43" i="1"/>
  <c r="ADX43" i="1"/>
  <c r="ADW43" i="1"/>
  <c r="ADV43" i="1"/>
  <c r="ADU43" i="1"/>
  <c r="ADT43" i="1"/>
  <c r="ADS43" i="1"/>
  <c r="ADR43" i="1"/>
  <c r="ADQ43" i="1"/>
  <c r="ADP43" i="1"/>
  <c r="ADO43" i="1"/>
  <c r="ADN43" i="1"/>
  <c r="ADM43" i="1"/>
  <c r="ADL43" i="1"/>
  <c r="ADK43" i="1"/>
  <c r="ADJ43" i="1"/>
  <c r="ADI43" i="1"/>
  <c r="ADH43" i="1"/>
  <c r="ADG43" i="1"/>
  <c r="ADF43" i="1"/>
  <c r="ADE43" i="1"/>
  <c r="ADD43" i="1"/>
  <c r="ADB43" i="1"/>
  <c r="ADA43" i="1"/>
  <c r="ACZ43" i="1"/>
  <c r="ACY43" i="1"/>
  <c r="ACX43" i="1"/>
  <c r="ACW43" i="1"/>
  <c r="ACV43" i="1"/>
  <c r="ACU43" i="1"/>
  <c r="ACT43" i="1"/>
  <c r="AFX40" i="1"/>
  <c r="AFW40" i="1"/>
  <c r="AFW41" i="1"/>
  <c r="AFV40" i="1"/>
  <c r="AFU40" i="1"/>
  <c r="AFU41" i="1"/>
  <c r="AFT40" i="1"/>
  <c r="AFT63" i="1"/>
  <c r="AFS40" i="1"/>
  <c r="AFR40" i="1"/>
  <c r="AFR62" i="1"/>
  <c r="AFQ40" i="1"/>
  <c r="AFP40" i="1"/>
  <c r="AFP41" i="1"/>
  <c r="AFO40" i="1"/>
  <c r="AFO41" i="1"/>
  <c r="AFN40" i="1"/>
  <c r="AFN41" i="1"/>
  <c r="AFM40" i="1"/>
  <c r="AFL40" i="1"/>
  <c r="AFL63" i="1"/>
  <c r="AFK40" i="1"/>
  <c r="AFJ40" i="1"/>
  <c r="AFJ62" i="1"/>
  <c r="AFI40" i="1"/>
  <c r="AFH40" i="1"/>
  <c r="AFH41" i="1"/>
  <c r="AFG40" i="1"/>
  <c r="AFF40" i="1"/>
  <c r="AFF41" i="1"/>
  <c r="AFE40" i="1"/>
  <c r="AFD40" i="1"/>
  <c r="AFD62" i="1"/>
  <c r="AFB40" i="1"/>
  <c r="AFB62" i="1"/>
  <c r="AFA40" i="1"/>
  <c r="AEZ40" i="1"/>
  <c r="AEZ41" i="1"/>
  <c r="AEY40" i="1"/>
  <c r="AEX40" i="1"/>
  <c r="AEX41" i="1"/>
  <c r="AEW40" i="1"/>
  <c r="AEV40" i="1"/>
  <c r="AEV63" i="1"/>
  <c r="AEU40" i="1"/>
  <c r="AET40" i="1"/>
  <c r="AET62" i="1"/>
  <c r="AES40" i="1"/>
  <c r="AER40" i="1"/>
  <c r="AER41" i="1"/>
  <c r="AEQ40" i="1"/>
  <c r="AEP40" i="1"/>
  <c r="AEP41" i="1"/>
  <c r="AEO40" i="1"/>
  <c r="AEN40" i="1"/>
  <c r="AEN41" i="1"/>
  <c r="AEM40" i="1"/>
  <c r="AEL40" i="1"/>
  <c r="AEL62" i="1"/>
  <c r="AEK40" i="1"/>
  <c r="AEJ40" i="1"/>
  <c r="AEJ41" i="1"/>
  <c r="AEI40" i="1"/>
  <c r="AEI41" i="1"/>
  <c r="AEH40" i="1"/>
  <c r="AEH41" i="1"/>
  <c r="AEG40" i="1"/>
  <c r="AEF40" i="1"/>
  <c r="AEE40" i="1"/>
  <c r="AEE62" i="1"/>
  <c r="AED40" i="1"/>
  <c r="AEC40" i="1"/>
  <c r="AEC41" i="1"/>
  <c r="AEB40" i="1"/>
  <c r="AEA40" i="1"/>
  <c r="AEA41" i="1"/>
  <c r="ADZ40" i="1"/>
  <c r="ADY40" i="1"/>
  <c r="ADY62" i="1"/>
  <c r="ADX40" i="1"/>
  <c r="ADW40" i="1"/>
  <c r="ADW62" i="1"/>
  <c r="ADV40" i="1"/>
  <c r="ADU40" i="1"/>
  <c r="ADU41" i="1"/>
  <c r="ADT40" i="1"/>
  <c r="ADS40" i="1"/>
  <c r="ADS41" i="1"/>
  <c r="ADR40" i="1"/>
  <c r="ADQ40" i="1"/>
  <c r="ADQ63" i="1"/>
  <c r="ADP40" i="1"/>
  <c r="ADO40" i="1"/>
  <c r="ADO62" i="1"/>
  <c r="ADN40" i="1"/>
  <c r="ADM40" i="1"/>
  <c r="ADM41" i="1"/>
  <c r="ADL40" i="1"/>
  <c r="ADK40" i="1"/>
  <c r="ADK41" i="1"/>
  <c r="ADJ40" i="1"/>
  <c r="ADI40" i="1"/>
  <c r="ADI62" i="1"/>
  <c r="ADH40" i="1"/>
  <c r="ADG40" i="1"/>
  <c r="ADG62" i="1"/>
  <c r="ADF40" i="1"/>
  <c r="ADE40" i="1"/>
  <c r="ADE41" i="1"/>
  <c r="ADD40" i="1"/>
  <c r="ADD41" i="1"/>
  <c r="ADB40" i="1"/>
  <c r="ADA40" i="1"/>
  <c r="ADA63" i="1"/>
  <c r="ACZ40" i="1"/>
  <c r="ACY40" i="1"/>
  <c r="ACY62" i="1"/>
  <c r="ACX40" i="1"/>
  <c r="ACW40" i="1"/>
  <c r="ACW41" i="1"/>
  <c r="ACV40" i="1"/>
  <c r="ACU40" i="1"/>
  <c r="ACU41" i="1"/>
  <c r="ACT40" i="1"/>
  <c r="AFX39" i="1"/>
  <c r="AFW39" i="1"/>
  <c r="AFV39" i="1"/>
  <c r="AFU39" i="1"/>
  <c r="AFT39" i="1"/>
  <c r="AFS39" i="1"/>
  <c r="AFR39" i="1"/>
  <c r="AFQ39" i="1"/>
  <c r="AFP39" i="1"/>
  <c r="AFO39" i="1"/>
  <c r="AFN39" i="1"/>
  <c r="AFM39" i="1"/>
  <c r="AFL39" i="1"/>
  <c r="AFK39" i="1"/>
  <c r="AFJ39" i="1"/>
  <c r="AFI39" i="1"/>
  <c r="AFH39" i="1"/>
  <c r="AFG39" i="1"/>
  <c r="AFF39" i="1"/>
  <c r="AFE39" i="1"/>
  <c r="AFD39" i="1"/>
  <c r="AFB39" i="1"/>
  <c r="AFA39" i="1"/>
  <c r="AEZ39" i="1"/>
  <c r="AEY39" i="1"/>
  <c r="AEX39" i="1"/>
  <c r="AEW39" i="1"/>
  <c r="AEV39" i="1"/>
  <c r="AEU39" i="1"/>
  <c r="AET39" i="1"/>
  <c r="AES39" i="1"/>
  <c r="AER39" i="1"/>
  <c r="AEQ39" i="1"/>
  <c r="AEP39" i="1"/>
  <c r="AEO39" i="1"/>
  <c r="AEN39" i="1"/>
  <c r="AEM39" i="1"/>
  <c r="AEL39" i="1"/>
  <c r="AEK39" i="1"/>
  <c r="AEJ39" i="1"/>
  <c r="AEI39" i="1"/>
  <c r="AEH39" i="1"/>
  <c r="AEG39" i="1"/>
  <c r="AEF39" i="1"/>
  <c r="AEE39" i="1"/>
  <c r="AED39" i="1"/>
  <c r="AEC39" i="1"/>
  <c r="AEB39" i="1"/>
  <c r="AEA39" i="1"/>
  <c r="ADZ39" i="1"/>
  <c r="ADY39" i="1"/>
  <c r="ADX39" i="1"/>
  <c r="ADW39" i="1"/>
  <c r="ADV39" i="1"/>
  <c r="ADU39" i="1"/>
  <c r="ADT39" i="1"/>
  <c r="ADS39" i="1"/>
  <c r="ADR39" i="1"/>
  <c r="ADQ39" i="1"/>
  <c r="ADP39" i="1"/>
  <c r="ADO39" i="1"/>
  <c r="ADN39" i="1"/>
  <c r="ADM39" i="1"/>
  <c r="ADL39" i="1"/>
  <c r="ADK39" i="1"/>
  <c r="ADJ39" i="1"/>
  <c r="ADI39" i="1"/>
  <c r="ADH39" i="1"/>
  <c r="ADG39" i="1"/>
  <c r="ADF39" i="1"/>
  <c r="ADE39" i="1"/>
  <c r="ADD39" i="1"/>
  <c r="ADB39" i="1"/>
  <c r="ADA39" i="1"/>
  <c r="ACZ39" i="1"/>
  <c r="ACY39" i="1"/>
  <c r="ACX39" i="1"/>
  <c r="ACW39" i="1"/>
  <c r="ACV39" i="1"/>
  <c r="ACU39" i="1"/>
  <c r="ACT39" i="1"/>
  <c r="AFX37" i="1"/>
  <c r="AFW37" i="1"/>
  <c r="AFV37" i="1"/>
  <c r="AFU37" i="1"/>
  <c r="AFT37" i="1"/>
  <c r="AFS37" i="1"/>
  <c r="AFR37" i="1"/>
  <c r="AFQ37" i="1"/>
  <c r="AFP37" i="1"/>
  <c r="AFO37" i="1"/>
  <c r="AFN37" i="1"/>
  <c r="AFM37" i="1"/>
  <c r="AFL37" i="1"/>
  <c r="AFK37" i="1"/>
  <c r="AFJ37" i="1"/>
  <c r="AFI37" i="1"/>
  <c r="AFH37" i="1"/>
  <c r="AFG37" i="1"/>
  <c r="AFF37" i="1"/>
  <c r="AFE37" i="1"/>
  <c r="AFD37" i="1"/>
  <c r="AFB37" i="1"/>
  <c r="AFA37" i="1"/>
  <c r="AEZ37" i="1"/>
  <c r="AEY37" i="1"/>
  <c r="AEX37" i="1"/>
  <c r="AEW37" i="1"/>
  <c r="AEV37" i="1"/>
  <c r="AEU37" i="1"/>
  <c r="AET37" i="1"/>
  <c r="AES37" i="1"/>
  <c r="AER37" i="1"/>
  <c r="AEQ37" i="1"/>
  <c r="AEP37" i="1"/>
  <c r="AEO37" i="1"/>
  <c r="AEN37" i="1"/>
  <c r="AEM37" i="1"/>
  <c r="AEL37" i="1"/>
  <c r="AEK37" i="1"/>
  <c r="AEJ37" i="1"/>
  <c r="AEI37" i="1"/>
  <c r="AEH37" i="1"/>
  <c r="AEG37" i="1"/>
  <c r="AEF37" i="1"/>
  <c r="AEE37" i="1"/>
  <c r="AED37" i="1"/>
  <c r="AEC37" i="1"/>
  <c r="AEB37" i="1"/>
  <c r="AEA37" i="1"/>
  <c r="ADZ37" i="1"/>
  <c r="ADY37" i="1"/>
  <c r="ADX37" i="1"/>
  <c r="ADW37" i="1"/>
  <c r="ADV37" i="1"/>
  <c r="ADU37" i="1"/>
  <c r="ADT37" i="1"/>
  <c r="ADS37" i="1"/>
  <c r="ADR37" i="1"/>
  <c r="ADQ37" i="1"/>
  <c r="ADP37" i="1"/>
  <c r="ADO37" i="1"/>
  <c r="ADN37" i="1"/>
  <c r="ADM37" i="1"/>
  <c r="ADL37" i="1"/>
  <c r="ADK37" i="1"/>
  <c r="ADJ37" i="1"/>
  <c r="ADI37" i="1"/>
  <c r="ADH37" i="1"/>
  <c r="ADG37" i="1"/>
  <c r="ADF37" i="1"/>
  <c r="ADE37" i="1"/>
  <c r="ADD37" i="1"/>
  <c r="ADB37" i="1"/>
  <c r="ADA37" i="1"/>
  <c r="ACZ37" i="1"/>
  <c r="ACY37" i="1"/>
  <c r="ACX37" i="1"/>
  <c r="ACW37" i="1"/>
  <c r="ACV37" i="1"/>
  <c r="ACT37" i="1"/>
  <c r="AFV33" i="1"/>
  <c r="AFU21" i="1"/>
  <c r="AFT29" i="1"/>
  <c r="AFR15" i="1"/>
  <c r="AFO27" i="1"/>
  <c r="AFN15" i="1"/>
  <c r="AFM27" i="1"/>
  <c r="AFL15" i="1"/>
  <c r="AFJ15" i="1"/>
  <c r="AFG33" i="1"/>
  <c r="AEY27" i="1"/>
  <c r="AEX21" i="1"/>
  <c r="AEV15" i="1"/>
  <c r="AEU19" i="1"/>
  <c r="AES19" i="1"/>
  <c r="AEP21" i="1"/>
  <c r="AEO27" i="1"/>
  <c r="AEM27" i="1"/>
  <c r="AEI27" i="1"/>
  <c r="AEH15" i="1"/>
  <c r="AEE15" i="1"/>
  <c r="AEC31" i="1"/>
  <c r="AEB33" i="1"/>
  <c r="ADT31" i="1"/>
  <c r="ADQ15" i="1"/>
  <c r="ADL19" i="1"/>
  <c r="ADK21" i="1"/>
  <c r="ADH21" i="1"/>
  <c r="ADG15" i="1"/>
  <c r="ADD27" i="1"/>
  <c r="ADA15" i="1"/>
  <c r="ACZ19" i="1"/>
  <c r="ACY15" i="1"/>
  <c r="ACV33" i="1"/>
  <c r="ACU21" i="1"/>
  <c r="AFW14" i="1"/>
  <c r="AFV10" i="1"/>
  <c r="AFT14" i="1"/>
  <c r="AFO10" i="1"/>
  <c r="AFN14" i="1"/>
  <c r="AFL14" i="1"/>
  <c r="AFI10" i="1"/>
  <c r="AFH14" i="1"/>
  <c r="AFG10" i="1"/>
  <c r="AFF12" i="1"/>
  <c r="AFE14" i="1"/>
  <c r="AFD14" i="1"/>
  <c r="AFA14" i="1"/>
  <c r="AEZ14" i="1"/>
  <c r="AEW14" i="1"/>
  <c r="AES14" i="1"/>
  <c r="AER14" i="1"/>
  <c r="AEQ10" i="1"/>
  <c r="AEN14" i="1"/>
  <c r="AEJ14" i="1"/>
  <c r="AEI10" i="1"/>
  <c r="AEC14" i="1"/>
  <c r="AEB10" i="1"/>
  <c r="ADZ14" i="1"/>
  <c r="ADY14" i="1"/>
  <c r="ADV14" i="1"/>
  <c r="ADU14" i="1"/>
  <c r="ADT10" i="1"/>
  <c r="ADR14" i="1"/>
  <c r="ADQ14" i="1"/>
  <c r="ADM14" i="1"/>
  <c r="ADL10" i="1"/>
  <c r="ADK10" i="1"/>
  <c r="ADE14" i="1"/>
  <c r="ADA14" i="1"/>
  <c r="ACX10" i="1"/>
  <c r="ACW14" i="1"/>
  <c r="ACV10" i="1"/>
  <c r="AFX14" i="1"/>
  <c r="AET14" i="1"/>
  <c r="AET12" i="1"/>
  <c r="AFB15" i="1"/>
  <c r="AEV14" i="1"/>
  <c r="AFP14" i="1"/>
  <c r="ADD10" i="1"/>
  <c r="ADS21" i="1"/>
  <c r="AEL15" i="1"/>
  <c r="AEL16" i="1"/>
  <c r="ADI14" i="1"/>
  <c r="ADX19" i="1"/>
  <c r="AFK27" i="1"/>
  <c r="ACT14" i="1"/>
  <c r="AED10" i="1"/>
  <c r="AEL14" i="1"/>
  <c r="AEG27" i="1"/>
  <c r="AEB15" i="1"/>
  <c r="AEB16" i="1"/>
  <c r="AFV19" i="1"/>
  <c r="ACV15" i="1"/>
  <c r="ACV16" i="1"/>
  <c r="AFK15" i="1"/>
  <c r="ADR10" i="1"/>
  <c r="ADD33" i="1"/>
  <c r="AEV12" i="1"/>
  <c r="AFQ14" i="1"/>
  <c r="AES10" i="1"/>
  <c r="ADD15" i="1"/>
  <c r="ADD16" i="1"/>
  <c r="AFL12" i="1"/>
  <c r="ADX27" i="1"/>
  <c r="ADQ12" i="1"/>
  <c r="AEK14" i="1"/>
  <c r="ADL15" i="1"/>
  <c r="AEM15" i="1"/>
  <c r="AEM16" i="1"/>
  <c r="AFS15" i="1"/>
  <c r="AFS16" i="1"/>
  <c r="AEN62" i="1"/>
  <c r="ADA12" i="1"/>
  <c r="AFO33" i="1"/>
  <c r="ADT15" i="1"/>
  <c r="ADT16" i="1"/>
  <c r="AEU15" i="1"/>
  <c r="AEU16" i="1"/>
  <c r="AFO29" i="1"/>
  <c r="AEN63" i="1"/>
  <c r="AEE14" i="1"/>
  <c r="AEE10" i="1"/>
  <c r="AEP14" i="1"/>
  <c r="AEP10" i="1"/>
  <c r="AFU14" i="1"/>
  <c r="AFU10" i="1"/>
  <c r="ACX15" i="1"/>
  <c r="ACX16" i="1"/>
  <c r="ACX19" i="1"/>
  <c r="ADF15" i="1"/>
  <c r="ADF16" i="1"/>
  <c r="ADN15" i="1"/>
  <c r="ADN19" i="1"/>
  <c r="ADR27" i="1"/>
  <c r="ADR19" i="1"/>
  <c r="ADZ27" i="1"/>
  <c r="ADZ19" i="1"/>
  <c r="AEW27" i="1"/>
  <c r="AEW19" i="1"/>
  <c r="AFA29" i="1"/>
  <c r="AFE19" i="1"/>
  <c r="AFI19" i="1"/>
  <c r="AFQ15" i="1"/>
  <c r="AFQ16" i="1"/>
  <c r="AFX19" i="1"/>
  <c r="AEL10" i="1"/>
  <c r="ADG10" i="1"/>
  <c r="AEA14" i="1"/>
  <c r="AEH14" i="1"/>
  <c r="AEH10" i="1"/>
  <c r="AEX14" i="1"/>
  <c r="AFB14" i="1"/>
  <c r="AFF14" i="1"/>
  <c r="AFJ14" i="1"/>
  <c r="AFJ10" i="1"/>
  <c r="AFR14" i="1"/>
  <c r="AFR10" i="1"/>
  <c r="ACT19" i="1"/>
  <c r="ADB27" i="1"/>
  <c r="ADB19" i="1"/>
  <c r="ADJ27" i="1"/>
  <c r="ADJ19" i="1"/>
  <c r="ADV15" i="1"/>
  <c r="ADV16" i="1"/>
  <c r="AED19" i="1"/>
  <c r="AEK15" i="1"/>
  <c r="AEK16" i="1"/>
  <c r="AFN10" i="1"/>
  <c r="ADF19" i="1"/>
  <c r="ADI12" i="1"/>
  <c r="ADY12" i="1"/>
  <c r="AEN12" i="1"/>
  <c r="AFD12" i="1"/>
  <c r="AFT12" i="1"/>
  <c r="AEM19" i="1"/>
  <c r="AFK19" i="1"/>
  <c r="ADH27" i="1"/>
  <c r="AFS27" i="1"/>
  <c r="AEI31" i="1"/>
  <c r="AEI33" i="1"/>
  <c r="ADI63" i="1"/>
  <c r="ACW12" i="1"/>
  <c r="ADM12" i="1"/>
  <c r="AEC12" i="1"/>
  <c r="AER12" i="1"/>
  <c r="AFH12" i="1"/>
  <c r="AFW12" i="1"/>
  <c r="ACZ15" i="1"/>
  <c r="ACZ16" i="1"/>
  <c r="ADP15" i="1"/>
  <c r="ADP16" i="1"/>
  <c r="AEF15" i="1"/>
  <c r="AEF16" i="1"/>
  <c r="AEQ15" i="1"/>
  <c r="AEQ16" i="1"/>
  <c r="AFG15" i="1"/>
  <c r="AFG16" i="1"/>
  <c r="AFV15" i="1"/>
  <c r="AFV16" i="1"/>
  <c r="ADA16" i="1"/>
  <c r="ADQ16" i="1"/>
  <c r="AEV16" i="1"/>
  <c r="AFL16" i="1"/>
  <c r="AEQ19" i="1"/>
  <c r="AFS19" i="1"/>
  <c r="ADP27" i="1"/>
  <c r="AEU27" i="1"/>
  <c r="AEY29" i="1"/>
  <c r="AFO31" i="1"/>
  <c r="AEY33" i="1"/>
  <c r="ADI41" i="1"/>
  <c r="ADY41" i="1"/>
  <c r="AFD41" i="1"/>
  <c r="AFT41" i="1"/>
  <c r="ADY63" i="1"/>
  <c r="ADE12" i="1"/>
  <c r="ADU12" i="1"/>
  <c r="AEJ12" i="1"/>
  <c r="AEZ12" i="1"/>
  <c r="AFP12" i="1"/>
  <c r="ADH15" i="1"/>
  <c r="ADH16" i="1"/>
  <c r="ADX15" i="1"/>
  <c r="ADX16" i="1"/>
  <c r="AEI15" i="1"/>
  <c r="AEI16" i="1"/>
  <c r="AEY15" i="1"/>
  <c r="AEY16" i="1"/>
  <c r="AFO15" i="1"/>
  <c r="AFO16" i="1"/>
  <c r="ACY16" i="1"/>
  <c r="ADG16" i="1"/>
  <c r="AEE16" i="1"/>
  <c r="AEH16" i="1"/>
  <c r="AFJ16" i="1"/>
  <c r="AFN16" i="1"/>
  <c r="AFR16" i="1"/>
  <c r="AEF19" i="1"/>
  <c r="ACZ21" i="1"/>
  <c r="ACZ27" i="1"/>
  <c r="AEF27" i="1"/>
  <c r="ADD31" i="1"/>
  <c r="ADT33" i="1"/>
  <c r="ADA41" i="1"/>
  <c r="ADQ41" i="1"/>
  <c r="AEV41" i="1"/>
  <c r="AFL41" i="1"/>
  <c r="AFT62" i="1"/>
  <c r="AFD63" i="1"/>
  <c r="ADF14" i="1"/>
  <c r="ADO29" i="1"/>
  <c r="ADO15" i="1"/>
  <c r="ADO16" i="1"/>
  <c r="ADW29" i="1"/>
  <c r="ADW15" i="1"/>
  <c r="ADW16" i="1"/>
  <c r="AET29" i="1"/>
  <c r="AET15" i="1"/>
  <c r="AET16" i="1"/>
  <c r="ACT10" i="1"/>
  <c r="AEW10" i="1"/>
  <c r="AFX10" i="1"/>
  <c r="ADN14" i="1"/>
  <c r="ADB14" i="1"/>
  <c r="ADB10" i="1"/>
  <c r="ADJ10" i="1"/>
  <c r="ADJ14" i="1"/>
  <c r="AEG14" i="1"/>
  <c r="AEG10" i="1"/>
  <c r="AEO14" i="1"/>
  <c r="AEO10" i="1"/>
  <c r="AFM14" i="1"/>
  <c r="AFM10" i="1"/>
  <c r="ADZ10" i="1"/>
  <c r="AEY10" i="1"/>
  <c r="ACU14" i="1"/>
  <c r="ACU12" i="1"/>
  <c r="ACU10" i="1"/>
  <c r="ACY14" i="1"/>
  <c r="ACY12" i="1"/>
  <c r="ADG14" i="1"/>
  <c r="ADG12" i="1"/>
  <c r="ADK14" i="1"/>
  <c r="ADK12" i="1"/>
  <c r="ADO14" i="1"/>
  <c r="ADO10" i="1"/>
  <c r="ADO12" i="1"/>
  <c r="ADS14" i="1"/>
  <c r="ADS12" i="1"/>
  <c r="ADS10" i="1"/>
  <c r="ADW14" i="1"/>
  <c r="ADW10" i="1"/>
  <c r="ADW12" i="1"/>
  <c r="ACY10" i="1"/>
  <c r="ADN10" i="1"/>
  <c r="AFE10" i="1"/>
  <c r="ACX14" i="1"/>
  <c r="AED14" i="1"/>
  <c r="AFI14" i="1"/>
  <c r="AFO63" i="1"/>
  <c r="AEA10" i="1"/>
  <c r="AET10" i="1"/>
  <c r="AFB10" i="1"/>
  <c r="AEE12" i="1"/>
  <c r="AEL12" i="1"/>
  <c r="AFB12" i="1"/>
  <c r="AFJ12" i="1"/>
  <c r="AFR12" i="1"/>
  <c r="ADH19" i="1"/>
  <c r="ADP19" i="1"/>
  <c r="AEB19" i="1"/>
  <c r="AEO19" i="1"/>
  <c r="AFM19" i="1"/>
  <c r="ACV27" i="1"/>
  <c r="ADL27" i="1"/>
  <c r="AEB27" i="1"/>
  <c r="AEQ27" i="1"/>
  <c r="AFG27" i="1"/>
  <c r="AFV27" i="1"/>
  <c r="AFX29" i="1"/>
  <c r="AEY31" i="1"/>
  <c r="ADL33" i="1"/>
  <c r="AEQ33" i="1"/>
  <c r="ACY63" i="1"/>
  <c r="AEE63" i="1"/>
  <c r="AFJ63" i="1"/>
  <c r="AEX10" i="1"/>
  <c r="AFF10" i="1"/>
  <c r="AEA12" i="1"/>
  <c r="AEH12" i="1"/>
  <c r="AEP12" i="1"/>
  <c r="AEX12" i="1"/>
  <c r="AFN12" i="1"/>
  <c r="AFU12" i="1"/>
  <c r="ACV19" i="1"/>
  <c r="ADD19" i="1"/>
  <c r="AEG19" i="1"/>
  <c r="AFG19" i="1"/>
  <c r="ADT27" i="1"/>
  <c r="AFI29" i="1"/>
  <c r="ACY41" i="1"/>
  <c r="ADG41" i="1"/>
  <c r="ADO41" i="1"/>
  <c r="ADW41" i="1"/>
  <c r="AEE41" i="1"/>
  <c r="AEL41" i="1"/>
  <c r="AET41" i="1"/>
  <c r="AFB41" i="1"/>
  <c r="AFJ41" i="1"/>
  <c r="AFR41" i="1"/>
  <c r="ADO63" i="1"/>
  <c r="AET63" i="1"/>
  <c r="ACW33" i="1"/>
  <c r="ACW27" i="1"/>
  <c r="ACW35" i="1"/>
  <c r="ACW31" i="1"/>
  <c r="ACW19" i="1"/>
  <c r="ACW29" i="1"/>
  <c r="ACW25" i="1"/>
  <c r="ACW21" i="1"/>
  <c r="ADA33" i="1"/>
  <c r="ADA35" i="1"/>
  <c r="ADA27" i="1"/>
  <c r="ADA29" i="1"/>
  <c r="ADA21" i="1"/>
  <c r="ADA19" i="1"/>
  <c r="ADA31" i="1"/>
  <c r="ADE33" i="1"/>
  <c r="ADE31" i="1"/>
  <c r="ADE27" i="1"/>
  <c r="ADE35" i="1"/>
  <c r="ADE19" i="1"/>
  <c r="ADE29" i="1"/>
  <c r="ADE25" i="1"/>
  <c r="ADI33" i="1"/>
  <c r="ADI35" i="1"/>
  <c r="ADI27" i="1"/>
  <c r="ADI29" i="1"/>
  <c r="ADI19" i="1"/>
  <c r="ADI21" i="1"/>
  <c r="ADI31" i="1"/>
  <c r="ADM33" i="1"/>
  <c r="ADM27" i="1"/>
  <c r="ADM35" i="1"/>
  <c r="ADM31" i="1"/>
  <c r="ADM21" i="1"/>
  <c r="ADM19" i="1"/>
  <c r="ADM29" i="1"/>
  <c r="ADM25" i="1"/>
  <c r="ADQ33" i="1"/>
  <c r="ADQ35" i="1"/>
  <c r="ADQ27" i="1"/>
  <c r="ADQ31" i="1"/>
  <c r="ADQ29" i="1"/>
  <c r="ADQ19" i="1"/>
  <c r="ADQ21" i="1"/>
  <c r="ADU33" i="1"/>
  <c r="ADU31" i="1"/>
  <c r="ADU27" i="1"/>
  <c r="ADU35" i="1"/>
  <c r="ADU21" i="1"/>
  <c r="ADU29" i="1"/>
  <c r="ADU25" i="1"/>
  <c r="ADY33" i="1"/>
  <c r="ADY35" i="1"/>
  <c r="ADY27" i="1"/>
  <c r="ADY29" i="1"/>
  <c r="ADY21" i="1"/>
  <c r="ADY19" i="1"/>
  <c r="AEC33" i="1"/>
  <c r="AEC27" i="1"/>
  <c r="AEC35" i="1"/>
  <c r="AEC21" i="1"/>
  <c r="AEC29" i="1"/>
  <c r="AEC25" i="1"/>
  <c r="AEJ33" i="1"/>
  <c r="AEJ31" i="1"/>
  <c r="AEJ27" i="1"/>
  <c r="AEJ35" i="1"/>
  <c r="AEJ21" i="1"/>
  <c r="AEJ29" i="1"/>
  <c r="AEJ25" i="1"/>
  <c r="AEN33" i="1"/>
  <c r="AEN35" i="1"/>
  <c r="AEN27" i="1"/>
  <c r="AEN29" i="1"/>
  <c r="AEN21" i="1"/>
  <c r="AEN19" i="1"/>
  <c r="AEN31" i="1"/>
  <c r="AER33" i="1"/>
  <c r="AER27" i="1"/>
  <c r="AER35" i="1"/>
  <c r="AER31" i="1"/>
  <c r="AER21" i="1"/>
  <c r="AER29" i="1"/>
  <c r="AER25" i="1"/>
  <c r="AEV33" i="1"/>
  <c r="AEV35" i="1"/>
  <c r="AEV27" i="1"/>
  <c r="AEV31" i="1"/>
  <c r="AEV29" i="1"/>
  <c r="AEV19" i="1"/>
  <c r="AEV21" i="1"/>
  <c r="AEZ33" i="1"/>
  <c r="AEZ31" i="1"/>
  <c r="AEZ29" i="1"/>
  <c r="AEZ27" i="1"/>
  <c r="AEZ35" i="1"/>
  <c r="AEZ21" i="1"/>
  <c r="AEZ25" i="1"/>
  <c r="AFD33" i="1"/>
  <c r="AFD35" i="1"/>
  <c r="AFD27" i="1"/>
  <c r="AFD21" i="1"/>
  <c r="AFD19" i="1"/>
  <c r="AFH33" i="1"/>
  <c r="AFH27" i="1"/>
  <c r="AFH35" i="1"/>
  <c r="AFH31" i="1"/>
  <c r="AFH29" i="1"/>
  <c r="AFH21" i="1"/>
  <c r="AFH25" i="1"/>
  <c r="AFL33" i="1"/>
  <c r="AFL35" i="1"/>
  <c r="AFL27" i="1"/>
  <c r="AFL19" i="1"/>
  <c r="AFL31" i="1"/>
  <c r="AFL29" i="1"/>
  <c r="AFL21" i="1"/>
  <c r="AFP33" i="1"/>
  <c r="AFP31" i="1"/>
  <c r="AFP29" i="1"/>
  <c r="AFP27" i="1"/>
  <c r="AFP35" i="1"/>
  <c r="AFP21" i="1"/>
  <c r="AFP25" i="1"/>
  <c r="AFT33" i="1"/>
  <c r="AFT35" i="1"/>
  <c r="AFT27" i="1"/>
  <c r="AFT21" i="1"/>
  <c r="AFT19" i="1"/>
  <c r="AFT31" i="1"/>
  <c r="AFW33" i="1"/>
  <c r="AFW27" i="1"/>
  <c r="AFW35" i="1"/>
  <c r="AFW29" i="1"/>
  <c r="AFW21" i="1"/>
  <c r="AFW31" i="1"/>
  <c r="AFW25" i="1"/>
  <c r="AFW19" i="1"/>
  <c r="AFP19" i="1"/>
  <c r="ADI25" i="1"/>
  <c r="AEN25" i="1"/>
  <c r="AFT25" i="1"/>
  <c r="ACV12" i="1"/>
  <c r="ACZ12" i="1"/>
  <c r="ADD12" i="1"/>
  <c r="ADH12" i="1"/>
  <c r="ADL12" i="1"/>
  <c r="ADP12" i="1"/>
  <c r="ADT12" i="1"/>
  <c r="ADX12" i="1"/>
  <c r="AEB12" i="1"/>
  <c r="AEF12" i="1"/>
  <c r="AEI12" i="1"/>
  <c r="AEM12" i="1"/>
  <c r="AEQ12" i="1"/>
  <c r="AEU12" i="1"/>
  <c r="AEY12" i="1"/>
  <c r="AFG12" i="1"/>
  <c r="AFK12" i="1"/>
  <c r="AFO12" i="1"/>
  <c r="AFS12" i="1"/>
  <c r="AFV12" i="1"/>
  <c r="ADH10" i="1"/>
  <c r="ADX10" i="1"/>
  <c r="AEM10" i="1"/>
  <c r="AFS10" i="1"/>
  <c r="ACV14" i="1"/>
  <c r="ADD14" i="1"/>
  <c r="ADL14" i="1"/>
  <c r="ADT14" i="1"/>
  <c r="AEB14" i="1"/>
  <c r="AEI14" i="1"/>
  <c r="AEQ14" i="1"/>
  <c r="AEY14" i="1"/>
  <c r="AFG14" i="1"/>
  <c r="AFO14" i="1"/>
  <c r="AFV14" i="1"/>
  <c r="ACW15" i="1"/>
  <c r="ACW16" i="1"/>
  <c r="ADM15" i="1"/>
  <c r="ADM16" i="1"/>
  <c r="ADS15" i="1"/>
  <c r="AEC15" i="1"/>
  <c r="AEC16" i="1"/>
  <c r="AER15" i="1"/>
  <c r="AER16" i="1"/>
  <c r="AEX15" i="1"/>
  <c r="AEX16" i="1"/>
  <c r="AFH15" i="1"/>
  <c r="AFH16" i="1"/>
  <c r="AFW15" i="1"/>
  <c r="AFW16" i="1"/>
  <c r="AEZ19" i="1"/>
  <c r="AFH19" i="1"/>
  <c r="ADQ25" i="1"/>
  <c r="AEV25" i="1"/>
  <c r="ADY31" i="1"/>
  <c r="AFD31" i="1"/>
  <c r="ADI15" i="1"/>
  <c r="ADY15" i="1"/>
  <c r="ADY16" i="1"/>
  <c r="AEN15" i="1"/>
  <c r="AEN16" i="1"/>
  <c r="AFD15" i="1"/>
  <c r="AFD16" i="1"/>
  <c r="AFT15" i="1"/>
  <c r="AFT16" i="1"/>
  <c r="ACU33" i="1"/>
  <c r="ACU31" i="1"/>
  <c r="ACU27" i="1"/>
  <c r="ACU35" i="1"/>
  <c r="ACU25" i="1"/>
  <c r="ACU19" i="1"/>
  <c r="ACU29" i="1"/>
  <c r="ACY33" i="1"/>
  <c r="ACY27" i="1"/>
  <c r="ACY25" i="1"/>
  <c r="ACY21" i="1"/>
  <c r="ACY19" i="1"/>
  <c r="ACY35" i="1"/>
  <c r="ACY31" i="1"/>
  <c r="ADG33" i="1"/>
  <c r="ADG27" i="1"/>
  <c r="ADG31" i="1"/>
  <c r="ADG21" i="1"/>
  <c r="ADG35" i="1"/>
  <c r="ADG25" i="1"/>
  <c r="ADG19" i="1"/>
  <c r="ADK33" i="1"/>
  <c r="ADK31" i="1"/>
  <c r="ADK27" i="1"/>
  <c r="ADK35" i="1"/>
  <c r="ADK25" i="1"/>
  <c r="ADK19" i="1"/>
  <c r="ADK29" i="1"/>
  <c r="ADO33" i="1"/>
  <c r="ADO27" i="1"/>
  <c r="ADO25" i="1"/>
  <c r="ADO19" i="1"/>
  <c r="ADO35" i="1"/>
  <c r="ADO21" i="1"/>
  <c r="ADS33" i="1"/>
  <c r="ADS31" i="1"/>
  <c r="ADS27" i="1"/>
  <c r="ADS19" i="1"/>
  <c r="ADS25" i="1"/>
  <c r="ADS35" i="1"/>
  <c r="ADS29" i="1"/>
  <c r="ADW33" i="1"/>
  <c r="ADW27" i="1"/>
  <c r="ADW19" i="1"/>
  <c r="ADW35" i="1"/>
  <c r="ADW31" i="1"/>
  <c r="ADW25" i="1"/>
  <c r="ADW21" i="1"/>
  <c r="AEA33" i="1"/>
  <c r="AEA31" i="1"/>
  <c r="AEA27" i="1"/>
  <c r="AEA19" i="1"/>
  <c r="AEA35" i="1"/>
  <c r="AEA25" i="1"/>
  <c r="AEA29" i="1"/>
  <c r="AEE33" i="1"/>
  <c r="AEE27" i="1"/>
  <c r="AEE19" i="1"/>
  <c r="AEE25" i="1"/>
  <c r="AEE35" i="1"/>
  <c r="AEE31" i="1"/>
  <c r="AEE21" i="1"/>
  <c r="AEH33" i="1"/>
  <c r="AEH31" i="1"/>
  <c r="AEH27" i="1"/>
  <c r="AEH19" i="1"/>
  <c r="AEH25" i="1"/>
  <c r="AEH35" i="1"/>
  <c r="AEH29" i="1"/>
  <c r="AEL33" i="1"/>
  <c r="AEL27" i="1"/>
  <c r="AEL19" i="1"/>
  <c r="AEL31" i="1"/>
  <c r="AEL35" i="1"/>
  <c r="AEL25" i="1"/>
  <c r="AEL21" i="1"/>
  <c r="AEP33" i="1"/>
  <c r="AEP31" i="1"/>
  <c r="AEP27" i="1"/>
  <c r="AEP19" i="1"/>
  <c r="AEP35" i="1"/>
  <c r="AEP25" i="1"/>
  <c r="AEP29" i="1"/>
  <c r="AET33" i="1"/>
  <c r="AET27" i="1"/>
  <c r="AET19" i="1"/>
  <c r="AET25" i="1"/>
  <c r="AET35" i="1"/>
  <c r="AET21" i="1"/>
  <c r="AEX33" i="1"/>
  <c r="AEX29" i="1"/>
  <c r="AEX31" i="1"/>
  <c r="AEX27" i="1"/>
  <c r="AEX19" i="1"/>
  <c r="AEX25" i="1"/>
  <c r="AEX35" i="1"/>
  <c r="AFB33" i="1"/>
  <c r="AFB29" i="1"/>
  <c r="AFB27" i="1"/>
  <c r="AFB19" i="1"/>
  <c r="AFB35" i="1"/>
  <c r="AFB31" i="1"/>
  <c r="AFB25" i="1"/>
  <c r="AFB21" i="1"/>
  <c r="AFF33" i="1"/>
  <c r="AFF29" i="1"/>
  <c r="AFF31" i="1"/>
  <c r="AFF27" i="1"/>
  <c r="AFF19" i="1"/>
  <c r="AFF35" i="1"/>
  <c r="AFF25" i="1"/>
  <c r="AFJ33" i="1"/>
  <c r="AFJ29" i="1"/>
  <c r="AFJ27" i="1"/>
  <c r="AFJ19" i="1"/>
  <c r="AFJ25" i="1"/>
  <c r="AFJ35" i="1"/>
  <c r="AFJ31" i="1"/>
  <c r="AFJ21" i="1"/>
  <c r="AFN33" i="1"/>
  <c r="AFN29" i="1"/>
  <c r="AFN31" i="1"/>
  <c r="AFN27" i="1"/>
  <c r="AFN19" i="1"/>
  <c r="AFN25" i="1"/>
  <c r="AFN35" i="1"/>
  <c r="AFR33" i="1"/>
  <c r="AFR29" i="1"/>
  <c r="AFR27" i="1"/>
  <c r="AFR19" i="1"/>
  <c r="AFR31" i="1"/>
  <c r="AFR35" i="1"/>
  <c r="AFR25" i="1"/>
  <c r="AFR21" i="1"/>
  <c r="AFU33" i="1"/>
  <c r="AFU29" i="1"/>
  <c r="AFU31" i="1"/>
  <c r="AFU27" i="1"/>
  <c r="AFU19" i="1"/>
  <c r="AFU35" i="1"/>
  <c r="AFU25" i="1"/>
  <c r="AEJ19" i="1"/>
  <c r="AER19" i="1"/>
  <c r="ADE21" i="1"/>
  <c r="AEA21" i="1"/>
  <c r="AFF21" i="1"/>
  <c r="ADY25" i="1"/>
  <c r="AFD25" i="1"/>
  <c r="ACY29" i="1"/>
  <c r="AEE29" i="1"/>
  <c r="AFD29" i="1"/>
  <c r="ACT12" i="1"/>
  <c r="ACX12" i="1"/>
  <c r="ADB12" i="1"/>
  <c r="ADF12" i="1"/>
  <c r="ADJ12" i="1"/>
  <c r="ADN12" i="1"/>
  <c r="ADR12" i="1"/>
  <c r="ADV12" i="1"/>
  <c r="ADZ12" i="1"/>
  <c r="AED12" i="1"/>
  <c r="AEG12" i="1"/>
  <c r="AEK12" i="1"/>
  <c r="AEO12" i="1"/>
  <c r="AES12" i="1"/>
  <c r="AEW12" i="1"/>
  <c r="AFA12" i="1"/>
  <c r="AFE12" i="1"/>
  <c r="AFI12" i="1"/>
  <c r="AFM12" i="1"/>
  <c r="AFQ12" i="1"/>
  <c r="AFX12" i="1"/>
  <c r="ACZ10" i="1"/>
  <c r="ADF10" i="1"/>
  <c r="ADP10" i="1"/>
  <c r="ADV10" i="1"/>
  <c r="AEF10" i="1"/>
  <c r="AEK10" i="1"/>
  <c r="AEU10" i="1"/>
  <c r="AFA10" i="1"/>
  <c r="AFK10" i="1"/>
  <c r="AFQ10" i="1"/>
  <c r="ACZ14" i="1"/>
  <c r="ADH14" i="1"/>
  <c r="ADP14" i="1"/>
  <c r="ADX14" i="1"/>
  <c r="AEF14" i="1"/>
  <c r="AEM14" i="1"/>
  <c r="AEU14" i="1"/>
  <c r="AFK14" i="1"/>
  <c r="AFS14" i="1"/>
  <c r="ACU15" i="1"/>
  <c r="ACU16" i="1"/>
  <c r="ADE15" i="1"/>
  <c r="ADE16" i="1"/>
  <c r="ADK15" i="1"/>
  <c r="ADK16" i="1"/>
  <c r="ADU15" i="1"/>
  <c r="ADU16" i="1"/>
  <c r="AEA15" i="1"/>
  <c r="AEA16" i="1"/>
  <c r="AEJ15" i="1"/>
  <c r="AEJ16" i="1"/>
  <c r="AEP15" i="1"/>
  <c r="AEP16" i="1"/>
  <c r="AEZ15" i="1"/>
  <c r="AEZ16" i="1"/>
  <c r="AFF15" i="1"/>
  <c r="AFP15" i="1"/>
  <c r="AFU15" i="1"/>
  <c r="AFU16" i="1"/>
  <c r="ADU19" i="1"/>
  <c r="AEC19" i="1"/>
  <c r="AEH21" i="1"/>
  <c r="AFN21" i="1"/>
  <c r="ADA25" i="1"/>
  <c r="AFL25" i="1"/>
  <c r="ADG29" i="1"/>
  <c r="AEL29" i="1"/>
  <c r="ADO31" i="1"/>
  <c r="AET31" i="1"/>
  <c r="ACV63" i="1"/>
  <c r="ACV62" i="1"/>
  <c r="ACV41" i="1"/>
  <c r="ACZ63" i="1"/>
  <c r="ACZ62" i="1"/>
  <c r="ACZ41" i="1"/>
  <c r="ADH63" i="1"/>
  <c r="ADH62" i="1"/>
  <c r="ADH41" i="1"/>
  <c r="ADL63" i="1"/>
  <c r="ADL62" i="1"/>
  <c r="ADL41" i="1"/>
  <c r="ADP63" i="1"/>
  <c r="ADP62" i="1"/>
  <c r="ADP41" i="1"/>
  <c r="ADT41" i="1"/>
  <c r="ADT63" i="1"/>
  <c r="ADT62" i="1"/>
  <c r="ADX63" i="1"/>
  <c r="ADX62" i="1"/>
  <c r="ADX41" i="1"/>
  <c r="AEB63" i="1"/>
  <c r="AEB62" i="1"/>
  <c r="AEB41" i="1"/>
  <c r="AEF63" i="1"/>
  <c r="AEF62" i="1"/>
  <c r="AEF41" i="1"/>
  <c r="AEM63" i="1"/>
  <c r="AEM62" i="1"/>
  <c r="AEM41" i="1"/>
  <c r="AEQ63" i="1"/>
  <c r="AEQ62" i="1"/>
  <c r="AEQ41" i="1"/>
  <c r="AEU63" i="1"/>
  <c r="AEU62" i="1"/>
  <c r="AEU41" i="1"/>
  <c r="AEY41" i="1"/>
  <c r="AEY63" i="1"/>
  <c r="AEY62" i="1"/>
  <c r="AFC63" i="1"/>
  <c r="AFC62" i="1"/>
  <c r="AFG63" i="1"/>
  <c r="AFG62" i="1"/>
  <c r="AFG41" i="1"/>
  <c r="AFK63" i="1"/>
  <c r="AFK62" i="1"/>
  <c r="AFK41" i="1"/>
  <c r="AFS63" i="1"/>
  <c r="AFS62" i="1"/>
  <c r="AFS41" i="1"/>
  <c r="AFV63" i="1"/>
  <c r="AFV62" i="1"/>
  <c r="AFV41" i="1"/>
  <c r="ADD62" i="1"/>
  <c r="AEI62" i="1"/>
  <c r="AFO62" i="1"/>
  <c r="ADD63" i="1"/>
  <c r="ACW10" i="1"/>
  <c r="ADA10" i="1"/>
  <c r="ADE10" i="1"/>
  <c r="ADI10" i="1"/>
  <c r="ADM10" i="1"/>
  <c r="ADQ10" i="1"/>
  <c r="ADU10" i="1"/>
  <c r="ADY10" i="1"/>
  <c r="AEC10" i="1"/>
  <c r="AEJ10" i="1"/>
  <c r="AEN10" i="1"/>
  <c r="AER10" i="1"/>
  <c r="AEV10" i="1"/>
  <c r="AEZ10" i="1"/>
  <c r="AFD10" i="1"/>
  <c r="AFH10" i="1"/>
  <c r="AFL10" i="1"/>
  <c r="AFP10" i="1"/>
  <c r="AFT10" i="1"/>
  <c r="AFW10" i="1"/>
  <c r="ACT15" i="1"/>
  <c r="ADB15" i="1"/>
  <c r="ADB16" i="1"/>
  <c r="ADJ15" i="1"/>
  <c r="ADJ16" i="1"/>
  <c r="ADR15" i="1"/>
  <c r="ADR16" i="1"/>
  <c r="ADZ15" i="1"/>
  <c r="ADZ16" i="1"/>
  <c r="AED15" i="1"/>
  <c r="AEG15" i="1"/>
  <c r="AEO15" i="1"/>
  <c r="AEO16" i="1"/>
  <c r="AES15" i="1"/>
  <c r="AES16" i="1"/>
  <c r="AEW15" i="1"/>
  <c r="AEW16" i="1"/>
  <c r="AFA15" i="1"/>
  <c r="AFE15" i="1"/>
  <c r="AFE16" i="1"/>
  <c r="AFI15" i="1"/>
  <c r="AFI16" i="1"/>
  <c r="AFM15" i="1"/>
  <c r="AFM16" i="1"/>
  <c r="AFX15" i="1"/>
  <c r="ACV35" i="1"/>
  <c r="ACV29" i="1"/>
  <c r="ACV25" i="1"/>
  <c r="ACZ35" i="1"/>
  <c r="ACZ31" i="1"/>
  <c r="ACZ29" i="1"/>
  <c r="ACZ25" i="1"/>
  <c r="ADD35" i="1"/>
  <c r="ADD29" i="1"/>
  <c r="ADD25" i="1"/>
  <c r="ADH35" i="1"/>
  <c r="ADH29" i="1"/>
  <c r="ADH31" i="1"/>
  <c r="ADH25" i="1"/>
  <c r="ADL35" i="1"/>
  <c r="ADL29" i="1"/>
  <c r="ADL21" i="1"/>
  <c r="ADL25" i="1"/>
  <c r="ADP35" i="1"/>
  <c r="ADP31" i="1"/>
  <c r="ADP29" i="1"/>
  <c r="ADP21" i="1"/>
  <c r="ADP25" i="1"/>
  <c r="ADT35" i="1"/>
  <c r="ADT29" i="1"/>
  <c r="ADT21" i="1"/>
  <c r="ADT25" i="1"/>
  <c r="ADX35" i="1"/>
  <c r="ADX29" i="1"/>
  <c r="ADX21" i="1"/>
  <c r="ADX31" i="1"/>
  <c r="ADX25" i="1"/>
  <c r="AEB35" i="1"/>
  <c r="AEB29" i="1"/>
  <c r="AEB21" i="1"/>
  <c r="AEB25" i="1"/>
  <c r="AEF35" i="1"/>
  <c r="AEF31" i="1"/>
  <c r="AEF29" i="1"/>
  <c r="AEF21" i="1"/>
  <c r="AEF25" i="1"/>
  <c r="AEI35" i="1"/>
  <c r="AEI29" i="1"/>
  <c r="AEI21" i="1"/>
  <c r="AEI25" i="1"/>
  <c r="AEM35" i="1"/>
  <c r="AEM29" i="1"/>
  <c r="AEM21" i="1"/>
  <c r="AEM31" i="1"/>
  <c r="AEM25" i="1"/>
  <c r="AEQ35" i="1"/>
  <c r="AEQ29" i="1"/>
  <c r="AEQ21" i="1"/>
  <c r="AEQ25" i="1"/>
  <c r="AEU35" i="1"/>
  <c r="AEU31" i="1"/>
  <c r="AEU29" i="1"/>
  <c r="AEU21" i="1"/>
  <c r="AEU25" i="1"/>
  <c r="AEY35" i="1"/>
  <c r="AEY21" i="1"/>
  <c r="AEY25" i="1"/>
  <c r="AFG35" i="1"/>
  <c r="AFG21" i="1"/>
  <c r="AFG25" i="1"/>
  <c r="AFK35" i="1"/>
  <c r="AFK31" i="1"/>
  <c r="AFK29" i="1"/>
  <c r="AFK21" i="1"/>
  <c r="AFK25" i="1"/>
  <c r="AFO35" i="1"/>
  <c r="AFO21" i="1"/>
  <c r="AFO25" i="1"/>
  <c r="AFS35" i="1"/>
  <c r="AFS21" i="1"/>
  <c r="AFS31" i="1"/>
  <c r="AFS29" i="1"/>
  <c r="AFS25" i="1"/>
  <c r="AFV31" i="1"/>
  <c r="AFV35" i="1"/>
  <c r="AFV21" i="1"/>
  <c r="AFV25" i="1"/>
  <c r="ADT19" i="1"/>
  <c r="AEI19" i="1"/>
  <c r="AEY19" i="1"/>
  <c r="AFO19" i="1"/>
  <c r="ADD21" i="1"/>
  <c r="ACT27" i="1"/>
  <c r="AFE27" i="1"/>
  <c r="AFV29" i="1"/>
  <c r="ADL31" i="1"/>
  <c r="AEQ31" i="1"/>
  <c r="ADH33" i="1"/>
  <c r="ADX33" i="1"/>
  <c r="AEM33" i="1"/>
  <c r="AFS33" i="1"/>
  <c r="AEI63" i="1"/>
  <c r="ACT63" i="1"/>
  <c r="ACT62" i="1"/>
  <c r="ACT41" i="1"/>
  <c r="ACX63" i="1"/>
  <c r="ACX41" i="1"/>
  <c r="ACX62" i="1"/>
  <c r="ADB63" i="1"/>
  <c r="ADB62" i="1"/>
  <c r="ADB41" i="1"/>
  <c r="ADF63" i="1"/>
  <c r="ADF41" i="1"/>
  <c r="ADF62" i="1"/>
  <c r="ADJ63" i="1"/>
  <c r="ADJ62" i="1"/>
  <c r="ADJ41" i="1"/>
  <c r="ADN63" i="1"/>
  <c r="ADN41" i="1"/>
  <c r="ADR63" i="1"/>
  <c r="ADR62" i="1"/>
  <c r="ADR41" i="1"/>
  <c r="ADV63" i="1"/>
  <c r="ADV62" i="1"/>
  <c r="ADV41" i="1"/>
  <c r="ADZ63" i="1"/>
  <c r="ADZ62" i="1"/>
  <c r="ADZ41" i="1"/>
  <c r="AED63" i="1"/>
  <c r="AED41" i="1"/>
  <c r="AED62" i="1"/>
  <c r="AEG63" i="1"/>
  <c r="AEG62" i="1"/>
  <c r="AEG41" i="1"/>
  <c r="AEK63" i="1"/>
  <c r="AEK41" i="1"/>
  <c r="AEK62" i="1"/>
  <c r="AEO63" i="1"/>
  <c r="AEO62" i="1"/>
  <c r="AEO41" i="1"/>
  <c r="AES63" i="1"/>
  <c r="AES41" i="1"/>
  <c r="AEW63" i="1"/>
  <c r="AEW62" i="1"/>
  <c r="AEW41" i="1"/>
  <c r="AFA63" i="1"/>
  <c r="AFA62" i="1"/>
  <c r="AFA41" i="1"/>
  <c r="AFE63" i="1"/>
  <c r="AFE62" i="1"/>
  <c r="AFE41" i="1"/>
  <c r="AFI63" i="1"/>
  <c r="AFI41" i="1"/>
  <c r="AFI62" i="1"/>
  <c r="AFM63" i="1"/>
  <c r="AFM62" i="1"/>
  <c r="AFM41" i="1"/>
  <c r="AFQ63" i="1"/>
  <c r="AFQ41" i="1"/>
  <c r="AFQ62" i="1"/>
  <c r="AFX63" i="1"/>
  <c r="AFX41" i="1"/>
  <c r="ADN62" i="1"/>
  <c r="AES62" i="1"/>
  <c r="AFX62" i="1"/>
  <c r="ACT35" i="1"/>
  <c r="ACT31" i="1"/>
  <c r="ACT25" i="1"/>
  <c r="ACT33" i="1"/>
  <c r="ACT29" i="1"/>
  <c r="ACT21" i="1"/>
  <c r="ACX35" i="1"/>
  <c r="ACX31" i="1"/>
  <c r="ACX33" i="1"/>
  <c r="ACX25" i="1"/>
  <c r="ACX29" i="1"/>
  <c r="ACX21" i="1"/>
  <c r="ADB35" i="1"/>
  <c r="ADB31" i="1"/>
  <c r="ADB25" i="1"/>
  <c r="ADB33" i="1"/>
  <c r="ADB29" i="1"/>
  <c r="ADB21" i="1"/>
  <c r="ADF35" i="1"/>
  <c r="ADF31" i="1"/>
  <c r="ADF33" i="1"/>
  <c r="ADF25" i="1"/>
  <c r="ADF29" i="1"/>
  <c r="ADF21" i="1"/>
  <c r="ADJ35" i="1"/>
  <c r="ADJ31" i="1"/>
  <c r="ADJ25" i="1"/>
  <c r="ADJ33" i="1"/>
  <c r="ADJ29" i="1"/>
  <c r="ADJ21" i="1"/>
  <c r="ADN35" i="1"/>
  <c r="ADN31" i="1"/>
  <c r="ADN33" i="1"/>
  <c r="ADN25" i="1"/>
  <c r="ADN29" i="1"/>
  <c r="ADN21" i="1"/>
  <c r="ADR35" i="1"/>
  <c r="ADR31" i="1"/>
  <c r="ADR25" i="1"/>
  <c r="ADR33" i="1"/>
  <c r="ADR29" i="1"/>
  <c r="ADR21" i="1"/>
  <c r="ADV35" i="1"/>
  <c r="ADV31" i="1"/>
  <c r="ADV33" i="1"/>
  <c r="ADV25" i="1"/>
  <c r="ADV29" i="1"/>
  <c r="ADV21" i="1"/>
  <c r="ADZ35" i="1"/>
  <c r="ADZ31" i="1"/>
  <c r="ADZ25" i="1"/>
  <c r="ADZ33" i="1"/>
  <c r="ADZ29" i="1"/>
  <c r="ADZ21" i="1"/>
  <c r="AED35" i="1"/>
  <c r="AED31" i="1"/>
  <c r="AED33" i="1"/>
  <c r="AED25" i="1"/>
  <c r="AED29" i="1"/>
  <c r="AED21" i="1"/>
  <c r="AEG35" i="1"/>
  <c r="AEG31" i="1"/>
  <c r="AEG25" i="1"/>
  <c r="AEG33" i="1"/>
  <c r="AEG29" i="1"/>
  <c r="AEG21" i="1"/>
  <c r="AEK35" i="1"/>
  <c r="AEK31" i="1"/>
  <c r="AEK33" i="1"/>
  <c r="AEK25" i="1"/>
  <c r="AEK29" i="1"/>
  <c r="AEK21" i="1"/>
  <c r="AEO35" i="1"/>
  <c r="AEO31" i="1"/>
  <c r="AEO25" i="1"/>
  <c r="AEO33" i="1"/>
  <c r="AEO29" i="1"/>
  <c r="AEO21" i="1"/>
  <c r="AES35" i="1"/>
  <c r="AES31" i="1"/>
  <c r="AES33" i="1"/>
  <c r="AES25" i="1"/>
  <c r="AES29" i="1"/>
  <c r="AES21" i="1"/>
  <c r="AEW35" i="1"/>
  <c r="AEW31" i="1"/>
  <c r="AEW25" i="1"/>
  <c r="AEW33" i="1"/>
  <c r="AEW29" i="1"/>
  <c r="AEW21" i="1"/>
  <c r="AFA35" i="1"/>
  <c r="AFA31" i="1"/>
  <c r="AFA33" i="1"/>
  <c r="AFA25" i="1"/>
  <c r="AFA21" i="1"/>
  <c r="AFE35" i="1"/>
  <c r="AFE31" i="1"/>
  <c r="AFE29" i="1"/>
  <c r="AFE25" i="1"/>
  <c r="AFE33" i="1"/>
  <c r="AFE21" i="1"/>
  <c r="AFI35" i="1"/>
  <c r="AFI31" i="1"/>
  <c r="AFI33" i="1"/>
  <c r="AFI25" i="1"/>
  <c r="AFI21" i="1"/>
  <c r="AFM35" i="1"/>
  <c r="AFM31" i="1"/>
  <c r="AFM25" i="1"/>
  <c r="AFM33" i="1"/>
  <c r="AFM29" i="1"/>
  <c r="AFM21" i="1"/>
  <c r="AFQ35" i="1"/>
  <c r="AFQ31" i="1"/>
  <c r="AFQ33" i="1"/>
  <c r="AFQ25" i="1"/>
  <c r="AFQ21" i="1"/>
  <c r="AFX35" i="1"/>
  <c r="AFX31" i="1"/>
  <c r="AFX33" i="1"/>
  <c r="AFX25" i="1"/>
  <c r="AFX21" i="1"/>
  <c r="ADV19" i="1"/>
  <c r="AEK19" i="1"/>
  <c r="AFA19" i="1"/>
  <c r="AFQ19" i="1"/>
  <c r="ACV21" i="1"/>
  <c r="ACX27" i="1"/>
  <c r="ADF27" i="1"/>
  <c r="ADN27" i="1"/>
  <c r="ADV27" i="1"/>
  <c r="AED27" i="1"/>
  <c r="AEK27" i="1"/>
  <c r="AES27" i="1"/>
  <c r="AFA27" i="1"/>
  <c r="AFI27" i="1"/>
  <c r="AFQ27" i="1"/>
  <c r="AFX27" i="1"/>
  <c r="AFG29" i="1"/>
  <c r="AFQ29" i="1"/>
  <c r="ACV31" i="1"/>
  <c r="AEB31" i="1"/>
  <c r="AFG31" i="1"/>
  <c r="ACZ33" i="1"/>
  <c r="ADP33" i="1"/>
  <c r="AEF33" i="1"/>
  <c r="AEU33" i="1"/>
  <c r="AFK33" i="1"/>
  <c r="ACW63" i="1"/>
  <c r="ACW62" i="1"/>
  <c r="ADE63" i="1"/>
  <c r="ADE62" i="1"/>
  <c r="ADM63" i="1"/>
  <c r="ADM62" i="1"/>
  <c r="ADU63" i="1"/>
  <c r="ADU62" i="1"/>
  <c r="AEC63" i="1"/>
  <c r="AEC62" i="1"/>
  <c r="AEJ63" i="1"/>
  <c r="AEJ62" i="1"/>
  <c r="AER63" i="1"/>
  <c r="AER62" i="1"/>
  <c r="AEZ63" i="1"/>
  <c r="AEZ62" i="1"/>
  <c r="AFH63" i="1"/>
  <c r="AFH62" i="1"/>
  <c r="AFP63" i="1"/>
  <c r="AFP62" i="1"/>
  <c r="AFW63" i="1"/>
  <c r="AFW62" i="1"/>
  <c r="ADQ62" i="1"/>
  <c r="AEV62" i="1"/>
  <c r="ADG63" i="1"/>
  <c r="AEL63" i="1"/>
  <c r="AFR63" i="1"/>
  <c r="ACU62" i="1"/>
  <c r="ACU63" i="1"/>
  <c r="ADC62" i="1"/>
  <c r="ADC63" i="1"/>
  <c r="ADK62" i="1"/>
  <c r="ADK63" i="1"/>
  <c r="ADS62" i="1"/>
  <c r="ADS63" i="1"/>
  <c r="AEA62" i="1"/>
  <c r="AEA63" i="1"/>
  <c r="AEH62" i="1"/>
  <c r="AEH63" i="1"/>
  <c r="AEP62" i="1"/>
  <c r="AEP63" i="1"/>
  <c r="AEX62" i="1"/>
  <c r="AEX63" i="1"/>
  <c r="AFF62" i="1"/>
  <c r="AFF63" i="1"/>
  <c r="AFN62" i="1"/>
  <c r="AFN63" i="1"/>
  <c r="AFU62" i="1"/>
  <c r="AFU63" i="1"/>
  <c r="ADA62" i="1"/>
  <c r="AFL62" i="1"/>
  <c r="ADW63" i="1"/>
  <c r="AFB63" i="1"/>
  <c r="AFX16" i="1"/>
  <c r="AFB16" i="1"/>
  <c r="ADL16" i="1"/>
  <c r="AFP16" i="1"/>
  <c r="ACT16" i="1"/>
  <c r="AFA16" i="1"/>
  <c r="AEG16" i="1"/>
  <c r="AFF16" i="1"/>
  <c r="AFK16" i="1"/>
  <c r="ADI16" i="1"/>
  <c r="ADS16" i="1"/>
  <c r="ADN16" i="1"/>
  <c r="AED16" i="1"/>
  <c r="ABW14" i="1"/>
  <c r="ABZ14" i="1"/>
  <c r="ACA14" i="1"/>
  <c r="ACB10" i="1"/>
  <c r="ACC10" i="1"/>
  <c r="ACD12" i="1"/>
  <c r="ACE14" i="1"/>
  <c r="ACG10" i="1"/>
  <c r="ACH12" i="1"/>
  <c r="ACI14" i="1"/>
  <c r="ACJ10" i="1"/>
  <c r="ACK10" i="1"/>
  <c r="ACL14" i="1"/>
  <c r="ACM14" i="1"/>
  <c r="ACO14" i="1"/>
  <c r="ACP14" i="1"/>
  <c r="ACQ14" i="1"/>
  <c r="ACS10" i="1"/>
  <c r="ABW19" i="1"/>
  <c r="ABX19" i="1"/>
  <c r="ABZ27" i="1"/>
  <c r="ACA15" i="1"/>
  <c r="ACB19" i="1"/>
  <c r="ACD19" i="1"/>
  <c r="ACE19" i="1"/>
  <c r="ACF19" i="1"/>
  <c r="ACG25" i="1"/>
  <c r="ACH27" i="1"/>
  <c r="ACI15" i="1"/>
  <c r="ACJ19" i="1"/>
  <c r="ACL19" i="1"/>
  <c r="ACM19" i="1"/>
  <c r="ACN19" i="1"/>
  <c r="ACO25" i="1"/>
  <c r="ACP27" i="1"/>
  <c r="ACQ15" i="1"/>
  <c r="ABW37" i="1"/>
  <c r="ABX37" i="1"/>
  <c r="ABY37" i="1"/>
  <c r="ABZ37" i="1"/>
  <c r="ACA37" i="1"/>
  <c r="ACB37" i="1"/>
  <c r="ACC37" i="1"/>
  <c r="ACD37" i="1"/>
  <c r="ACE37" i="1"/>
  <c r="ACF37" i="1"/>
  <c r="ACG37" i="1"/>
  <c r="ACH37" i="1"/>
  <c r="ACI37" i="1"/>
  <c r="ACJ37" i="1"/>
  <c r="ACK37" i="1"/>
  <c r="ACL37" i="1"/>
  <c r="ACM37" i="1"/>
  <c r="ACN37" i="1"/>
  <c r="ACO37" i="1"/>
  <c r="ACP37" i="1"/>
  <c r="ACQ37" i="1"/>
  <c r="ACR37" i="1"/>
  <c r="ACS37" i="1"/>
  <c r="ABW39" i="1"/>
  <c r="ABX39" i="1"/>
  <c r="ABY39" i="1"/>
  <c r="ABZ39" i="1"/>
  <c r="ACA39" i="1"/>
  <c r="ACB39" i="1"/>
  <c r="ACC39" i="1"/>
  <c r="ACD39" i="1"/>
  <c r="ACE39" i="1"/>
  <c r="ACF39" i="1"/>
  <c r="ACG39" i="1"/>
  <c r="ACH39" i="1"/>
  <c r="ACI39" i="1"/>
  <c r="ACJ39" i="1"/>
  <c r="ACK39" i="1"/>
  <c r="ACL39" i="1"/>
  <c r="ACM39" i="1"/>
  <c r="ACN39" i="1"/>
  <c r="ACO39" i="1"/>
  <c r="ACP39" i="1"/>
  <c r="ACQ39" i="1"/>
  <c r="ACR39" i="1"/>
  <c r="ACS39" i="1"/>
  <c r="ABW40" i="1"/>
  <c r="ABW41" i="1"/>
  <c r="ABX40" i="1"/>
  <c r="ABX41" i="1"/>
  <c r="ABY40" i="1"/>
  <c r="ABY41" i="1"/>
  <c r="ABZ40" i="1"/>
  <c r="ABZ41" i="1"/>
  <c r="ACA40" i="1"/>
  <c r="ACA41" i="1"/>
  <c r="ACB40" i="1"/>
  <c r="ACB41" i="1"/>
  <c r="ACC40" i="1"/>
  <c r="ACC41" i="1"/>
  <c r="ACD40" i="1"/>
  <c r="ACD62" i="1"/>
  <c r="ACE40" i="1"/>
  <c r="ACE41" i="1"/>
  <c r="ACF40" i="1"/>
  <c r="ACF41" i="1"/>
  <c r="ACG40" i="1"/>
  <c r="ACG41" i="1"/>
  <c r="ACH40" i="1"/>
  <c r="ACH41" i="1"/>
  <c r="ACI40" i="1"/>
  <c r="ACI62" i="1"/>
  <c r="ACJ40" i="1"/>
  <c r="ACJ41" i="1"/>
  <c r="ACK40" i="1"/>
  <c r="ACK41" i="1"/>
  <c r="ACL40" i="1"/>
  <c r="ACL62" i="1"/>
  <c r="ACM40" i="1"/>
  <c r="ACM41" i="1"/>
  <c r="ACN40" i="1"/>
  <c r="ACN41" i="1"/>
  <c r="ACO40" i="1"/>
  <c r="ACO41" i="1"/>
  <c r="ACP40" i="1"/>
  <c r="ACP41" i="1"/>
  <c r="ACQ40" i="1"/>
  <c r="ACQ41" i="1"/>
  <c r="ACR40" i="1"/>
  <c r="ACS40" i="1"/>
  <c r="ACS41" i="1"/>
  <c r="ABW43" i="1"/>
  <c r="ABX43" i="1"/>
  <c r="ABY43" i="1"/>
  <c r="ABZ43" i="1"/>
  <c r="ACA43" i="1"/>
  <c r="ACB43" i="1"/>
  <c r="ACC43" i="1"/>
  <c r="ACD43" i="1"/>
  <c r="ACE43" i="1"/>
  <c r="ACF43" i="1"/>
  <c r="ACG43" i="1"/>
  <c r="ACH43" i="1"/>
  <c r="ACI43" i="1"/>
  <c r="ACJ43" i="1"/>
  <c r="ACK43" i="1"/>
  <c r="ACL43" i="1"/>
  <c r="ACM43" i="1"/>
  <c r="ACN43" i="1"/>
  <c r="ACO43" i="1"/>
  <c r="ACP43" i="1"/>
  <c r="ACQ43" i="1"/>
  <c r="ACR43" i="1"/>
  <c r="ACS43" i="1"/>
  <c r="ABW45" i="1"/>
  <c r="ABX45" i="1"/>
  <c r="ABY45" i="1"/>
  <c r="ABZ45" i="1"/>
  <c r="ACA45" i="1"/>
  <c r="ACB45" i="1"/>
  <c r="ACC45" i="1"/>
  <c r="ACD45" i="1"/>
  <c r="ACE45" i="1"/>
  <c r="ACF45" i="1"/>
  <c r="ACG45" i="1"/>
  <c r="ACH45" i="1"/>
  <c r="ACI45" i="1"/>
  <c r="ACJ45" i="1"/>
  <c r="ACK45" i="1"/>
  <c r="ACL45" i="1"/>
  <c r="ACM45" i="1"/>
  <c r="ACN45" i="1"/>
  <c r="ACO45" i="1"/>
  <c r="ACP45" i="1"/>
  <c r="ACQ45" i="1"/>
  <c r="ACR45" i="1"/>
  <c r="ACS45" i="1"/>
  <c r="ABW47" i="1"/>
  <c r="ABX47" i="1"/>
  <c r="ABY47" i="1"/>
  <c r="ABZ47" i="1"/>
  <c r="ACA47" i="1"/>
  <c r="ACB47" i="1"/>
  <c r="ACC47" i="1"/>
  <c r="ACD47" i="1"/>
  <c r="ACE47" i="1"/>
  <c r="ACF47" i="1"/>
  <c r="ACG47" i="1"/>
  <c r="ACH47" i="1"/>
  <c r="ACI47" i="1"/>
  <c r="ACJ47" i="1"/>
  <c r="ACK47" i="1"/>
  <c r="ACL47" i="1"/>
  <c r="ACM47" i="1"/>
  <c r="ACN47" i="1"/>
  <c r="ACO47" i="1"/>
  <c r="ACP47" i="1"/>
  <c r="ACQ47" i="1"/>
  <c r="ACR47" i="1"/>
  <c r="ACS47" i="1"/>
  <c r="ACR41" i="1"/>
  <c r="ACR19" i="1"/>
  <c r="ACR10" i="1"/>
  <c r="ACE62" i="1"/>
  <c r="ACE63" i="1"/>
  <c r="ACA19" i="1"/>
  <c r="ABX14" i="1"/>
  <c r="ABY10" i="1"/>
  <c r="ACQ62" i="1"/>
  <c r="ACI41" i="1"/>
  <c r="ACH35" i="1"/>
  <c r="ACA63" i="1"/>
  <c r="ABZ19" i="1"/>
  <c r="ACL27" i="1"/>
  <c r="ACF14" i="1"/>
  <c r="ABZ25" i="1"/>
  <c r="ACN14" i="1"/>
  <c r="ACN63" i="1"/>
  <c r="ACM63" i="1"/>
  <c r="ACM62" i="1"/>
  <c r="ABW27" i="1"/>
  <c r="ACL33" i="1"/>
  <c r="ACP25" i="1"/>
  <c r="ACP19" i="1"/>
  <c r="ACS12" i="1"/>
  <c r="ABZ35" i="1"/>
  <c r="ACP35" i="1"/>
  <c r="ACD33" i="1"/>
  <c r="ACD25" i="1"/>
  <c r="ACO10" i="1"/>
  <c r="ABX31" i="1"/>
  <c r="ACR21" i="1"/>
  <c r="ACR14" i="1"/>
  <c r="ACJ14" i="1"/>
  <c r="ACB14" i="1"/>
  <c r="ACF10" i="1"/>
  <c r="ACM29" i="1"/>
  <c r="ACQ21" i="1"/>
  <c r="ABX12" i="1"/>
  <c r="ACB62" i="1"/>
  <c r="ACD14" i="1"/>
  <c r="ACI63" i="1"/>
  <c r="ABX63" i="1"/>
  <c r="ACJ62" i="1"/>
  <c r="ACA62" i="1"/>
  <c r="ACI35" i="1"/>
  <c r="ACF29" i="1"/>
  <c r="ACB21" i="1"/>
  <c r="ACS14" i="1"/>
  <c r="ACK14" i="1"/>
  <c r="ACG14" i="1"/>
  <c r="ACC14" i="1"/>
  <c r="ABY14" i="1"/>
  <c r="ACK12" i="1"/>
  <c r="ACJ35" i="1"/>
  <c r="ACH14" i="1"/>
  <c r="ACQ63" i="1"/>
  <c r="ACF63" i="1"/>
  <c r="ABW63" i="1"/>
  <c r="ABW62" i="1"/>
  <c r="ACI31" i="1"/>
  <c r="ACM27" i="1"/>
  <c r="ACQ19" i="1"/>
  <c r="ABY12" i="1"/>
  <c r="ACO62" i="1"/>
  <c r="ACI33" i="1"/>
  <c r="ACI21" i="1"/>
  <c r="ACF62" i="1"/>
  <c r="ACR63" i="1"/>
  <c r="ACJ63" i="1"/>
  <c r="ACB63" i="1"/>
  <c r="ACR62" i="1"/>
  <c r="ACD35" i="1"/>
  <c r="ACM33" i="1"/>
  <c r="ACE33" i="1"/>
  <c r="ABW33" i="1"/>
  <c r="ABW31" i="1"/>
  <c r="ABW29" i="1"/>
  <c r="ACD27" i="1"/>
  <c r="ACH25" i="1"/>
  <c r="ACA21" i="1"/>
  <c r="ACH19" i="1"/>
  <c r="ACR12" i="1"/>
  <c r="ACQ33" i="1"/>
  <c r="ACA33" i="1"/>
  <c r="ACE31" i="1"/>
  <c r="ACE15" i="1"/>
  <c r="ACE16" i="1"/>
  <c r="ACJ12" i="1"/>
  <c r="ACN62" i="1"/>
  <c r="ABX62" i="1"/>
  <c r="ACL35" i="1"/>
  <c r="ACE35" i="1"/>
  <c r="ACP33" i="1"/>
  <c r="ACH33" i="1"/>
  <c r="ABZ33" i="1"/>
  <c r="ACE29" i="1"/>
  <c r="ACE27" i="1"/>
  <c r="ACL25" i="1"/>
  <c r="ACI19" i="1"/>
  <c r="ABW15" i="1"/>
  <c r="ABW16" i="1"/>
  <c r="ACF12" i="1"/>
  <c r="ACN10" i="1"/>
  <c r="ABX10" i="1"/>
  <c r="ACO31" i="1"/>
  <c r="ACG31" i="1"/>
  <c r="ACS25" i="1"/>
  <c r="ABY62" i="1"/>
  <c r="ACS33" i="1"/>
  <c r="ACO33" i="1"/>
  <c r="ACK33" i="1"/>
  <c r="ACG33" i="1"/>
  <c r="ACC33" i="1"/>
  <c r="ABY33" i="1"/>
  <c r="ACK31" i="1"/>
  <c r="ACN29" i="1"/>
  <c r="ABX29" i="1"/>
  <c r="ACJ21" i="1"/>
  <c r="ACK25" i="1"/>
  <c r="ACC25" i="1"/>
  <c r="ACK62" i="1"/>
  <c r="ACR33" i="1"/>
  <c r="ACN33" i="1"/>
  <c r="ACJ33" i="1"/>
  <c r="ACF33" i="1"/>
  <c r="ACB33" i="1"/>
  <c r="ABX33" i="1"/>
  <c r="ACJ31" i="1"/>
  <c r="ABY31" i="1"/>
  <c r="ABY25" i="1"/>
  <c r="ACM15" i="1"/>
  <c r="ACM16" i="1"/>
  <c r="ACN35" i="1"/>
  <c r="ACR15" i="1"/>
  <c r="ACL63" i="1"/>
  <c r="ACD63" i="1"/>
  <c r="ABZ63" i="1"/>
  <c r="ACS63" i="1"/>
  <c r="ACO63" i="1"/>
  <c r="ACK63" i="1"/>
  <c r="ACG63" i="1"/>
  <c r="ACC63" i="1"/>
  <c r="ABY63" i="1"/>
  <c r="ACG62" i="1"/>
  <c r="ACQ35" i="1"/>
  <c r="ACF35" i="1"/>
  <c r="ACA35" i="1"/>
  <c r="ACQ31" i="1"/>
  <c r="ACF31" i="1"/>
  <c r="ACQ29" i="1"/>
  <c r="ACI29" i="1"/>
  <c r="ACA29" i="1"/>
  <c r="ACQ25" i="1"/>
  <c r="ACM25" i="1"/>
  <c r="ACI25" i="1"/>
  <c r="ACE25" i="1"/>
  <c r="ACA25" i="1"/>
  <c r="ABW25" i="1"/>
  <c r="ACM21" i="1"/>
  <c r="ACE21" i="1"/>
  <c r="ABW21" i="1"/>
  <c r="ACN15" i="1"/>
  <c r="ACN16" i="1"/>
  <c r="ACF15" i="1"/>
  <c r="ABX15" i="1"/>
  <c r="ABX16" i="1"/>
  <c r="ACN12" i="1"/>
  <c r="ACG12" i="1"/>
  <c r="ACB12" i="1"/>
  <c r="ABX35" i="1"/>
  <c r="ACN31" i="1"/>
  <c r="ACB31" i="1"/>
  <c r="ACJ15" i="1"/>
  <c r="ACB15" i="1"/>
  <c r="ACB16" i="1"/>
  <c r="ACP63" i="1"/>
  <c r="ACH63" i="1"/>
  <c r="ACS62" i="1"/>
  <c r="ACC62" i="1"/>
  <c r="ACR35" i="1"/>
  <c r="ACM35" i="1"/>
  <c r="ACB35" i="1"/>
  <c r="ABW35" i="1"/>
  <c r="ACR31" i="1"/>
  <c r="ACM31" i="1"/>
  <c r="ACA31" i="1"/>
  <c r="ACR29" i="1"/>
  <c r="ACJ29" i="1"/>
  <c r="ACB29" i="1"/>
  <c r="ACQ27" i="1"/>
  <c r="ACI27" i="1"/>
  <c r="ACA27" i="1"/>
  <c r="ACR25" i="1"/>
  <c r="ACN25" i="1"/>
  <c r="ACJ25" i="1"/>
  <c r="ACF25" i="1"/>
  <c r="ACB25" i="1"/>
  <c r="ABX25" i="1"/>
  <c r="ACN21" i="1"/>
  <c r="ACF21" i="1"/>
  <c r="ABX21" i="1"/>
  <c r="ACO12" i="1"/>
  <c r="ACC12" i="1"/>
  <c r="ACQ10" i="1"/>
  <c r="ACQ12" i="1"/>
  <c r="ACI10" i="1"/>
  <c r="ACI12" i="1"/>
  <c r="ACA10" i="1"/>
  <c r="ACA12" i="1"/>
  <c r="ACL41" i="1"/>
  <c r="ACD41" i="1"/>
  <c r="ACP10" i="1"/>
  <c r="ACL10" i="1"/>
  <c r="ACH10" i="1"/>
  <c r="ACD10" i="1"/>
  <c r="ABZ10" i="1"/>
  <c r="ACS31" i="1"/>
  <c r="ACC31" i="1"/>
  <c r="ACP15" i="1"/>
  <c r="ACP16" i="1"/>
  <c r="ACP21" i="1"/>
  <c r="ACP29" i="1"/>
  <c r="ACP31" i="1"/>
  <c r="ACL15" i="1"/>
  <c r="ACL16" i="1"/>
  <c r="ACL21" i="1"/>
  <c r="ACL29" i="1"/>
  <c r="ACL31" i="1"/>
  <c r="ACH15" i="1"/>
  <c r="ACH16" i="1"/>
  <c r="ACH21" i="1"/>
  <c r="ACH29" i="1"/>
  <c r="ACH31" i="1"/>
  <c r="ACD15" i="1"/>
  <c r="ACD16" i="1"/>
  <c r="ACD21" i="1"/>
  <c r="ACD29" i="1"/>
  <c r="ACD31" i="1"/>
  <c r="ABZ15" i="1"/>
  <c r="ABZ16" i="1"/>
  <c r="ABZ21" i="1"/>
  <c r="ABZ29" i="1"/>
  <c r="ABZ31" i="1"/>
  <c r="ACL12" i="1"/>
  <c r="ACM10" i="1"/>
  <c r="ACM12" i="1"/>
  <c r="ACE10" i="1"/>
  <c r="ACE12" i="1"/>
  <c r="ABW10" i="1"/>
  <c r="ABW12" i="1"/>
  <c r="ACP62" i="1"/>
  <c r="ACH62" i="1"/>
  <c r="ABZ62" i="1"/>
  <c r="ACS19" i="1"/>
  <c r="ACS27" i="1"/>
  <c r="ACS35" i="1"/>
  <c r="ACS15" i="1"/>
  <c r="ACS16" i="1"/>
  <c r="ACS21" i="1"/>
  <c r="ACS29" i="1"/>
  <c r="ACO19" i="1"/>
  <c r="ACO27" i="1"/>
  <c r="ACO35" i="1"/>
  <c r="ACO15" i="1"/>
  <c r="ACO21" i="1"/>
  <c r="ACO29" i="1"/>
  <c r="ACK19" i="1"/>
  <c r="ACK27" i="1"/>
  <c r="ACK35" i="1"/>
  <c r="ACK15" i="1"/>
  <c r="ACK16" i="1"/>
  <c r="ACK21" i="1"/>
  <c r="ACK29" i="1"/>
  <c r="ACG19" i="1"/>
  <c r="ACG27" i="1"/>
  <c r="ACG35" i="1"/>
  <c r="ACG15" i="1"/>
  <c r="ACG16" i="1"/>
  <c r="ACG21" i="1"/>
  <c r="ACG29" i="1"/>
  <c r="ACC19" i="1"/>
  <c r="ACC27" i="1"/>
  <c r="ACC35" i="1"/>
  <c r="ACC15" i="1"/>
  <c r="ACC16" i="1"/>
  <c r="ACC21" i="1"/>
  <c r="ACC29" i="1"/>
  <c r="ABY19" i="1"/>
  <c r="ABY27" i="1"/>
  <c r="ABY35" i="1"/>
  <c r="ABY15" i="1"/>
  <c r="ABY16" i="1"/>
  <c r="ABY21" i="1"/>
  <c r="ABY29" i="1"/>
  <c r="ACQ16" i="1"/>
  <c r="ACI16" i="1"/>
  <c r="ACA16" i="1"/>
  <c r="ACP12" i="1"/>
  <c r="ABZ12" i="1"/>
  <c r="ACR27" i="1"/>
  <c r="ACN27" i="1"/>
  <c r="ACJ27" i="1"/>
  <c r="ACF27" i="1"/>
  <c r="ACB27" i="1"/>
  <c r="ABX27" i="1"/>
  <c r="ABI40" i="1"/>
  <c r="ACR16" i="1"/>
  <c r="ACO16" i="1"/>
  <c r="ACF16" i="1"/>
  <c r="ACJ16" i="1"/>
  <c r="AAN43" i="1"/>
  <c r="AAL40" i="1"/>
  <c r="ZS47" i="1"/>
  <c r="ZS45" i="1"/>
  <c r="ZS43" i="1"/>
  <c r="ZS40" i="1"/>
  <c r="ZS41" i="1"/>
  <c r="ZS39" i="1"/>
  <c r="ZS37" i="1"/>
  <c r="ZS33" i="1"/>
  <c r="ZS12" i="1"/>
  <c r="ZS21" i="1"/>
  <c r="ZS15" i="1"/>
  <c r="ZS16" i="1"/>
  <c r="ZS35" i="1"/>
  <c r="ZS27" i="1"/>
  <c r="ZS19" i="1"/>
  <c r="ZS29" i="1"/>
  <c r="ZS31" i="1"/>
  <c r="ZS14" i="1"/>
  <c r="ZS10" i="1"/>
  <c r="ZS25" i="1"/>
  <c r="ZO45" i="1"/>
  <c r="ZM47" i="1"/>
  <c r="ZM45" i="1"/>
  <c r="ZM43" i="1"/>
  <c r="ZM40" i="1"/>
  <c r="ZM41" i="1"/>
  <c r="ZM39" i="1"/>
  <c r="ZM37" i="1"/>
  <c r="ZM33" i="1"/>
  <c r="ZM14" i="1"/>
  <c r="ZM10" i="1"/>
  <c r="ZM31" i="1"/>
  <c r="ZM12" i="1"/>
  <c r="ZM21" i="1"/>
  <c r="ZM15" i="1"/>
  <c r="ZM16" i="1"/>
  <c r="ZM29" i="1"/>
  <c r="ZM25" i="1"/>
  <c r="ZM19" i="1"/>
  <c r="ZM27" i="1"/>
  <c r="ZM35" i="1"/>
  <c r="ZY15" i="1"/>
  <c r="ZZ35" i="1"/>
  <c r="AAA15" i="1"/>
  <c r="AAB15" i="1"/>
  <c r="ZY19" i="1"/>
  <c r="ZY37" i="1"/>
  <c r="ZZ37" i="1"/>
  <c r="AAA37" i="1"/>
  <c r="AAB37" i="1"/>
  <c r="ZY39" i="1"/>
  <c r="ZZ39" i="1"/>
  <c r="AAA39" i="1"/>
  <c r="AAB39" i="1"/>
  <c r="ZY40" i="1"/>
  <c r="ZY41" i="1"/>
  <c r="ZZ40" i="1"/>
  <c r="ZZ41" i="1"/>
  <c r="AAA40" i="1"/>
  <c r="AAA62" i="1"/>
  <c r="AAB40" i="1"/>
  <c r="AAB41" i="1"/>
  <c r="ZY43" i="1"/>
  <c r="ZZ43" i="1"/>
  <c r="AAA43" i="1"/>
  <c r="AAB43" i="1"/>
  <c r="ZY45" i="1"/>
  <c r="ZZ45" i="1"/>
  <c r="AAA45" i="1"/>
  <c r="AAB45" i="1"/>
  <c r="ZY47" i="1"/>
  <c r="ZZ47" i="1"/>
  <c r="AAA47" i="1"/>
  <c r="AAB47" i="1"/>
  <c r="ZQ14" i="1"/>
  <c r="ZU14" i="1"/>
  <c r="AAC14" i="1"/>
  <c r="AAF14" i="1"/>
  <c r="AAG14" i="1"/>
  <c r="AAK14" i="1"/>
  <c r="AAO14" i="1"/>
  <c r="AAS14" i="1"/>
  <c r="AAV14" i="1"/>
  <c r="AAW14" i="1"/>
  <c r="ABA14" i="1"/>
  <c r="ABE14" i="1"/>
  <c r="ABI14" i="1"/>
  <c r="ABL14" i="1"/>
  <c r="ABM14" i="1"/>
  <c r="ABQ14" i="1"/>
  <c r="ABT14" i="1"/>
  <c r="ABU14" i="1"/>
  <c r="ZW10" i="1"/>
  <c r="ZN15" i="1"/>
  <c r="ZP15" i="1"/>
  <c r="ZR15" i="1"/>
  <c r="ZT31" i="1"/>
  <c r="ZU29" i="1"/>
  <c r="ZV15" i="1"/>
  <c r="ZX25" i="1"/>
  <c r="AAC29" i="1"/>
  <c r="AAD33" i="1"/>
  <c r="AAG21" i="1"/>
  <c r="AAK19" i="1"/>
  <c r="AAN25" i="1"/>
  <c r="AAR31" i="1"/>
  <c r="AAS21" i="1"/>
  <c r="AAV15" i="1"/>
  <c r="AAX29" i="1"/>
  <c r="AAZ15" i="1"/>
  <c r="ABA21" i="1"/>
  <c r="ABB27" i="1"/>
  <c r="ABE21" i="1"/>
  <c r="ABH25" i="1"/>
  <c r="ABI21" i="1"/>
  <c r="ABJ25" i="1"/>
  <c r="ABL15" i="1"/>
  <c r="ABN27" i="1"/>
  <c r="ABP15" i="1"/>
  <c r="ABQ19" i="1"/>
  <c r="ABT25" i="1"/>
  <c r="ZN37" i="1"/>
  <c r="ZO37" i="1"/>
  <c r="ZP37" i="1"/>
  <c r="ZQ37" i="1"/>
  <c r="ZR37" i="1"/>
  <c r="ZT37" i="1"/>
  <c r="ZU37" i="1"/>
  <c r="ZV37" i="1"/>
  <c r="ZW37" i="1"/>
  <c r="ZX37" i="1"/>
  <c r="AAC37" i="1"/>
  <c r="AAD37" i="1"/>
  <c r="AAE37" i="1"/>
  <c r="AAF37" i="1"/>
  <c r="AAG37" i="1"/>
  <c r="AAH37" i="1"/>
  <c r="AAI37" i="1"/>
  <c r="AAJ37" i="1"/>
  <c r="AAK37" i="1"/>
  <c r="AAL37" i="1"/>
  <c r="AAM37" i="1"/>
  <c r="AAN37" i="1"/>
  <c r="AAO37" i="1"/>
  <c r="AAP37" i="1"/>
  <c r="AAQ37" i="1"/>
  <c r="AAR37" i="1"/>
  <c r="AAS37" i="1"/>
  <c r="AAT37" i="1"/>
  <c r="AAU37" i="1"/>
  <c r="AAV37" i="1"/>
  <c r="AAW37" i="1"/>
  <c r="AAX37" i="1"/>
  <c r="AAY37" i="1"/>
  <c r="AAZ37" i="1"/>
  <c r="ABA37" i="1"/>
  <c r="ABB37" i="1"/>
  <c r="ABC37" i="1"/>
  <c r="ABD37" i="1"/>
  <c r="ABE37" i="1"/>
  <c r="ABF37" i="1"/>
  <c r="ABG37" i="1"/>
  <c r="ABH37" i="1"/>
  <c r="ABI37" i="1"/>
  <c r="ABJ37" i="1"/>
  <c r="ABK37" i="1"/>
  <c r="ABL37" i="1"/>
  <c r="ABM37" i="1"/>
  <c r="ABN37" i="1"/>
  <c r="ABO37" i="1"/>
  <c r="ABP37" i="1"/>
  <c r="ABQ37" i="1"/>
  <c r="ABR37" i="1"/>
  <c r="ABS37" i="1"/>
  <c r="ABT37" i="1"/>
  <c r="ABU37" i="1"/>
  <c r="ABV37" i="1"/>
  <c r="ZN39" i="1"/>
  <c r="ZO39" i="1"/>
  <c r="ZP39" i="1"/>
  <c r="ZQ39" i="1"/>
  <c r="ZR39" i="1"/>
  <c r="ZT39" i="1"/>
  <c r="ZU39" i="1"/>
  <c r="ZV39" i="1"/>
  <c r="ZW39" i="1"/>
  <c r="ZX39" i="1"/>
  <c r="AAC39" i="1"/>
  <c r="AAD39" i="1"/>
  <c r="AAE39" i="1"/>
  <c r="AAF39" i="1"/>
  <c r="AAG39" i="1"/>
  <c r="AAH39" i="1"/>
  <c r="AAI39" i="1"/>
  <c r="AAJ39" i="1"/>
  <c r="AAK39" i="1"/>
  <c r="AAL39" i="1"/>
  <c r="AAM39" i="1"/>
  <c r="AAN39" i="1"/>
  <c r="AAO39" i="1"/>
  <c r="AAP39" i="1"/>
  <c r="AAQ39" i="1"/>
  <c r="AAR39" i="1"/>
  <c r="AAS39" i="1"/>
  <c r="AAT39" i="1"/>
  <c r="AAU39" i="1"/>
  <c r="AAV39" i="1"/>
  <c r="AAW39" i="1"/>
  <c r="AAX39" i="1"/>
  <c r="AAY39" i="1"/>
  <c r="AAZ39" i="1"/>
  <c r="ABA39" i="1"/>
  <c r="ABB39" i="1"/>
  <c r="ABC39" i="1"/>
  <c r="ABD39" i="1"/>
  <c r="ABE39" i="1"/>
  <c r="ABF39" i="1"/>
  <c r="ABG39" i="1"/>
  <c r="ABH39" i="1"/>
  <c r="ABI39" i="1"/>
  <c r="ABJ39" i="1"/>
  <c r="ABK39" i="1"/>
  <c r="ABL39" i="1"/>
  <c r="ABM39" i="1"/>
  <c r="ABN39" i="1"/>
  <c r="ABO39" i="1"/>
  <c r="ABP39" i="1"/>
  <c r="ABQ39" i="1"/>
  <c r="ABR39" i="1"/>
  <c r="ABS39" i="1"/>
  <c r="ABT39" i="1"/>
  <c r="ABU39" i="1"/>
  <c r="ABV39" i="1"/>
  <c r="ZN40" i="1"/>
  <c r="ZN62" i="1"/>
  <c r="ZO40" i="1"/>
  <c r="ZP40" i="1"/>
  <c r="ZQ40" i="1"/>
  <c r="ZQ41" i="1"/>
  <c r="ZR40" i="1"/>
  <c r="ZR41" i="1"/>
  <c r="ZS63" i="1"/>
  <c r="ZT40" i="1"/>
  <c r="ZU40" i="1"/>
  <c r="ZU41" i="1"/>
  <c r="ZV40" i="1"/>
  <c r="ZV63" i="1"/>
  <c r="ZW40" i="1"/>
  <c r="ZW62" i="1"/>
  <c r="ZX40" i="1"/>
  <c r="AAC40" i="1"/>
  <c r="AAC41" i="1"/>
  <c r="AAD40" i="1"/>
  <c r="AAD62" i="1"/>
  <c r="AAE40" i="1"/>
  <c r="AAE63" i="1"/>
  <c r="AAF40" i="1"/>
  <c r="AAG40" i="1"/>
  <c r="AAG41" i="1"/>
  <c r="AAH40" i="1"/>
  <c r="AAH63" i="1"/>
  <c r="AAI40" i="1"/>
  <c r="AAJ40" i="1"/>
  <c r="AAK40" i="1"/>
  <c r="AAK41" i="1"/>
  <c r="AAL41" i="1"/>
  <c r="AAM40" i="1"/>
  <c r="AAM63" i="1"/>
  <c r="AAN40" i="1"/>
  <c r="AAO40" i="1"/>
  <c r="AAO41" i="1"/>
  <c r="AAP40" i="1"/>
  <c r="AAP41" i="1"/>
  <c r="AAQ40" i="1"/>
  <c r="AAR40" i="1"/>
  <c r="AAS40" i="1"/>
  <c r="AAS41" i="1"/>
  <c r="AAT40" i="1"/>
  <c r="AAT62" i="1"/>
  <c r="AAU40" i="1"/>
  <c r="AAU63" i="1"/>
  <c r="AAV40" i="1"/>
  <c r="AAW40" i="1"/>
  <c r="AAW41" i="1"/>
  <c r="AAX40" i="1"/>
  <c r="AAX62" i="1"/>
  <c r="AAY40" i="1"/>
  <c r="AAY62" i="1"/>
  <c r="AAZ40" i="1"/>
  <c r="ABA40" i="1"/>
  <c r="ABA41" i="1"/>
  <c r="ABB40" i="1"/>
  <c r="ABB41" i="1"/>
  <c r="ABC40" i="1"/>
  <c r="ABC63" i="1"/>
  <c r="ABD40" i="1"/>
  <c r="ABE40" i="1"/>
  <c r="ABE41" i="1"/>
  <c r="ABF40" i="1"/>
  <c r="ABF62" i="1"/>
  <c r="ABG40" i="1"/>
  <c r="ABG62" i="1"/>
  <c r="ABH40" i="1"/>
  <c r="ABI41" i="1"/>
  <c r="ABJ40" i="1"/>
  <c r="ABJ41" i="1"/>
  <c r="ABK40" i="1"/>
  <c r="ABK63" i="1"/>
  <c r="ABL40" i="1"/>
  <c r="ABM40" i="1"/>
  <c r="ABM41" i="1"/>
  <c r="ABN40" i="1"/>
  <c r="ABN62" i="1"/>
  <c r="ABO40" i="1"/>
  <c r="ABP40" i="1"/>
  <c r="ABQ40" i="1"/>
  <c r="ABQ41" i="1"/>
  <c r="ABR40" i="1"/>
  <c r="ABR41" i="1"/>
  <c r="ABS40" i="1"/>
  <c r="ABS63" i="1"/>
  <c r="ABT40" i="1"/>
  <c r="ABU40" i="1"/>
  <c r="ABU41" i="1"/>
  <c r="ABV40" i="1"/>
  <c r="ABV62" i="1"/>
  <c r="ZN43" i="1"/>
  <c r="ZP43" i="1"/>
  <c r="ZQ43" i="1"/>
  <c r="ZR43" i="1"/>
  <c r="ZT43" i="1"/>
  <c r="ZU43" i="1"/>
  <c r="ZV43" i="1"/>
  <c r="ZW43" i="1"/>
  <c r="ZX43" i="1"/>
  <c r="AAC43" i="1"/>
  <c r="AAD43" i="1"/>
  <c r="AAE43" i="1"/>
  <c r="AAF43" i="1"/>
  <c r="AAG43" i="1"/>
  <c r="AAH43" i="1"/>
  <c r="AAI43" i="1"/>
  <c r="AAJ43" i="1"/>
  <c r="AAK43" i="1"/>
  <c r="AAL43" i="1"/>
  <c r="AAM43" i="1"/>
  <c r="AAO43" i="1"/>
  <c r="AAP43" i="1"/>
  <c r="AAQ43" i="1"/>
  <c r="AAR43" i="1"/>
  <c r="AAS43" i="1"/>
  <c r="AAT43" i="1"/>
  <c r="AAU43" i="1"/>
  <c r="AAV43" i="1"/>
  <c r="AAW43" i="1"/>
  <c r="AAX43" i="1"/>
  <c r="AAY43" i="1"/>
  <c r="AAZ43" i="1"/>
  <c r="ABA43" i="1"/>
  <c r="ABB43" i="1"/>
  <c r="ABC43" i="1"/>
  <c r="ABD43" i="1"/>
  <c r="ABE43" i="1"/>
  <c r="ABF43" i="1"/>
  <c r="ABG43" i="1"/>
  <c r="ABH43" i="1"/>
  <c r="ABI43" i="1"/>
  <c r="ABJ43" i="1"/>
  <c r="ABK43" i="1"/>
  <c r="ABL43" i="1"/>
  <c r="ABM43" i="1"/>
  <c r="ABN43" i="1"/>
  <c r="ABO43" i="1"/>
  <c r="ABP43" i="1"/>
  <c r="ABQ43" i="1"/>
  <c r="ABR43" i="1"/>
  <c r="ABS43" i="1"/>
  <c r="ABT43" i="1"/>
  <c r="ABU43" i="1"/>
  <c r="ABV43" i="1"/>
  <c r="ZN45" i="1"/>
  <c r="ZP45" i="1"/>
  <c r="ZQ45" i="1"/>
  <c r="ZR45" i="1"/>
  <c r="ZT45" i="1"/>
  <c r="ZU45" i="1"/>
  <c r="ZV45" i="1"/>
  <c r="ZW45" i="1"/>
  <c r="ZX45" i="1"/>
  <c r="AAC45" i="1"/>
  <c r="AAD45" i="1"/>
  <c r="AAE45" i="1"/>
  <c r="AAF45" i="1"/>
  <c r="AAG45" i="1"/>
  <c r="AAH45" i="1"/>
  <c r="AAI45" i="1"/>
  <c r="AAJ45" i="1"/>
  <c r="AAK45" i="1"/>
  <c r="AAL45" i="1"/>
  <c r="AAM45" i="1"/>
  <c r="AAN45" i="1"/>
  <c r="AAO45" i="1"/>
  <c r="AAP45" i="1"/>
  <c r="AAQ45" i="1"/>
  <c r="AAR45" i="1"/>
  <c r="AAS45" i="1"/>
  <c r="AAT45" i="1"/>
  <c r="AAU45" i="1"/>
  <c r="AAV45" i="1"/>
  <c r="AAW45" i="1"/>
  <c r="AAX45" i="1"/>
  <c r="AAY45" i="1"/>
  <c r="AAZ45" i="1"/>
  <c r="ABA45" i="1"/>
  <c r="ABB45" i="1"/>
  <c r="ABC45" i="1"/>
  <c r="ABD45" i="1"/>
  <c r="ABE45" i="1"/>
  <c r="ABF45" i="1"/>
  <c r="ABG45" i="1"/>
  <c r="ABH45" i="1"/>
  <c r="ABI45" i="1"/>
  <c r="ABJ45" i="1"/>
  <c r="ABK45" i="1"/>
  <c r="ABL45" i="1"/>
  <c r="ABM45" i="1"/>
  <c r="ABN45" i="1"/>
  <c r="ABO45" i="1"/>
  <c r="ABP45" i="1"/>
  <c r="ABQ45" i="1"/>
  <c r="ABR45" i="1"/>
  <c r="ABS45" i="1"/>
  <c r="ABT45" i="1"/>
  <c r="ABU45" i="1"/>
  <c r="ABV45" i="1"/>
  <c r="ZN47" i="1"/>
  <c r="ZO47" i="1"/>
  <c r="ZP47" i="1"/>
  <c r="ZQ47" i="1"/>
  <c r="ZR47" i="1"/>
  <c r="ZT47" i="1"/>
  <c r="ZU47" i="1"/>
  <c r="ZV47" i="1"/>
  <c r="ZW47" i="1"/>
  <c r="ZX47" i="1"/>
  <c r="AAC47" i="1"/>
  <c r="AAD47" i="1"/>
  <c r="AAE47" i="1"/>
  <c r="AAF47" i="1"/>
  <c r="AAG47" i="1"/>
  <c r="AAH47" i="1"/>
  <c r="AAI47" i="1"/>
  <c r="AAJ47" i="1"/>
  <c r="AAK47" i="1"/>
  <c r="AAL47" i="1"/>
  <c r="AAM47" i="1"/>
  <c r="AAN47" i="1"/>
  <c r="AAO47" i="1"/>
  <c r="AAP47" i="1"/>
  <c r="AAQ47" i="1"/>
  <c r="AAR47" i="1"/>
  <c r="AAS47" i="1"/>
  <c r="AAT47" i="1"/>
  <c r="AAU47" i="1"/>
  <c r="AAV47" i="1"/>
  <c r="AAW47" i="1"/>
  <c r="AAX47" i="1"/>
  <c r="AAY47" i="1"/>
  <c r="AAZ47" i="1"/>
  <c r="ABA47" i="1"/>
  <c r="ABB47" i="1"/>
  <c r="ABC47" i="1"/>
  <c r="ABD47" i="1"/>
  <c r="ABE47" i="1"/>
  <c r="ABF47" i="1"/>
  <c r="ABG47" i="1"/>
  <c r="ABH47" i="1"/>
  <c r="ABI47" i="1"/>
  <c r="ABJ47" i="1"/>
  <c r="ABK47" i="1"/>
  <c r="ABL47" i="1"/>
  <c r="ABM47" i="1"/>
  <c r="ABN47" i="1"/>
  <c r="ABO47" i="1"/>
  <c r="ABP47" i="1"/>
  <c r="ABQ47" i="1"/>
  <c r="ABR47" i="1"/>
  <c r="ABS47" i="1"/>
  <c r="ABT47" i="1"/>
  <c r="ABU47" i="1"/>
  <c r="ABV47" i="1"/>
  <c r="ZN29" i="1"/>
  <c r="ABK10" i="1"/>
  <c r="AAD63" i="1"/>
  <c r="AAL31" i="1"/>
  <c r="ZV62" i="1"/>
  <c r="ABP16" i="1"/>
  <c r="AAV16" i="1"/>
  <c r="AAS35" i="1"/>
  <c r="ABU62" i="1"/>
  <c r="AAS33" i="1"/>
  <c r="ABQ31" i="1"/>
  <c r="ABM21" i="1"/>
  <c r="ABA62" i="1"/>
  <c r="ABQ25" i="1"/>
  <c r="ABJ62" i="1"/>
  <c r="ABJ63" i="1"/>
  <c r="ABF33" i="1"/>
  <c r="ABE19" i="1"/>
  <c r="ABB63" i="1"/>
  <c r="ABB62" i="1"/>
  <c r="ABA29" i="1"/>
  <c r="AAW21" i="1"/>
  <c r="AAP62" i="1"/>
  <c r="AAO62" i="1"/>
  <c r="ABR15" i="1"/>
  <c r="ABR16" i="1"/>
  <c r="ABR25" i="1"/>
  <c r="ABJ15" i="1"/>
  <c r="ABJ16" i="1"/>
  <c r="ABJ29" i="1"/>
  <c r="ABJ21" i="1"/>
  <c r="ABJ35" i="1"/>
  <c r="ABB15" i="1"/>
  <c r="ABB16" i="1"/>
  <c r="ABB19" i="1"/>
  <c r="AAX15" i="1"/>
  <c r="AAX16" i="1"/>
  <c r="AAX19" i="1"/>
  <c r="AAX31" i="1"/>
  <c r="AAP15" i="1"/>
  <c r="AAP16" i="1"/>
  <c r="AAP25" i="1"/>
  <c r="AAP35" i="1"/>
  <c r="AAX21" i="1"/>
  <c r="ZZ15" i="1"/>
  <c r="ZZ16" i="1"/>
  <c r="ZZ27" i="1"/>
  <c r="ZZ31" i="1"/>
  <c r="ZV25" i="1"/>
  <c r="ABN15" i="1"/>
  <c r="ABN16" i="1"/>
  <c r="ABN19" i="1"/>
  <c r="ABN33" i="1"/>
  <c r="ABF15" i="1"/>
  <c r="ABF16" i="1"/>
  <c r="ABF31" i="1"/>
  <c r="AAT15" i="1"/>
  <c r="AAT16" i="1"/>
  <c r="AAT33" i="1"/>
  <c r="AAL15" i="1"/>
  <c r="AAL16" i="1"/>
  <c r="AAL35" i="1"/>
  <c r="AAL33" i="1"/>
  <c r="AAH15" i="1"/>
  <c r="AAH16" i="1"/>
  <c r="AAH25" i="1"/>
  <c r="AAD15" i="1"/>
  <c r="AAD16" i="1"/>
  <c r="AAD21" i="1"/>
  <c r="AAD27" i="1"/>
  <c r="AAD29" i="1"/>
  <c r="AAD31" i="1"/>
  <c r="AAD19" i="1"/>
  <c r="ZQ29" i="1"/>
  <c r="ZQ25" i="1"/>
  <c r="ZZ19" i="1"/>
  <c r="AAZ25" i="1"/>
  <c r="AAF15" i="1"/>
  <c r="AAF16" i="1"/>
  <c r="AAF31" i="1"/>
  <c r="AAJ33" i="1"/>
  <c r="AAD41" i="1"/>
  <c r="AAC62" i="1"/>
  <c r="AAA10" i="1"/>
  <c r="ZZ62" i="1"/>
  <c r="ZZ33" i="1"/>
  <c r="ZZ25" i="1"/>
  <c r="ZZ29" i="1"/>
  <c r="ZZ21" i="1"/>
  <c r="ZZ10" i="1"/>
  <c r="ZZ12" i="1"/>
  <c r="ZZ14" i="1"/>
  <c r="ZY35" i="1"/>
  <c r="ZY27" i="1"/>
  <c r="ZY31" i="1"/>
  <c r="ZY14" i="1"/>
  <c r="ZY10" i="1"/>
  <c r="ZY16" i="1"/>
  <c r="ZY12" i="1"/>
  <c r="ZR63" i="1"/>
  <c r="ZR31" i="1"/>
  <c r="ZP16" i="1"/>
  <c r="ZN19" i="1"/>
  <c r="ZN21" i="1"/>
  <c r="ZN35" i="1"/>
  <c r="AAB14" i="1"/>
  <c r="ZY33" i="1"/>
  <c r="ZY29" i="1"/>
  <c r="ZY25" i="1"/>
  <c r="ZY21" i="1"/>
  <c r="AAA16" i="1"/>
  <c r="AAA14" i="1"/>
  <c r="AAA12" i="1"/>
  <c r="AAB16" i="1"/>
  <c r="AAB12" i="1"/>
  <c r="ABH33" i="1"/>
  <c r="ZX31" i="1"/>
  <c r="AAB10" i="1"/>
  <c r="AAF33" i="1"/>
  <c r="AAR25" i="1"/>
  <c r="AAB33" i="1"/>
  <c r="AAB31" i="1"/>
  <c r="AAB29" i="1"/>
  <c r="AAB27" i="1"/>
  <c r="AAB25" i="1"/>
  <c r="AAB21" i="1"/>
  <c r="AAB19" i="1"/>
  <c r="AAT63" i="1"/>
  <c r="AAH62" i="1"/>
  <c r="ABA33" i="1"/>
  <c r="AAR33" i="1"/>
  <c r="ZP31" i="1"/>
  <c r="ZT25" i="1"/>
  <c r="ZU21" i="1"/>
  <c r="AAA35" i="1"/>
  <c r="AAA33" i="1"/>
  <c r="AAA31" i="1"/>
  <c r="AAA29" i="1"/>
  <c r="AAA27" i="1"/>
  <c r="AAA25" i="1"/>
  <c r="AAA21" i="1"/>
  <c r="ABT33" i="1"/>
  <c r="ABP31" i="1"/>
  <c r="AAV31" i="1"/>
  <c r="ABL25" i="1"/>
  <c r="AAB35" i="1"/>
  <c r="ABR63" i="1"/>
  <c r="AAL63" i="1"/>
  <c r="ABR62" i="1"/>
  <c r="AAU62" i="1"/>
  <c r="AAE62" i="1"/>
  <c r="AAT41" i="1"/>
  <c r="ABL33" i="1"/>
  <c r="AAZ33" i="1"/>
  <c r="ZT33" i="1"/>
  <c r="ABD31" i="1"/>
  <c r="ABD25" i="1"/>
  <c r="AAJ25" i="1"/>
  <c r="AAQ12" i="1"/>
  <c r="AAS63" i="1"/>
  <c r="AAW62" i="1"/>
  <c r="AAS31" i="1"/>
  <c r="AAK31" i="1"/>
  <c r="ZQ27" i="1"/>
  <c r="AAO21" i="1"/>
  <c r="ZU19" i="1"/>
  <c r="ABQ63" i="1"/>
  <c r="ABA63" i="1"/>
  <c r="AAK63" i="1"/>
  <c r="ZQ63" i="1"/>
  <c r="ABM62" i="1"/>
  <c r="ZQ62" i="1"/>
  <c r="ABA35" i="1"/>
  <c r="ZQ35" i="1"/>
  <c r="ABD33" i="1"/>
  <c r="ZX33" i="1"/>
  <c r="ABT31" i="1"/>
  <c r="ABH31" i="1"/>
  <c r="AAN31" i="1"/>
  <c r="ABI29" i="1"/>
  <c r="AAK29" i="1"/>
  <c r="AAW27" i="1"/>
  <c r="AAS25" i="1"/>
  <c r="AAK25" i="1"/>
  <c r="ABU21" i="1"/>
  <c r="ABM19" i="1"/>
  <c r="AAG19" i="1"/>
  <c r="AAO15" i="1"/>
  <c r="AAO16" i="1"/>
  <c r="AAA19" i="1"/>
  <c r="ABI63" i="1"/>
  <c r="AAC63" i="1"/>
  <c r="ABI62" i="1"/>
  <c r="ZQ33" i="1"/>
  <c r="ABQ29" i="1"/>
  <c r="ABE27" i="1"/>
  <c r="ABQ62" i="1"/>
  <c r="ABE62" i="1"/>
  <c r="AAG62" i="1"/>
  <c r="ZU62" i="1"/>
  <c r="ABP33" i="1"/>
  <c r="AAV33" i="1"/>
  <c r="AAN33" i="1"/>
  <c r="ZP33" i="1"/>
  <c r="ABL31" i="1"/>
  <c r="AAZ31" i="1"/>
  <c r="AAJ31" i="1"/>
  <c r="AAS29" i="1"/>
  <c r="AAV25" i="1"/>
  <c r="AAF25" i="1"/>
  <c r="ZP25" i="1"/>
  <c r="ABN41" i="1"/>
  <c r="AAX41" i="1"/>
  <c r="AAH41" i="1"/>
  <c r="ZN41" i="1"/>
  <c r="ABV35" i="1"/>
  <c r="ZV35" i="1"/>
  <c r="ZR33" i="1"/>
  <c r="ABR29" i="1"/>
  <c r="AAL29" i="1"/>
  <c r="AAP27" i="1"/>
  <c r="ABB25" i="1"/>
  <c r="ZN25" i="1"/>
  <c r="ABB21" i="1"/>
  <c r="ZR21" i="1"/>
  <c r="AAL19" i="1"/>
  <c r="ABC14" i="1"/>
  <c r="AAU14" i="1"/>
  <c r="AAI14" i="1"/>
  <c r="ABG12" i="1"/>
  <c r="ZO12" i="1"/>
  <c r="AAE10" i="1"/>
  <c r="ZZ63" i="1"/>
  <c r="ABV63" i="1"/>
  <c r="AAX63" i="1"/>
  <c r="ABF41" i="1"/>
  <c r="ZV41" i="1"/>
  <c r="ABG14" i="1"/>
  <c r="AAM12" i="1"/>
  <c r="ABG10" i="1"/>
  <c r="AAA41" i="1"/>
  <c r="ABN63" i="1"/>
  <c r="ABF63" i="1"/>
  <c r="AAP63" i="1"/>
  <c r="ZN63" i="1"/>
  <c r="AAL62" i="1"/>
  <c r="ABV41" i="1"/>
  <c r="ABU63" i="1"/>
  <c r="ABM63" i="1"/>
  <c r="ABE63" i="1"/>
  <c r="AAW63" i="1"/>
  <c r="AAO63" i="1"/>
  <c r="AAG63" i="1"/>
  <c r="ZU63" i="1"/>
  <c r="AAS62" i="1"/>
  <c r="AAK62" i="1"/>
  <c r="ZR62" i="1"/>
  <c r="AAX35" i="1"/>
  <c r="ZW35" i="1"/>
  <c r="ABV33" i="1"/>
  <c r="ZN33" i="1"/>
  <c r="ABN31" i="1"/>
  <c r="ABV29" i="1"/>
  <c r="AAP29" i="1"/>
  <c r="ABJ27" i="1"/>
  <c r="AAT27" i="1"/>
  <c r="ZN27" i="1"/>
  <c r="ABP25" i="1"/>
  <c r="AAT25" i="1"/>
  <c r="ABV21" i="1"/>
  <c r="AAP21" i="1"/>
  <c r="AAM19" i="1"/>
  <c r="ZV19" i="1"/>
  <c r="ABO14" i="1"/>
  <c r="ZW14" i="1"/>
  <c r="ABO12" i="1"/>
  <c r="AAU10" i="1"/>
  <c r="AAA63" i="1"/>
  <c r="ABN35" i="1"/>
  <c r="ABB35" i="1"/>
  <c r="AAD35" i="1"/>
  <c r="ABR33" i="1"/>
  <c r="ABJ33" i="1"/>
  <c r="ABB33" i="1"/>
  <c r="AAP33" i="1"/>
  <c r="AAH33" i="1"/>
  <c r="ZV33" i="1"/>
  <c r="ABJ31" i="1"/>
  <c r="ABB31" i="1"/>
  <c r="AAT31" i="1"/>
  <c r="AAH31" i="1"/>
  <c r="ZV31" i="1"/>
  <c r="ZN31" i="1"/>
  <c r="ABN29" i="1"/>
  <c r="ABB29" i="1"/>
  <c r="AAH29" i="1"/>
  <c r="ZR29" i="1"/>
  <c r="ABR27" i="1"/>
  <c r="ABF27" i="1"/>
  <c r="AAH27" i="1"/>
  <c r="ZR27" i="1"/>
  <c r="ABN25" i="1"/>
  <c r="ABF25" i="1"/>
  <c r="AAX25" i="1"/>
  <c r="AAD25" i="1"/>
  <c r="ZR25" i="1"/>
  <c r="ABN21" i="1"/>
  <c r="AAT21" i="1"/>
  <c r="AAH21" i="1"/>
  <c r="ABS19" i="1"/>
  <c r="AAP19" i="1"/>
  <c r="ZR19" i="1"/>
  <c r="ABL16" i="1"/>
  <c r="AAZ16" i="1"/>
  <c r="ABK14" i="1"/>
  <c r="ABD14" i="1"/>
  <c r="AAQ14" i="1"/>
  <c r="AAE14" i="1"/>
  <c r="ZT14" i="1"/>
  <c r="ABS12" i="1"/>
  <c r="AAY12" i="1"/>
  <c r="ZW12" i="1"/>
  <c r="ABO10" i="1"/>
  <c r="AAY10" i="1"/>
  <c r="AAI10" i="1"/>
  <c r="ZO10" i="1"/>
  <c r="ZW27" i="1"/>
  <c r="AAN14" i="1"/>
  <c r="AAQ10" i="1"/>
  <c r="ZY63" i="1"/>
  <c r="ZY62" i="1"/>
  <c r="ABG35" i="1"/>
  <c r="ABK62" i="1"/>
  <c r="ABR35" i="1"/>
  <c r="ABF35" i="1"/>
  <c r="AAT35" i="1"/>
  <c r="AAH35" i="1"/>
  <c r="ZR35" i="1"/>
  <c r="AAX33" i="1"/>
  <c r="ABR31" i="1"/>
  <c r="AAP31" i="1"/>
  <c r="ABF29" i="1"/>
  <c r="AAT29" i="1"/>
  <c r="ZV29" i="1"/>
  <c r="ABV27" i="1"/>
  <c r="ABG27" i="1"/>
  <c r="AAX27" i="1"/>
  <c r="AAL27" i="1"/>
  <c r="ZV27" i="1"/>
  <c r="ABV25" i="1"/>
  <c r="AAL25" i="1"/>
  <c r="ABR21" i="1"/>
  <c r="ABF21" i="1"/>
  <c r="AAL21" i="1"/>
  <c r="ZV21" i="1"/>
  <c r="ABV19" i="1"/>
  <c r="ABF19" i="1"/>
  <c r="AAT19" i="1"/>
  <c r="AAH19" i="1"/>
  <c r="ABS14" i="1"/>
  <c r="AAY14" i="1"/>
  <c r="AAM14" i="1"/>
  <c r="ZO14" i="1"/>
  <c r="ABC12" i="1"/>
  <c r="AAI12" i="1"/>
  <c r="ABS10" i="1"/>
  <c r="ABC10" i="1"/>
  <c r="AAM10" i="1"/>
  <c r="AAB63" i="1"/>
  <c r="AAB62" i="1"/>
  <c r="ABO63" i="1"/>
  <c r="ABO41" i="1"/>
  <c r="AAQ63" i="1"/>
  <c r="AAQ41" i="1"/>
  <c r="AAI63" i="1"/>
  <c r="AAI41" i="1"/>
  <c r="ABS41" i="1"/>
  <c r="ABC41" i="1"/>
  <c r="AAM41" i="1"/>
  <c r="ABU19" i="1"/>
  <c r="ABU25" i="1"/>
  <c r="ABU27" i="1"/>
  <c r="ABU31" i="1"/>
  <c r="ABU33" i="1"/>
  <c r="ABU35" i="1"/>
  <c r="ABM15" i="1"/>
  <c r="ABM16" i="1"/>
  <c r="ABM27" i="1"/>
  <c r="ABM33" i="1"/>
  <c r="ABM25" i="1"/>
  <c r="ABM31" i="1"/>
  <c r="ABM35" i="1"/>
  <c r="ABE25" i="1"/>
  <c r="ABE31" i="1"/>
  <c r="ABE15" i="1"/>
  <c r="ABE16" i="1"/>
  <c r="ABE33" i="1"/>
  <c r="AAW15" i="1"/>
  <c r="AAW16" i="1"/>
  <c r="AAW33" i="1"/>
  <c r="AAW19" i="1"/>
  <c r="AAW25" i="1"/>
  <c r="AAW31" i="1"/>
  <c r="AAO25" i="1"/>
  <c r="AAO31" i="1"/>
  <c r="AAO35" i="1"/>
  <c r="AAO19" i="1"/>
  <c r="AAO27" i="1"/>
  <c r="AAO33" i="1"/>
  <c r="AAG15" i="1"/>
  <c r="AAG16" i="1"/>
  <c r="AAG33" i="1"/>
  <c r="AAG35" i="1"/>
  <c r="AAG25" i="1"/>
  <c r="AAG27" i="1"/>
  <c r="AAG31" i="1"/>
  <c r="AAC27" i="1"/>
  <c r="AAC15" i="1"/>
  <c r="AAC35" i="1"/>
  <c r="ZQ15" i="1"/>
  <c r="ZQ16" i="1"/>
  <c r="ZQ19" i="1"/>
  <c r="ABI15" i="1"/>
  <c r="ABS62" i="1"/>
  <c r="ABC62" i="1"/>
  <c r="AAQ62" i="1"/>
  <c r="ZU35" i="1"/>
  <c r="ABI33" i="1"/>
  <c r="AAC33" i="1"/>
  <c r="ABA31" i="1"/>
  <c r="ZQ31" i="1"/>
  <c r="ABU29" i="1"/>
  <c r="ABM29" i="1"/>
  <c r="ABE29" i="1"/>
  <c r="AAW29" i="1"/>
  <c r="AAO29" i="1"/>
  <c r="AAG29" i="1"/>
  <c r="ABA27" i="1"/>
  <c r="AAS27" i="1"/>
  <c r="ABA25" i="1"/>
  <c r="ABQ21" i="1"/>
  <c r="AAK21" i="1"/>
  <c r="AAC21" i="1"/>
  <c r="ZQ21" i="1"/>
  <c r="AAC19" i="1"/>
  <c r="ABC19" i="1"/>
  <c r="AAQ27" i="1"/>
  <c r="AAQ35" i="1"/>
  <c r="ABU15" i="1"/>
  <c r="ABU16" i="1"/>
  <c r="ABT12" i="1"/>
  <c r="ABT10" i="1"/>
  <c r="ABP12" i="1"/>
  <c r="ABP10" i="1"/>
  <c r="ABP14" i="1"/>
  <c r="ABL12" i="1"/>
  <c r="ABL10" i="1"/>
  <c r="ABH12" i="1"/>
  <c r="ABH10" i="1"/>
  <c r="ABH14" i="1"/>
  <c r="ABD12" i="1"/>
  <c r="ABD10" i="1"/>
  <c r="AAZ12" i="1"/>
  <c r="AAZ10" i="1"/>
  <c r="AAZ14" i="1"/>
  <c r="AAV12" i="1"/>
  <c r="AAV10" i="1"/>
  <c r="AAR12" i="1"/>
  <c r="AAR10" i="1"/>
  <c r="AAR14" i="1"/>
  <c r="AAN12" i="1"/>
  <c r="AAN10" i="1"/>
  <c r="AAJ12" i="1"/>
  <c r="AAJ10" i="1"/>
  <c r="AAJ14" i="1"/>
  <c r="AAF12" i="1"/>
  <c r="AAF10" i="1"/>
  <c r="ZX12" i="1"/>
  <c r="ZX10" i="1"/>
  <c r="ZX14" i="1"/>
  <c r="ZT12" i="1"/>
  <c r="ZT10" i="1"/>
  <c r="ZP12" i="1"/>
  <c r="ZP10" i="1"/>
  <c r="ZP14" i="1"/>
  <c r="ABG63" i="1"/>
  <c r="ABG41" i="1"/>
  <c r="AAY63" i="1"/>
  <c r="AAY41" i="1"/>
  <c r="ZW63" i="1"/>
  <c r="ZW41" i="1"/>
  <c r="ZO63" i="1"/>
  <c r="ZO41" i="1"/>
  <c r="ABO62" i="1"/>
  <c r="AAI62" i="1"/>
  <c r="ZO62" i="1"/>
  <c r="ABK41" i="1"/>
  <c r="AAU41" i="1"/>
  <c r="AAE41" i="1"/>
  <c r="ABQ35" i="1"/>
  <c r="ABQ15" i="1"/>
  <c r="ABQ16" i="1"/>
  <c r="ABQ27" i="1"/>
  <c r="ABI35" i="1"/>
  <c r="ABI27" i="1"/>
  <c r="ABA19" i="1"/>
  <c r="AAS19" i="1"/>
  <c r="AAS15" i="1"/>
  <c r="AAS16" i="1"/>
  <c r="AAK15" i="1"/>
  <c r="AAK16" i="1"/>
  <c r="AAK27" i="1"/>
  <c r="AAK35" i="1"/>
  <c r="ZU25" i="1"/>
  <c r="ZU31" i="1"/>
  <c r="ZU33" i="1"/>
  <c r="AAM62" i="1"/>
  <c r="ZS62" i="1"/>
  <c r="ABE35" i="1"/>
  <c r="AAW35" i="1"/>
  <c r="ABQ33" i="1"/>
  <c r="AAK33" i="1"/>
  <c r="ABI31" i="1"/>
  <c r="AAC31" i="1"/>
  <c r="ZU27" i="1"/>
  <c r="ABI25" i="1"/>
  <c r="AAC25" i="1"/>
  <c r="ABI19" i="1"/>
  <c r="ABA15" i="1"/>
  <c r="ABA16" i="1"/>
  <c r="ZU15" i="1"/>
  <c r="ZU16" i="1"/>
  <c r="ABR19" i="1"/>
  <c r="ABJ19" i="1"/>
  <c r="ABK12" i="1"/>
  <c r="AAU12" i="1"/>
  <c r="AAE12" i="1"/>
  <c r="ABV15" i="1"/>
  <c r="ABV16" i="1"/>
  <c r="ABV10" i="1"/>
  <c r="ABV14" i="1"/>
  <c r="ABV12" i="1"/>
  <c r="ABR10" i="1"/>
  <c r="ABR12" i="1"/>
  <c r="ABR14" i="1"/>
  <c r="ABN10" i="1"/>
  <c r="ABN14" i="1"/>
  <c r="ABF10" i="1"/>
  <c r="ABF14" i="1"/>
  <c r="ABF12" i="1"/>
  <c r="ABB10" i="1"/>
  <c r="ABB12" i="1"/>
  <c r="ABB14" i="1"/>
  <c r="AAX10" i="1"/>
  <c r="AAX14" i="1"/>
  <c r="AAX12" i="1"/>
  <c r="AAT10" i="1"/>
  <c r="AAT12" i="1"/>
  <c r="AAT14" i="1"/>
  <c r="AAP10" i="1"/>
  <c r="AAP14" i="1"/>
  <c r="AAP12" i="1"/>
  <c r="AAL10" i="1"/>
  <c r="AAL12" i="1"/>
  <c r="AAL14" i="1"/>
  <c r="AAH10" i="1"/>
  <c r="AAH14" i="1"/>
  <c r="AAD10" i="1"/>
  <c r="AAD12" i="1"/>
  <c r="AAD14" i="1"/>
  <c r="ZV10" i="1"/>
  <c r="ZV14" i="1"/>
  <c r="ZV12" i="1"/>
  <c r="ZR10" i="1"/>
  <c r="ZR12" i="1"/>
  <c r="ZR14" i="1"/>
  <c r="ZN10" i="1"/>
  <c r="ZN14" i="1"/>
  <c r="ZN12" i="1"/>
  <c r="ABS15" i="1"/>
  <c r="ABS21" i="1"/>
  <c r="ABS29" i="1"/>
  <c r="ABS25" i="1"/>
  <c r="ABS27" i="1"/>
  <c r="ABS31" i="1"/>
  <c r="ABS33" i="1"/>
  <c r="ABS35" i="1"/>
  <c r="ABO15" i="1"/>
  <c r="ABO16" i="1"/>
  <c r="ABO21" i="1"/>
  <c r="ABO29" i="1"/>
  <c r="ABO27" i="1"/>
  <c r="ABO35" i="1"/>
  <c r="ABO19" i="1"/>
  <c r="ABO25" i="1"/>
  <c r="ABO31" i="1"/>
  <c r="ABO33" i="1"/>
  <c r="ABK21" i="1"/>
  <c r="ABK29" i="1"/>
  <c r="ABK19" i="1"/>
  <c r="ABK35" i="1"/>
  <c r="ABK15" i="1"/>
  <c r="ABK16" i="1"/>
  <c r="ABK25" i="1"/>
  <c r="ABK31" i="1"/>
  <c r="ABK33" i="1"/>
  <c r="ABK27" i="1"/>
  <c r="ABG21" i="1"/>
  <c r="ABG29" i="1"/>
  <c r="ABG15" i="1"/>
  <c r="ABG16" i="1"/>
  <c r="ABG25" i="1"/>
  <c r="ABG31" i="1"/>
  <c r="ABG33" i="1"/>
  <c r="ABG19" i="1"/>
  <c r="ABC15" i="1"/>
  <c r="ABC21" i="1"/>
  <c r="ABC29" i="1"/>
  <c r="ABC25" i="1"/>
  <c r="ABC27" i="1"/>
  <c r="ABC31" i="1"/>
  <c r="ABC33" i="1"/>
  <c r="ABC35" i="1"/>
  <c r="AAY15" i="1"/>
  <c r="AAY21" i="1"/>
  <c r="AAY29" i="1"/>
  <c r="AAY27" i="1"/>
  <c r="AAY35" i="1"/>
  <c r="AAY19" i="1"/>
  <c r="AAY25" i="1"/>
  <c r="AAY31" i="1"/>
  <c r="AAY33" i="1"/>
  <c r="AAU21" i="1"/>
  <c r="AAU29" i="1"/>
  <c r="AAU15" i="1"/>
  <c r="AAU16" i="1"/>
  <c r="AAU19" i="1"/>
  <c r="AAU35" i="1"/>
  <c r="AAU25" i="1"/>
  <c r="AAU31" i="1"/>
  <c r="AAU33" i="1"/>
  <c r="AAU27" i="1"/>
  <c r="AAQ21" i="1"/>
  <c r="AAQ29" i="1"/>
  <c r="AAQ19" i="1"/>
  <c r="AAQ25" i="1"/>
  <c r="AAQ31" i="1"/>
  <c r="AAQ33" i="1"/>
  <c r="AAM15" i="1"/>
  <c r="AAM21" i="1"/>
  <c r="AAM29" i="1"/>
  <c r="AAM25" i="1"/>
  <c r="AAM27" i="1"/>
  <c r="AAM31" i="1"/>
  <c r="AAM33" i="1"/>
  <c r="AAM35" i="1"/>
  <c r="AAI15" i="1"/>
  <c r="AAI16" i="1"/>
  <c r="AAI21" i="1"/>
  <c r="AAI29" i="1"/>
  <c r="AAI27" i="1"/>
  <c r="AAI35" i="1"/>
  <c r="AAI19" i="1"/>
  <c r="AAI25" i="1"/>
  <c r="AAI31" i="1"/>
  <c r="AAI33" i="1"/>
  <c r="AAE21" i="1"/>
  <c r="AAE29" i="1"/>
  <c r="AAE19" i="1"/>
  <c r="AAE15" i="1"/>
  <c r="AAE16" i="1"/>
  <c r="AAE27" i="1"/>
  <c r="AAE25" i="1"/>
  <c r="AAE31" i="1"/>
  <c r="AAE33" i="1"/>
  <c r="AAE35" i="1"/>
  <c r="ZW21" i="1"/>
  <c r="ZW29" i="1"/>
  <c r="ZW19" i="1"/>
  <c r="ZW15" i="1"/>
  <c r="ZW16" i="1"/>
  <c r="ZW25" i="1"/>
  <c r="ZW31" i="1"/>
  <c r="ZW33" i="1"/>
  <c r="ZO15" i="1"/>
  <c r="ZO31" i="1"/>
  <c r="ZO21" i="1"/>
  <c r="ZO29" i="1"/>
  <c r="ZO27" i="1"/>
  <c r="ZO35" i="1"/>
  <c r="ZO19" i="1"/>
  <c r="ZO25" i="1"/>
  <c r="ZO33" i="1"/>
  <c r="AAQ15" i="1"/>
  <c r="ABN12" i="1"/>
  <c r="ABJ10" i="1"/>
  <c r="ABJ12" i="1"/>
  <c r="ABJ14" i="1"/>
  <c r="ABT63" i="1"/>
  <c r="ABT41" i="1"/>
  <c r="ABT62" i="1"/>
  <c r="ABP41" i="1"/>
  <c r="ABP62" i="1"/>
  <c r="ABP63" i="1"/>
  <c r="ABL41" i="1"/>
  <c r="ABL62" i="1"/>
  <c r="ABL63" i="1"/>
  <c r="ABH63" i="1"/>
  <c r="ABH41" i="1"/>
  <c r="ABH62" i="1"/>
  <c r="ABD41" i="1"/>
  <c r="ABD62" i="1"/>
  <c r="ABD63" i="1"/>
  <c r="AAZ63" i="1"/>
  <c r="AAZ41" i="1"/>
  <c r="AAZ62" i="1"/>
  <c r="AAV41" i="1"/>
  <c r="AAV62" i="1"/>
  <c r="AAV63" i="1"/>
  <c r="AAR63" i="1"/>
  <c r="AAR41" i="1"/>
  <c r="AAR62" i="1"/>
  <c r="AAN41" i="1"/>
  <c r="AAN62" i="1"/>
  <c r="AAN63" i="1"/>
  <c r="AAJ63" i="1"/>
  <c r="AAJ41" i="1"/>
  <c r="AAJ62" i="1"/>
  <c r="AAF41" i="1"/>
  <c r="AAF62" i="1"/>
  <c r="AAF63" i="1"/>
  <c r="ZX41" i="1"/>
  <c r="ZX62" i="1"/>
  <c r="ZX63" i="1"/>
  <c r="ZT63" i="1"/>
  <c r="ZT41" i="1"/>
  <c r="ZT62" i="1"/>
  <c r="ZP41" i="1"/>
  <c r="ZP62" i="1"/>
  <c r="ZP63" i="1"/>
  <c r="AAH12" i="1"/>
  <c r="ZR16" i="1"/>
  <c r="ZN16" i="1"/>
  <c r="ABT15" i="1"/>
  <c r="ABT16" i="1"/>
  <c r="ABT21" i="1"/>
  <c r="ABT29" i="1"/>
  <c r="ABT19" i="1"/>
  <c r="ABT27" i="1"/>
  <c r="ABT35" i="1"/>
  <c r="ABP21" i="1"/>
  <c r="ABP29" i="1"/>
  <c r="ABP19" i="1"/>
  <c r="ABP27" i="1"/>
  <c r="ABP35" i="1"/>
  <c r="ABL21" i="1"/>
  <c r="ABL29" i="1"/>
  <c r="ABL19" i="1"/>
  <c r="ABL27" i="1"/>
  <c r="ABL35" i="1"/>
  <c r="ABH21" i="1"/>
  <c r="ABH29" i="1"/>
  <c r="ABH15" i="1"/>
  <c r="ABH16" i="1"/>
  <c r="ABH19" i="1"/>
  <c r="ABH27" i="1"/>
  <c r="ABH35" i="1"/>
  <c r="ABD15" i="1"/>
  <c r="ABD21" i="1"/>
  <c r="ABD29" i="1"/>
  <c r="ABD19" i="1"/>
  <c r="ABD27" i="1"/>
  <c r="ABD35" i="1"/>
  <c r="AAZ21" i="1"/>
  <c r="AAZ29" i="1"/>
  <c r="AAZ19" i="1"/>
  <c r="AAZ27" i="1"/>
  <c r="AAZ35" i="1"/>
  <c r="AAV21" i="1"/>
  <c r="AAV29" i="1"/>
  <c r="AAV19" i="1"/>
  <c r="AAV27" i="1"/>
  <c r="AAV35" i="1"/>
  <c r="AAR21" i="1"/>
  <c r="AAR29" i="1"/>
  <c r="AAR15" i="1"/>
  <c r="AAR16" i="1"/>
  <c r="AAR19" i="1"/>
  <c r="AAR27" i="1"/>
  <c r="AAR35" i="1"/>
  <c r="AAN15" i="1"/>
  <c r="AAN16" i="1"/>
  <c r="AAN21" i="1"/>
  <c r="AAN29" i="1"/>
  <c r="AAN19" i="1"/>
  <c r="AAN27" i="1"/>
  <c r="AAN35" i="1"/>
  <c r="AAJ21" i="1"/>
  <c r="AAJ29" i="1"/>
  <c r="AAJ19" i="1"/>
  <c r="AAJ27" i="1"/>
  <c r="AAJ35" i="1"/>
  <c r="AAF21" i="1"/>
  <c r="AAF29" i="1"/>
  <c r="AAF19" i="1"/>
  <c r="AAF27" i="1"/>
  <c r="AAF35" i="1"/>
  <c r="ZX21" i="1"/>
  <c r="ZX29" i="1"/>
  <c r="ZX15" i="1"/>
  <c r="ZX19" i="1"/>
  <c r="ZX27" i="1"/>
  <c r="ZX35" i="1"/>
  <c r="ZT15" i="1"/>
  <c r="ZT21" i="1"/>
  <c r="ZT29" i="1"/>
  <c r="ZT19" i="1"/>
  <c r="ZT27" i="1"/>
  <c r="ZT35" i="1"/>
  <c r="ZP21" i="1"/>
  <c r="ZP29" i="1"/>
  <c r="ZP19" i="1"/>
  <c r="ZP27" i="1"/>
  <c r="ZP35" i="1"/>
  <c r="AAJ15" i="1"/>
  <c r="ZV16" i="1"/>
  <c r="ABV31" i="1"/>
  <c r="ABU12" i="1"/>
  <c r="ABU10" i="1"/>
  <c r="ABQ12" i="1"/>
  <c r="ABQ10" i="1"/>
  <c r="ABM12" i="1"/>
  <c r="ABM10" i="1"/>
  <c r="ABI12" i="1"/>
  <c r="ABI10" i="1"/>
  <c r="ABE12" i="1"/>
  <c r="ABE10" i="1"/>
  <c r="ABA12" i="1"/>
  <c r="ABA10" i="1"/>
  <c r="AAW12" i="1"/>
  <c r="AAW10" i="1"/>
  <c r="AAS12" i="1"/>
  <c r="AAS10" i="1"/>
  <c r="AAO12" i="1"/>
  <c r="AAO10" i="1"/>
  <c r="AAK12" i="1"/>
  <c r="AAK10" i="1"/>
  <c r="AAG12" i="1"/>
  <c r="AAG10" i="1"/>
  <c r="AAC12" i="1"/>
  <c r="AAC10" i="1"/>
  <c r="ZU12" i="1"/>
  <c r="ZU10" i="1"/>
  <c r="ZQ12" i="1"/>
  <c r="ZQ10" i="1"/>
  <c r="ABI16" i="1"/>
  <c r="ABS16" i="1"/>
  <c r="AAY16" i="1"/>
  <c r="ABD16" i="1"/>
  <c r="AAQ16" i="1"/>
  <c r="AAM16" i="1"/>
  <c r="AAC16" i="1"/>
  <c r="ZX16" i="1"/>
  <c r="ZT16" i="1"/>
  <c r="ZO16" i="1"/>
  <c r="AAJ16" i="1"/>
  <c r="ABC16" i="1"/>
  <c r="YO40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EO59" i="1"/>
  <c r="EP59" i="1"/>
  <c r="EQ59" i="1"/>
  <c r="ER59" i="1"/>
  <c r="ES59" i="1"/>
  <c r="ET59" i="1"/>
  <c r="EU59" i="1"/>
  <c r="EV59" i="1"/>
  <c r="EW59" i="1"/>
  <c r="EX59" i="1"/>
  <c r="EY59" i="1"/>
  <c r="EZ59" i="1"/>
  <c r="FA59" i="1"/>
  <c r="FB59" i="1"/>
  <c r="FC59" i="1"/>
  <c r="FD59" i="1"/>
  <c r="FE59" i="1"/>
  <c r="FF59" i="1"/>
  <c r="FG59" i="1"/>
  <c r="FH59" i="1"/>
  <c r="FI59" i="1"/>
  <c r="FJ59" i="1"/>
  <c r="FK59" i="1"/>
  <c r="FL59" i="1"/>
  <c r="FM59" i="1"/>
  <c r="FN59" i="1"/>
  <c r="FO59" i="1"/>
  <c r="FP59" i="1"/>
  <c r="FQ59" i="1"/>
  <c r="FR59" i="1"/>
  <c r="FS59" i="1"/>
  <c r="FT59" i="1"/>
  <c r="FU59" i="1"/>
  <c r="FV59" i="1"/>
  <c r="FW59" i="1"/>
  <c r="FX59" i="1"/>
  <c r="FY59" i="1"/>
  <c r="FZ59" i="1"/>
  <c r="GA59" i="1"/>
  <c r="GB59" i="1"/>
  <c r="GC59" i="1"/>
  <c r="GD59" i="1"/>
  <c r="GE59" i="1"/>
  <c r="GF59" i="1"/>
  <c r="GG59" i="1"/>
  <c r="GH59" i="1"/>
  <c r="GI59" i="1"/>
  <c r="GJ59" i="1"/>
  <c r="GK59" i="1"/>
  <c r="GL59" i="1"/>
  <c r="GM59" i="1"/>
  <c r="GN59" i="1"/>
  <c r="GO59" i="1"/>
  <c r="GP59" i="1"/>
  <c r="GQ59" i="1"/>
  <c r="GR59" i="1"/>
  <c r="GS59" i="1"/>
  <c r="GT59" i="1"/>
  <c r="GU59" i="1"/>
  <c r="GV59" i="1"/>
  <c r="GW59" i="1"/>
  <c r="GX59" i="1"/>
  <c r="GY59" i="1"/>
  <c r="GZ59" i="1"/>
  <c r="HA59" i="1"/>
  <c r="HB59" i="1"/>
  <c r="HC59" i="1"/>
  <c r="HD59" i="1"/>
  <c r="HE59" i="1"/>
  <c r="HF59" i="1"/>
  <c r="HG59" i="1"/>
  <c r="HH59" i="1"/>
  <c r="HI59" i="1"/>
  <c r="HJ59" i="1"/>
  <c r="HK59" i="1"/>
  <c r="HL59" i="1"/>
  <c r="HM59" i="1"/>
  <c r="HN59" i="1"/>
  <c r="HO59" i="1"/>
  <c r="HP59" i="1"/>
  <c r="HQ59" i="1"/>
  <c r="HR59" i="1"/>
  <c r="HS59" i="1"/>
  <c r="HT59" i="1"/>
  <c r="HU59" i="1"/>
  <c r="HV59" i="1"/>
  <c r="HW59" i="1"/>
  <c r="HX59" i="1"/>
  <c r="HY59" i="1"/>
  <c r="HZ59" i="1"/>
  <c r="IA59" i="1"/>
  <c r="IB59" i="1"/>
  <c r="IC59" i="1"/>
  <c r="ID59" i="1"/>
  <c r="IE59" i="1"/>
  <c r="IF59" i="1"/>
  <c r="IG59" i="1"/>
  <c r="IH59" i="1"/>
  <c r="II59" i="1"/>
  <c r="IJ59" i="1"/>
  <c r="IK59" i="1"/>
  <c r="IL59" i="1"/>
  <c r="IM59" i="1"/>
  <c r="IN59" i="1"/>
  <c r="IO59" i="1"/>
  <c r="IP59" i="1"/>
  <c r="IQ59" i="1"/>
  <c r="IR59" i="1"/>
  <c r="IS59" i="1"/>
  <c r="IT59" i="1"/>
  <c r="IU59" i="1"/>
  <c r="IV59" i="1"/>
  <c r="IW59" i="1"/>
  <c r="IX59" i="1"/>
  <c r="IY59" i="1"/>
  <c r="IZ59" i="1"/>
  <c r="JA59" i="1"/>
  <c r="JB59" i="1"/>
  <c r="JC59" i="1"/>
  <c r="JD59" i="1"/>
  <c r="JE59" i="1"/>
  <c r="JF59" i="1"/>
  <c r="JG59" i="1"/>
  <c r="JH59" i="1"/>
  <c r="JI59" i="1"/>
  <c r="JJ59" i="1"/>
  <c r="JK59" i="1"/>
  <c r="JL59" i="1"/>
  <c r="JM59" i="1"/>
  <c r="JN59" i="1"/>
  <c r="JO59" i="1"/>
  <c r="JP59" i="1"/>
  <c r="JQ59" i="1"/>
  <c r="JR59" i="1"/>
  <c r="JS59" i="1"/>
  <c r="JT59" i="1"/>
  <c r="JU59" i="1"/>
  <c r="JV59" i="1"/>
  <c r="JW59" i="1"/>
  <c r="JX59" i="1"/>
  <c r="JY59" i="1"/>
  <c r="JZ59" i="1"/>
  <c r="KA59" i="1"/>
  <c r="KB59" i="1"/>
  <c r="KC59" i="1"/>
  <c r="KD59" i="1"/>
  <c r="KE59" i="1"/>
  <c r="KF59" i="1"/>
  <c r="KG59" i="1"/>
  <c r="KH59" i="1"/>
  <c r="KI59" i="1"/>
  <c r="KJ59" i="1"/>
  <c r="KK59" i="1"/>
  <c r="KL59" i="1"/>
  <c r="KM59" i="1"/>
  <c r="KN59" i="1"/>
  <c r="KO59" i="1"/>
  <c r="KP59" i="1"/>
  <c r="KQ59" i="1"/>
  <c r="KR59" i="1"/>
  <c r="KS59" i="1"/>
  <c r="KT59" i="1"/>
  <c r="KU59" i="1"/>
  <c r="KV59" i="1"/>
  <c r="KW59" i="1"/>
  <c r="KX59" i="1"/>
  <c r="KY59" i="1"/>
  <c r="KZ59" i="1"/>
  <c r="LA59" i="1"/>
  <c r="LB59" i="1"/>
  <c r="LC59" i="1"/>
  <c r="LD59" i="1"/>
  <c r="LE59" i="1"/>
  <c r="LF59" i="1"/>
  <c r="LG59" i="1"/>
  <c r="LH59" i="1"/>
  <c r="LI59" i="1"/>
  <c r="LJ59" i="1"/>
  <c r="LK59" i="1"/>
  <c r="LL59" i="1"/>
  <c r="LM59" i="1"/>
  <c r="LN59" i="1"/>
  <c r="LO59" i="1"/>
  <c r="LP59" i="1"/>
  <c r="LQ59" i="1"/>
  <c r="LR59" i="1"/>
  <c r="LS59" i="1"/>
  <c r="LT59" i="1"/>
  <c r="LU59" i="1"/>
  <c r="LV59" i="1"/>
  <c r="LW59" i="1"/>
  <c r="LX59" i="1"/>
  <c r="LY59" i="1"/>
  <c r="LZ59" i="1"/>
  <c r="MA59" i="1"/>
  <c r="MB59" i="1"/>
  <c r="MC59" i="1"/>
  <c r="MD59" i="1"/>
  <c r="ME59" i="1"/>
  <c r="MF59" i="1"/>
  <c r="MG59" i="1"/>
  <c r="MH59" i="1"/>
  <c r="MI59" i="1"/>
  <c r="MJ59" i="1"/>
  <c r="MK59" i="1"/>
  <c r="ML59" i="1"/>
  <c r="MM59" i="1"/>
  <c r="MN59" i="1"/>
  <c r="MO59" i="1"/>
  <c r="MP59" i="1"/>
  <c r="MQ59" i="1"/>
  <c r="MR59" i="1"/>
  <c r="MS59" i="1"/>
  <c r="MT59" i="1"/>
  <c r="MU59" i="1"/>
  <c r="MV59" i="1"/>
  <c r="MW59" i="1"/>
  <c r="MX59" i="1"/>
  <c r="MY59" i="1"/>
  <c r="MZ59" i="1"/>
  <c r="NA59" i="1"/>
  <c r="NB59" i="1"/>
  <c r="NC59" i="1"/>
  <c r="ND59" i="1"/>
  <c r="NE59" i="1"/>
  <c r="NF59" i="1"/>
  <c r="NG59" i="1"/>
  <c r="NH59" i="1"/>
  <c r="NI59" i="1"/>
  <c r="NJ59" i="1"/>
  <c r="NK59" i="1"/>
  <c r="NL59" i="1"/>
  <c r="NM59" i="1"/>
  <c r="NN59" i="1"/>
  <c r="NO59" i="1"/>
  <c r="NP59" i="1"/>
  <c r="NQ59" i="1"/>
  <c r="NR59" i="1"/>
  <c r="NS59" i="1"/>
  <c r="NT59" i="1"/>
  <c r="NU59" i="1"/>
  <c r="NV59" i="1"/>
  <c r="NW59" i="1"/>
  <c r="NX59" i="1"/>
  <c r="NY59" i="1"/>
  <c r="NZ59" i="1"/>
  <c r="OA59" i="1"/>
  <c r="OB59" i="1"/>
  <c r="OC59" i="1"/>
  <c r="OD59" i="1"/>
  <c r="OE59" i="1"/>
  <c r="OF59" i="1"/>
  <c r="OG59" i="1"/>
  <c r="OH59" i="1"/>
  <c r="OI59" i="1"/>
  <c r="OJ59" i="1"/>
  <c r="OK59" i="1"/>
  <c r="OL59" i="1"/>
  <c r="OM59" i="1"/>
  <c r="ON59" i="1"/>
  <c r="OO59" i="1"/>
  <c r="OP59" i="1"/>
  <c r="OQ59" i="1"/>
  <c r="OR59" i="1"/>
  <c r="OS59" i="1"/>
  <c r="OT59" i="1"/>
  <c r="OU59" i="1"/>
  <c r="OV59" i="1"/>
  <c r="OW59" i="1"/>
  <c r="OX59" i="1"/>
  <c r="OY59" i="1"/>
  <c r="OZ59" i="1"/>
  <c r="PA59" i="1"/>
  <c r="PB59" i="1"/>
  <c r="PC59" i="1"/>
  <c r="PD59" i="1"/>
  <c r="PE59" i="1"/>
  <c r="PF59" i="1"/>
  <c r="PG59" i="1"/>
  <c r="PH59" i="1"/>
  <c r="PI59" i="1"/>
  <c r="PJ59" i="1"/>
  <c r="PK59" i="1"/>
  <c r="PL59" i="1"/>
  <c r="PM59" i="1"/>
  <c r="PN59" i="1"/>
  <c r="PO59" i="1"/>
  <c r="PP59" i="1"/>
  <c r="PQ59" i="1"/>
  <c r="PR59" i="1"/>
  <c r="PS59" i="1"/>
  <c r="PT59" i="1"/>
  <c r="PU59" i="1"/>
  <c r="PV59" i="1"/>
  <c r="PW59" i="1"/>
  <c r="PX59" i="1"/>
  <c r="PY59" i="1"/>
  <c r="PZ59" i="1"/>
  <c r="QA59" i="1"/>
  <c r="QB59" i="1"/>
  <c r="QC59" i="1"/>
  <c r="QD59" i="1"/>
  <c r="QE59" i="1"/>
  <c r="QF59" i="1"/>
  <c r="QG59" i="1"/>
  <c r="QH59" i="1"/>
  <c r="QI59" i="1"/>
  <c r="QJ59" i="1"/>
  <c r="QK59" i="1"/>
  <c r="QL59" i="1"/>
  <c r="QM59" i="1"/>
  <c r="QN59" i="1"/>
  <c r="QO59" i="1"/>
  <c r="QP59" i="1"/>
  <c r="QQ59" i="1"/>
  <c r="QR59" i="1"/>
  <c r="QS59" i="1"/>
  <c r="QT59" i="1"/>
  <c r="QU59" i="1"/>
  <c r="QV59" i="1"/>
  <c r="QW59" i="1"/>
  <c r="QX59" i="1"/>
  <c r="QY59" i="1"/>
  <c r="QZ59" i="1"/>
  <c r="RA59" i="1"/>
  <c r="RB59" i="1"/>
  <c r="RC59" i="1"/>
  <c r="RD59" i="1"/>
  <c r="RE59" i="1"/>
  <c r="RF59" i="1"/>
  <c r="RG59" i="1"/>
  <c r="RH59" i="1"/>
  <c r="RI59" i="1"/>
  <c r="RJ59" i="1"/>
  <c r="RK59" i="1"/>
  <c r="RL59" i="1"/>
  <c r="RM59" i="1"/>
  <c r="RN59" i="1"/>
  <c r="RO59" i="1"/>
  <c r="RP59" i="1"/>
  <c r="RQ59" i="1"/>
  <c r="RR59" i="1"/>
  <c r="RS59" i="1"/>
  <c r="RT59" i="1"/>
  <c r="RU59" i="1"/>
  <c r="RV59" i="1"/>
  <c r="RW59" i="1"/>
  <c r="RX59" i="1"/>
  <c r="RY59" i="1"/>
  <c r="RZ59" i="1"/>
  <c r="SA59" i="1"/>
  <c r="SB59" i="1"/>
  <c r="SC59" i="1"/>
  <c r="SD59" i="1"/>
  <c r="SE59" i="1"/>
  <c r="SF59" i="1"/>
  <c r="SG59" i="1"/>
  <c r="SH59" i="1"/>
  <c r="SI59" i="1"/>
  <c r="SJ59" i="1"/>
  <c r="SK59" i="1"/>
  <c r="SL59" i="1"/>
  <c r="SM59" i="1"/>
  <c r="SN59" i="1"/>
  <c r="SO59" i="1"/>
  <c r="SP59" i="1"/>
  <c r="SQ59" i="1"/>
  <c r="SR59" i="1"/>
  <c r="SS59" i="1"/>
  <c r="ST59" i="1"/>
  <c r="SU59" i="1"/>
  <c r="SV59" i="1"/>
  <c r="SW59" i="1"/>
  <c r="SX59" i="1"/>
  <c r="SY59" i="1"/>
  <c r="SZ59" i="1"/>
  <c r="TA59" i="1"/>
  <c r="TB59" i="1"/>
  <c r="TC59" i="1"/>
  <c r="TD59" i="1"/>
  <c r="TE59" i="1"/>
  <c r="TF59" i="1"/>
  <c r="TG59" i="1"/>
  <c r="TH59" i="1"/>
  <c r="TI59" i="1"/>
  <c r="TJ59" i="1"/>
  <c r="TK59" i="1"/>
  <c r="TL59" i="1"/>
  <c r="TM59" i="1"/>
  <c r="TN59" i="1"/>
  <c r="TO59" i="1"/>
  <c r="TP59" i="1"/>
  <c r="TQ59" i="1"/>
  <c r="TR59" i="1"/>
  <c r="TS59" i="1"/>
  <c r="TT59" i="1"/>
  <c r="TU59" i="1"/>
  <c r="TV59" i="1"/>
  <c r="TW59" i="1"/>
  <c r="TX59" i="1"/>
  <c r="TY59" i="1"/>
  <c r="TZ59" i="1"/>
  <c r="UA59" i="1"/>
  <c r="UB59" i="1"/>
  <c r="UC59" i="1"/>
  <c r="UD59" i="1"/>
  <c r="UE59" i="1"/>
  <c r="UF59" i="1"/>
  <c r="UG59" i="1"/>
  <c r="UH59" i="1"/>
  <c r="UI59" i="1"/>
  <c r="UJ59" i="1"/>
  <c r="UK59" i="1"/>
  <c r="UL59" i="1"/>
  <c r="UM59" i="1"/>
  <c r="UN59" i="1"/>
  <c r="UO59" i="1"/>
  <c r="UP59" i="1"/>
  <c r="UQ59" i="1"/>
  <c r="UR59" i="1"/>
  <c r="US59" i="1"/>
  <c r="UT59" i="1"/>
  <c r="UU59" i="1"/>
  <c r="UV59" i="1"/>
  <c r="UW59" i="1"/>
  <c r="UX59" i="1"/>
  <c r="UY59" i="1"/>
  <c r="UZ59" i="1"/>
  <c r="VA59" i="1"/>
  <c r="VB59" i="1"/>
  <c r="VC59" i="1"/>
  <c r="VD59" i="1"/>
  <c r="VE59" i="1"/>
  <c r="VF59" i="1"/>
  <c r="VG59" i="1"/>
  <c r="VH59" i="1"/>
  <c r="VI59" i="1"/>
  <c r="VJ59" i="1"/>
  <c r="VK59" i="1"/>
  <c r="VL59" i="1"/>
  <c r="VM59" i="1"/>
  <c r="VN59" i="1"/>
  <c r="VO59" i="1"/>
  <c r="VP59" i="1"/>
  <c r="VQ59" i="1"/>
  <c r="VR59" i="1"/>
  <c r="VS59" i="1"/>
  <c r="VT59" i="1"/>
  <c r="VU59" i="1"/>
  <c r="VV59" i="1"/>
  <c r="VW59" i="1"/>
  <c r="VX59" i="1"/>
  <c r="VY59" i="1"/>
  <c r="VZ59" i="1"/>
  <c r="WA59" i="1"/>
  <c r="WB59" i="1"/>
  <c r="WC59" i="1"/>
  <c r="WD59" i="1"/>
  <c r="WE59" i="1"/>
  <c r="WF59" i="1"/>
  <c r="WG59" i="1"/>
  <c r="WH59" i="1"/>
  <c r="WI59" i="1"/>
  <c r="WJ59" i="1"/>
  <c r="WK59" i="1"/>
  <c r="WL59" i="1"/>
  <c r="WM59" i="1"/>
  <c r="WN59" i="1"/>
  <c r="WO59" i="1"/>
  <c r="WP59" i="1"/>
  <c r="WQ59" i="1"/>
  <c r="WR59" i="1"/>
  <c r="WS59" i="1"/>
  <c r="WT59" i="1"/>
  <c r="WU59" i="1"/>
  <c r="WV59" i="1"/>
  <c r="WW59" i="1"/>
  <c r="WX59" i="1"/>
  <c r="WY59" i="1"/>
  <c r="WZ59" i="1"/>
  <c r="XA59" i="1"/>
  <c r="XB59" i="1"/>
  <c r="XC59" i="1"/>
  <c r="XD59" i="1"/>
  <c r="XE59" i="1"/>
  <c r="XF59" i="1"/>
  <c r="XG59" i="1"/>
  <c r="XH59" i="1"/>
  <c r="XI59" i="1"/>
  <c r="XJ59" i="1"/>
  <c r="XK59" i="1"/>
  <c r="XL59" i="1"/>
  <c r="XM59" i="1"/>
  <c r="XN59" i="1"/>
  <c r="XO59" i="1"/>
  <c r="XP59" i="1"/>
  <c r="XQ59" i="1"/>
  <c r="XR59" i="1"/>
  <c r="XS59" i="1"/>
  <c r="XT59" i="1"/>
  <c r="XU59" i="1"/>
  <c r="XV59" i="1"/>
  <c r="XW59" i="1"/>
  <c r="XL60" i="1"/>
  <c r="XM60" i="1"/>
  <c r="XN60" i="1"/>
  <c r="XO60" i="1"/>
  <c r="XP60" i="1"/>
  <c r="XQ60" i="1"/>
  <c r="XR60" i="1"/>
  <c r="XS60" i="1"/>
  <c r="XT60" i="1"/>
  <c r="XU60" i="1"/>
  <c r="XV60" i="1"/>
  <c r="XW60" i="1"/>
  <c r="XL61" i="1"/>
  <c r="XM61" i="1"/>
  <c r="XN61" i="1"/>
  <c r="XO61" i="1"/>
  <c r="XP61" i="1"/>
  <c r="XQ61" i="1"/>
  <c r="XR61" i="1"/>
  <c r="XS61" i="1"/>
  <c r="XT61" i="1"/>
  <c r="XU61" i="1"/>
  <c r="XV61" i="1"/>
  <c r="XW61" i="1"/>
  <c r="XJ61" i="1"/>
  <c r="XI61" i="1"/>
  <c r="XH61" i="1"/>
  <c r="XG61" i="1"/>
  <c r="XF61" i="1"/>
  <c r="XE61" i="1"/>
  <c r="XD61" i="1"/>
  <c r="XC61" i="1"/>
  <c r="XB61" i="1"/>
  <c r="XA61" i="1"/>
  <c r="WZ61" i="1"/>
  <c r="WY61" i="1"/>
  <c r="WX61" i="1"/>
  <c r="WW61" i="1"/>
  <c r="WV61" i="1"/>
  <c r="WU61" i="1"/>
  <c r="WT61" i="1"/>
  <c r="WS61" i="1"/>
  <c r="WR61" i="1"/>
  <c r="WQ61" i="1"/>
  <c r="WP61" i="1"/>
  <c r="WO61" i="1"/>
  <c r="WN61" i="1"/>
  <c r="WM61" i="1"/>
  <c r="WL61" i="1"/>
  <c r="WK61" i="1"/>
  <c r="WJ61" i="1"/>
  <c r="WI61" i="1"/>
  <c r="WH61" i="1"/>
  <c r="WG61" i="1"/>
  <c r="WF61" i="1"/>
  <c r="WE61" i="1"/>
  <c r="WD61" i="1"/>
  <c r="WC61" i="1"/>
  <c r="WB61" i="1"/>
  <c r="WA61" i="1"/>
  <c r="VZ61" i="1"/>
  <c r="VY61" i="1"/>
  <c r="VX61" i="1"/>
  <c r="VW61" i="1"/>
  <c r="VV61" i="1"/>
  <c r="VU61" i="1"/>
  <c r="VT61" i="1"/>
  <c r="VS61" i="1"/>
  <c r="VR61" i="1"/>
  <c r="VQ61" i="1"/>
  <c r="VP61" i="1"/>
  <c r="VO61" i="1"/>
  <c r="VN61" i="1"/>
  <c r="VM61" i="1"/>
  <c r="VL61" i="1"/>
  <c r="VK61" i="1"/>
  <c r="VJ61" i="1"/>
  <c r="VI61" i="1"/>
  <c r="VH61" i="1"/>
  <c r="VG61" i="1"/>
  <c r="VF61" i="1"/>
  <c r="VE61" i="1"/>
  <c r="VD61" i="1"/>
  <c r="VC61" i="1"/>
  <c r="VB61" i="1"/>
  <c r="VA61" i="1"/>
  <c r="UZ61" i="1"/>
  <c r="UY61" i="1"/>
  <c r="UX61" i="1"/>
  <c r="UW61" i="1"/>
  <c r="UV61" i="1"/>
  <c r="UU61" i="1"/>
  <c r="UT61" i="1"/>
  <c r="US61" i="1"/>
  <c r="UR61" i="1"/>
  <c r="UQ61" i="1"/>
  <c r="UP61" i="1"/>
  <c r="UO61" i="1"/>
  <c r="UN61" i="1"/>
  <c r="UM61" i="1"/>
  <c r="UL61" i="1"/>
  <c r="UK61" i="1"/>
  <c r="UJ61" i="1"/>
  <c r="UI61" i="1"/>
  <c r="UH61" i="1"/>
  <c r="UG61" i="1"/>
  <c r="UF61" i="1"/>
  <c r="UE61" i="1"/>
  <c r="UD61" i="1"/>
  <c r="UC61" i="1"/>
  <c r="UB61" i="1"/>
  <c r="UA61" i="1"/>
  <c r="TZ61" i="1"/>
  <c r="TY61" i="1"/>
  <c r="TX61" i="1"/>
  <c r="TW61" i="1"/>
  <c r="TV61" i="1"/>
  <c r="TU61" i="1"/>
  <c r="TT61" i="1"/>
  <c r="TS61" i="1"/>
  <c r="TR61" i="1"/>
  <c r="TQ61" i="1"/>
  <c r="TP61" i="1"/>
  <c r="TO61" i="1"/>
  <c r="TN61" i="1"/>
  <c r="TM61" i="1"/>
  <c r="TL61" i="1"/>
  <c r="TK61" i="1"/>
  <c r="TJ61" i="1"/>
  <c r="TI61" i="1"/>
  <c r="TH61" i="1"/>
  <c r="TG61" i="1"/>
  <c r="TF61" i="1"/>
  <c r="TE61" i="1"/>
  <c r="TD61" i="1"/>
  <c r="TC61" i="1"/>
  <c r="TB61" i="1"/>
  <c r="TA61" i="1"/>
  <c r="SZ61" i="1"/>
  <c r="SY61" i="1"/>
  <c r="SX61" i="1"/>
  <c r="SW61" i="1"/>
  <c r="SV61" i="1"/>
  <c r="SU61" i="1"/>
  <c r="ST61" i="1"/>
  <c r="SS61" i="1"/>
  <c r="SR61" i="1"/>
  <c r="SQ61" i="1"/>
  <c r="SP61" i="1"/>
  <c r="SO61" i="1"/>
  <c r="SN61" i="1"/>
  <c r="SM61" i="1"/>
  <c r="SL61" i="1"/>
  <c r="SK61" i="1"/>
  <c r="SJ61" i="1"/>
  <c r="SI61" i="1"/>
  <c r="SH61" i="1"/>
  <c r="SG61" i="1"/>
  <c r="SF61" i="1"/>
  <c r="SE61" i="1"/>
  <c r="SD61" i="1"/>
  <c r="SC61" i="1"/>
  <c r="SB61" i="1"/>
  <c r="SA61" i="1"/>
  <c r="RZ61" i="1"/>
  <c r="RY61" i="1"/>
  <c r="RX61" i="1"/>
  <c r="RW61" i="1"/>
  <c r="RV61" i="1"/>
  <c r="RU61" i="1"/>
  <c r="RT61" i="1"/>
  <c r="RS61" i="1"/>
  <c r="RR61" i="1"/>
  <c r="RQ61" i="1"/>
  <c r="RP61" i="1"/>
  <c r="RO61" i="1"/>
  <c r="RN61" i="1"/>
  <c r="RM61" i="1"/>
  <c r="RL61" i="1"/>
  <c r="RK61" i="1"/>
  <c r="RJ61" i="1"/>
  <c r="RI61" i="1"/>
  <c r="RH61" i="1"/>
  <c r="RG61" i="1"/>
  <c r="RF61" i="1"/>
  <c r="RE61" i="1"/>
  <c r="RD61" i="1"/>
  <c r="RC61" i="1"/>
  <c r="RB61" i="1"/>
  <c r="RA61" i="1"/>
  <c r="QZ61" i="1"/>
  <c r="QY61" i="1"/>
  <c r="QX61" i="1"/>
  <c r="QW61" i="1"/>
  <c r="QV61" i="1"/>
  <c r="QU61" i="1"/>
  <c r="QT61" i="1"/>
  <c r="QS61" i="1"/>
  <c r="QR61" i="1"/>
  <c r="QQ61" i="1"/>
  <c r="QP61" i="1"/>
  <c r="QO61" i="1"/>
  <c r="QN61" i="1"/>
  <c r="QM61" i="1"/>
  <c r="QL61" i="1"/>
  <c r="QK61" i="1"/>
  <c r="QJ61" i="1"/>
  <c r="QI61" i="1"/>
  <c r="QH61" i="1"/>
  <c r="QG61" i="1"/>
  <c r="QF61" i="1"/>
  <c r="QE61" i="1"/>
  <c r="QD61" i="1"/>
  <c r="QC61" i="1"/>
  <c r="QB61" i="1"/>
  <c r="QA61" i="1"/>
  <c r="PZ61" i="1"/>
  <c r="PY61" i="1"/>
  <c r="PX61" i="1"/>
  <c r="PW61" i="1"/>
  <c r="PV61" i="1"/>
  <c r="PU61" i="1"/>
  <c r="PT61" i="1"/>
  <c r="PS61" i="1"/>
  <c r="PR61" i="1"/>
  <c r="PQ61" i="1"/>
  <c r="PP61" i="1"/>
  <c r="PO61" i="1"/>
  <c r="PN61" i="1"/>
  <c r="PM61" i="1"/>
  <c r="PL61" i="1"/>
  <c r="PK61" i="1"/>
  <c r="PJ61" i="1"/>
  <c r="PI61" i="1"/>
  <c r="PH61" i="1"/>
  <c r="PG61" i="1"/>
  <c r="PF61" i="1"/>
  <c r="PE61" i="1"/>
  <c r="PD61" i="1"/>
  <c r="PC61" i="1"/>
  <c r="PB61" i="1"/>
  <c r="PA61" i="1"/>
  <c r="OZ61" i="1"/>
  <c r="OY61" i="1"/>
  <c r="OX61" i="1"/>
  <c r="OW61" i="1"/>
  <c r="OV61" i="1"/>
  <c r="OU61" i="1"/>
  <c r="OT61" i="1"/>
  <c r="OS61" i="1"/>
  <c r="OR61" i="1"/>
  <c r="OQ61" i="1"/>
  <c r="OP61" i="1"/>
  <c r="OO61" i="1"/>
  <c r="ON61" i="1"/>
  <c r="OM61" i="1"/>
  <c r="OL61" i="1"/>
  <c r="OK61" i="1"/>
  <c r="OJ61" i="1"/>
  <c r="OI61" i="1"/>
  <c r="OH61" i="1"/>
  <c r="OG61" i="1"/>
  <c r="OF61" i="1"/>
  <c r="OE61" i="1"/>
  <c r="OD61" i="1"/>
  <c r="OC61" i="1"/>
  <c r="OB61" i="1"/>
  <c r="OA61" i="1"/>
  <c r="NZ61" i="1"/>
  <c r="NY61" i="1"/>
  <c r="NX61" i="1"/>
  <c r="NW61" i="1"/>
  <c r="NV61" i="1"/>
  <c r="NU61" i="1"/>
  <c r="NT61" i="1"/>
  <c r="NS61" i="1"/>
  <c r="NR61" i="1"/>
  <c r="NQ61" i="1"/>
  <c r="NP61" i="1"/>
  <c r="NO61" i="1"/>
  <c r="NN61" i="1"/>
  <c r="NM61" i="1"/>
  <c r="NL61" i="1"/>
  <c r="NK61" i="1"/>
  <c r="NJ61" i="1"/>
  <c r="NI61" i="1"/>
  <c r="NH61" i="1"/>
  <c r="NG61" i="1"/>
  <c r="NF61" i="1"/>
  <c r="NE61" i="1"/>
  <c r="ND61" i="1"/>
  <c r="NC61" i="1"/>
  <c r="NB61" i="1"/>
  <c r="NA61" i="1"/>
  <c r="MZ61" i="1"/>
  <c r="MY61" i="1"/>
  <c r="MX61" i="1"/>
  <c r="MW61" i="1"/>
  <c r="MV61" i="1"/>
  <c r="MU61" i="1"/>
  <c r="MT61" i="1"/>
  <c r="MS61" i="1"/>
  <c r="MR61" i="1"/>
  <c r="MQ61" i="1"/>
  <c r="MP61" i="1"/>
  <c r="MO61" i="1"/>
  <c r="MN61" i="1"/>
  <c r="MM61" i="1"/>
  <c r="ML61" i="1"/>
  <c r="MK61" i="1"/>
  <c r="MJ61" i="1"/>
  <c r="MI61" i="1"/>
  <c r="MH61" i="1"/>
  <c r="MG61" i="1"/>
  <c r="MF61" i="1"/>
  <c r="ME61" i="1"/>
  <c r="MD61" i="1"/>
  <c r="MC61" i="1"/>
  <c r="MB61" i="1"/>
  <c r="MA61" i="1"/>
  <c r="LZ61" i="1"/>
  <c r="LY61" i="1"/>
  <c r="LX61" i="1"/>
  <c r="LW61" i="1"/>
  <c r="LV61" i="1"/>
  <c r="LU61" i="1"/>
  <c r="LT61" i="1"/>
  <c r="LS61" i="1"/>
  <c r="LR61" i="1"/>
  <c r="LQ61" i="1"/>
  <c r="LP61" i="1"/>
  <c r="LO61" i="1"/>
  <c r="LN61" i="1"/>
  <c r="LM61" i="1"/>
  <c r="LL61" i="1"/>
  <c r="LK61" i="1"/>
  <c r="LJ61" i="1"/>
  <c r="LI61" i="1"/>
  <c r="LH61" i="1"/>
  <c r="LG61" i="1"/>
  <c r="LF61" i="1"/>
  <c r="LE61" i="1"/>
  <c r="LD61" i="1"/>
  <c r="LC61" i="1"/>
  <c r="LB61" i="1"/>
  <c r="LA61" i="1"/>
  <c r="KZ61" i="1"/>
  <c r="KY61" i="1"/>
  <c r="KX61" i="1"/>
  <c r="KW61" i="1"/>
  <c r="KV61" i="1"/>
  <c r="KU61" i="1"/>
  <c r="KT61" i="1"/>
  <c r="KS61" i="1"/>
  <c r="KR61" i="1"/>
  <c r="KQ61" i="1"/>
  <c r="KP61" i="1"/>
  <c r="KO61" i="1"/>
  <c r="KN61" i="1"/>
  <c r="KM61" i="1"/>
  <c r="KL61" i="1"/>
  <c r="KK61" i="1"/>
  <c r="KJ61" i="1"/>
  <c r="KI61" i="1"/>
  <c r="KH61" i="1"/>
  <c r="KG61" i="1"/>
  <c r="KF61" i="1"/>
  <c r="KE61" i="1"/>
  <c r="KD61" i="1"/>
  <c r="KC61" i="1"/>
  <c r="KB61" i="1"/>
  <c r="KA61" i="1"/>
  <c r="JZ61" i="1"/>
  <c r="JY61" i="1"/>
  <c r="JX61" i="1"/>
  <c r="JW61" i="1"/>
  <c r="JV61" i="1"/>
  <c r="JU61" i="1"/>
  <c r="JT61" i="1"/>
  <c r="JS61" i="1"/>
  <c r="JR61" i="1"/>
  <c r="JQ61" i="1"/>
  <c r="JP61" i="1"/>
  <c r="JO61" i="1"/>
  <c r="JN61" i="1"/>
  <c r="JM61" i="1"/>
  <c r="JL61" i="1"/>
  <c r="JK61" i="1"/>
  <c r="JJ61" i="1"/>
  <c r="JI61" i="1"/>
  <c r="JH61" i="1"/>
  <c r="JG61" i="1"/>
  <c r="JF61" i="1"/>
  <c r="JE61" i="1"/>
  <c r="JD61" i="1"/>
  <c r="JC61" i="1"/>
  <c r="JB61" i="1"/>
  <c r="JA61" i="1"/>
  <c r="IZ61" i="1"/>
  <c r="IY61" i="1"/>
  <c r="IX61" i="1"/>
  <c r="IW61" i="1"/>
  <c r="IV61" i="1"/>
  <c r="IU61" i="1"/>
  <c r="IT61" i="1"/>
  <c r="IS61" i="1"/>
  <c r="IR61" i="1"/>
  <c r="IQ61" i="1"/>
  <c r="IP61" i="1"/>
  <c r="IO61" i="1"/>
  <c r="IN61" i="1"/>
  <c r="IM61" i="1"/>
  <c r="IL61" i="1"/>
  <c r="IK61" i="1"/>
  <c r="IJ61" i="1"/>
  <c r="II61" i="1"/>
  <c r="IH61" i="1"/>
  <c r="IG61" i="1"/>
  <c r="IF61" i="1"/>
  <c r="IE61" i="1"/>
  <c r="ID61" i="1"/>
  <c r="IC61" i="1"/>
  <c r="IB61" i="1"/>
  <c r="IA61" i="1"/>
  <c r="HZ61" i="1"/>
  <c r="HY61" i="1"/>
  <c r="HX61" i="1"/>
  <c r="HW61" i="1"/>
  <c r="HV61" i="1"/>
  <c r="HU61" i="1"/>
  <c r="HT61" i="1"/>
  <c r="HS61" i="1"/>
  <c r="HR61" i="1"/>
  <c r="HQ61" i="1"/>
  <c r="HP61" i="1"/>
  <c r="HO61" i="1"/>
  <c r="HN61" i="1"/>
  <c r="HM61" i="1"/>
  <c r="HL61" i="1"/>
  <c r="HK61" i="1"/>
  <c r="HJ61" i="1"/>
  <c r="HI61" i="1"/>
  <c r="HH61" i="1"/>
  <c r="HG61" i="1"/>
  <c r="HF61" i="1"/>
  <c r="HE61" i="1"/>
  <c r="HD61" i="1"/>
  <c r="HC61" i="1"/>
  <c r="HB61" i="1"/>
  <c r="HA61" i="1"/>
  <c r="GZ61" i="1"/>
  <c r="GY61" i="1"/>
  <c r="GX61" i="1"/>
  <c r="GW61" i="1"/>
  <c r="GV61" i="1"/>
  <c r="GU61" i="1"/>
  <c r="GT61" i="1"/>
  <c r="GS61" i="1"/>
  <c r="GR61" i="1"/>
  <c r="GQ61" i="1"/>
  <c r="GP61" i="1"/>
  <c r="GO61" i="1"/>
  <c r="GN61" i="1"/>
  <c r="GM61" i="1"/>
  <c r="GL61" i="1"/>
  <c r="GK61" i="1"/>
  <c r="GJ61" i="1"/>
  <c r="GI61" i="1"/>
  <c r="GH61" i="1"/>
  <c r="GG61" i="1"/>
  <c r="GF61" i="1"/>
  <c r="GE61" i="1"/>
  <c r="GD61" i="1"/>
  <c r="GC61" i="1"/>
  <c r="GB61" i="1"/>
  <c r="GA61" i="1"/>
  <c r="FZ61" i="1"/>
  <c r="FY61" i="1"/>
  <c r="FX61" i="1"/>
  <c r="FW61" i="1"/>
  <c r="FV61" i="1"/>
  <c r="FU61" i="1"/>
  <c r="FT61" i="1"/>
  <c r="FS61" i="1"/>
  <c r="FR61" i="1"/>
  <c r="FQ61" i="1"/>
  <c r="FP61" i="1"/>
  <c r="FO61" i="1"/>
  <c r="FN61" i="1"/>
  <c r="FM61" i="1"/>
  <c r="FL61" i="1"/>
  <c r="FK61" i="1"/>
  <c r="FJ61" i="1"/>
  <c r="FI61" i="1"/>
  <c r="FH61" i="1"/>
  <c r="FG61" i="1"/>
  <c r="FF61" i="1"/>
  <c r="FE61" i="1"/>
  <c r="FD61" i="1"/>
  <c r="FC61" i="1"/>
  <c r="FB61" i="1"/>
  <c r="FA61" i="1"/>
  <c r="EZ61" i="1"/>
  <c r="EY61" i="1"/>
  <c r="EX61" i="1"/>
  <c r="EW61" i="1"/>
  <c r="EV61" i="1"/>
  <c r="EU61" i="1"/>
  <c r="ET61" i="1"/>
  <c r="ES61" i="1"/>
  <c r="ER61" i="1"/>
  <c r="EQ61" i="1"/>
  <c r="EP61" i="1"/>
  <c r="EO61" i="1"/>
  <c r="EN61" i="1"/>
  <c r="EM61" i="1"/>
  <c r="EL61" i="1"/>
  <c r="EK61" i="1"/>
  <c r="EJ61" i="1"/>
  <c r="EI61" i="1"/>
  <c r="EH61" i="1"/>
  <c r="EG61" i="1"/>
  <c r="EF61" i="1"/>
  <c r="EE61" i="1"/>
  <c r="ED61" i="1"/>
  <c r="EC61" i="1"/>
  <c r="EB61" i="1"/>
  <c r="EA61" i="1"/>
  <c r="DZ61" i="1"/>
  <c r="DY61" i="1"/>
  <c r="DX61" i="1"/>
  <c r="DW61" i="1"/>
  <c r="DV61" i="1"/>
  <c r="DU61" i="1"/>
  <c r="DT61" i="1"/>
  <c r="DS61" i="1"/>
  <c r="DR61" i="1"/>
  <c r="DQ61" i="1"/>
  <c r="DP61" i="1"/>
  <c r="DO61" i="1"/>
  <c r="DN61" i="1"/>
  <c r="DM61" i="1"/>
  <c r="DL61" i="1"/>
  <c r="DK61" i="1"/>
  <c r="DJ61" i="1"/>
  <c r="DI61" i="1"/>
  <c r="DH61" i="1"/>
  <c r="DG61" i="1"/>
  <c r="DF61" i="1"/>
  <c r="DE61" i="1"/>
  <c r="DD61" i="1"/>
  <c r="DC61" i="1"/>
  <c r="DB61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XJ60" i="1"/>
  <c r="XI60" i="1"/>
  <c r="XH60" i="1"/>
  <c r="XG60" i="1"/>
  <c r="XF60" i="1"/>
  <c r="XE60" i="1"/>
  <c r="XD60" i="1"/>
  <c r="XC60" i="1"/>
  <c r="XB60" i="1"/>
  <c r="XA60" i="1"/>
  <c r="WZ60" i="1"/>
  <c r="WY60" i="1"/>
  <c r="WX60" i="1"/>
  <c r="WW60" i="1"/>
  <c r="WV60" i="1"/>
  <c r="WU60" i="1"/>
  <c r="WT60" i="1"/>
  <c r="WS60" i="1"/>
  <c r="WR60" i="1"/>
  <c r="WQ60" i="1"/>
  <c r="WP60" i="1"/>
  <c r="WO60" i="1"/>
  <c r="WN60" i="1"/>
  <c r="WM60" i="1"/>
  <c r="WL60" i="1"/>
  <c r="WK60" i="1"/>
  <c r="WJ60" i="1"/>
  <c r="WI60" i="1"/>
  <c r="WH60" i="1"/>
  <c r="WG60" i="1"/>
  <c r="WF60" i="1"/>
  <c r="WE60" i="1"/>
  <c r="WD60" i="1"/>
  <c r="WC60" i="1"/>
  <c r="WB60" i="1"/>
  <c r="WA60" i="1"/>
  <c r="VZ60" i="1"/>
  <c r="VY60" i="1"/>
  <c r="VX60" i="1"/>
  <c r="VW60" i="1"/>
  <c r="VV60" i="1"/>
  <c r="VU60" i="1"/>
  <c r="VT60" i="1"/>
  <c r="VS60" i="1"/>
  <c r="VR60" i="1"/>
  <c r="VQ60" i="1"/>
  <c r="VP60" i="1"/>
  <c r="VO60" i="1"/>
  <c r="VN60" i="1"/>
  <c r="VM60" i="1"/>
  <c r="VL60" i="1"/>
  <c r="VK60" i="1"/>
  <c r="VJ60" i="1"/>
  <c r="VI60" i="1"/>
  <c r="VH60" i="1"/>
  <c r="VG60" i="1"/>
  <c r="VF60" i="1"/>
  <c r="VE60" i="1"/>
  <c r="VD60" i="1"/>
  <c r="VC60" i="1"/>
  <c r="VB60" i="1"/>
  <c r="VA60" i="1"/>
  <c r="UZ60" i="1"/>
  <c r="UY60" i="1"/>
  <c r="UX60" i="1"/>
  <c r="UW60" i="1"/>
  <c r="UV60" i="1"/>
  <c r="UU60" i="1"/>
  <c r="UT60" i="1"/>
  <c r="US60" i="1"/>
  <c r="UR60" i="1"/>
  <c r="UQ60" i="1"/>
  <c r="UP60" i="1"/>
  <c r="UO60" i="1"/>
  <c r="UN60" i="1"/>
  <c r="UM60" i="1"/>
  <c r="UL60" i="1"/>
  <c r="UK60" i="1"/>
  <c r="UJ60" i="1"/>
  <c r="UI60" i="1"/>
  <c r="UH60" i="1"/>
  <c r="UG60" i="1"/>
  <c r="UF60" i="1"/>
  <c r="UE60" i="1"/>
  <c r="UD60" i="1"/>
  <c r="UC60" i="1"/>
  <c r="UB60" i="1"/>
  <c r="UA60" i="1"/>
  <c r="TZ60" i="1"/>
  <c r="TY60" i="1"/>
  <c r="TX60" i="1"/>
  <c r="TW60" i="1"/>
  <c r="TV60" i="1"/>
  <c r="TU60" i="1"/>
  <c r="TT60" i="1"/>
  <c r="TS60" i="1"/>
  <c r="TR60" i="1"/>
  <c r="TQ60" i="1"/>
  <c r="TP60" i="1"/>
  <c r="TO60" i="1"/>
  <c r="TN60" i="1"/>
  <c r="TM60" i="1"/>
  <c r="TL60" i="1"/>
  <c r="TK60" i="1"/>
  <c r="TJ60" i="1"/>
  <c r="TI60" i="1"/>
  <c r="TH60" i="1"/>
  <c r="TG60" i="1"/>
  <c r="TF60" i="1"/>
  <c r="TE60" i="1"/>
  <c r="TD60" i="1"/>
  <c r="TC60" i="1"/>
  <c r="TB60" i="1"/>
  <c r="TA60" i="1"/>
  <c r="SZ60" i="1"/>
  <c r="SY60" i="1"/>
  <c r="SX60" i="1"/>
  <c r="SW60" i="1"/>
  <c r="SV60" i="1"/>
  <c r="SU60" i="1"/>
  <c r="ST60" i="1"/>
  <c r="SS60" i="1"/>
  <c r="SR60" i="1"/>
  <c r="SQ60" i="1"/>
  <c r="SP60" i="1"/>
  <c r="SO60" i="1"/>
  <c r="SN60" i="1"/>
  <c r="SM60" i="1"/>
  <c r="SL60" i="1"/>
  <c r="SK60" i="1"/>
  <c r="SJ60" i="1"/>
  <c r="SI60" i="1"/>
  <c r="SH60" i="1"/>
  <c r="SG60" i="1"/>
  <c r="SF60" i="1"/>
  <c r="SE60" i="1"/>
  <c r="SD60" i="1"/>
  <c r="SC60" i="1"/>
  <c r="SB60" i="1"/>
  <c r="SA60" i="1"/>
  <c r="RZ60" i="1"/>
  <c r="RY60" i="1"/>
  <c r="RX60" i="1"/>
  <c r="RW60" i="1"/>
  <c r="RV60" i="1"/>
  <c r="RU60" i="1"/>
  <c r="RT60" i="1"/>
  <c r="RS60" i="1"/>
  <c r="RR60" i="1"/>
  <c r="RQ60" i="1"/>
  <c r="RP60" i="1"/>
  <c r="RO60" i="1"/>
  <c r="RN60" i="1"/>
  <c r="RM60" i="1"/>
  <c r="RL60" i="1"/>
  <c r="RK60" i="1"/>
  <c r="RJ60" i="1"/>
  <c r="RI60" i="1"/>
  <c r="RH60" i="1"/>
  <c r="RG60" i="1"/>
  <c r="RF60" i="1"/>
  <c r="RE60" i="1"/>
  <c r="RD60" i="1"/>
  <c r="RC60" i="1"/>
  <c r="RB60" i="1"/>
  <c r="RA60" i="1"/>
  <c r="QZ60" i="1"/>
  <c r="QY60" i="1"/>
  <c r="QX60" i="1"/>
  <c r="QW60" i="1"/>
  <c r="QV60" i="1"/>
  <c r="QU60" i="1"/>
  <c r="QT60" i="1"/>
  <c r="QS60" i="1"/>
  <c r="QR60" i="1"/>
  <c r="QQ60" i="1"/>
  <c r="QP60" i="1"/>
  <c r="QO60" i="1"/>
  <c r="QN60" i="1"/>
  <c r="QM60" i="1"/>
  <c r="QL60" i="1"/>
  <c r="QK60" i="1"/>
  <c r="QJ60" i="1"/>
  <c r="QI60" i="1"/>
  <c r="QH60" i="1"/>
  <c r="QG60" i="1"/>
  <c r="QF60" i="1"/>
  <c r="QE60" i="1"/>
  <c r="QD60" i="1"/>
  <c r="QC60" i="1"/>
  <c r="QB60" i="1"/>
  <c r="QA60" i="1"/>
  <c r="PZ60" i="1"/>
  <c r="PY60" i="1"/>
  <c r="PX60" i="1"/>
  <c r="PW60" i="1"/>
  <c r="PV60" i="1"/>
  <c r="PU60" i="1"/>
  <c r="PT60" i="1"/>
  <c r="PS60" i="1"/>
  <c r="PR60" i="1"/>
  <c r="PQ60" i="1"/>
  <c r="PP60" i="1"/>
  <c r="PO60" i="1"/>
  <c r="PN60" i="1"/>
  <c r="PM60" i="1"/>
  <c r="PL60" i="1"/>
  <c r="PK60" i="1"/>
  <c r="PJ60" i="1"/>
  <c r="PI60" i="1"/>
  <c r="PH60" i="1"/>
  <c r="PG60" i="1"/>
  <c r="PF60" i="1"/>
  <c r="PE60" i="1"/>
  <c r="PD60" i="1"/>
  <c r="PC60" i="1"/>
  <c r="PB60" i="1"/>
  <c r="PA60" i="1"/>
  <c r="OZ60" i="1"/>
  <c r="OY60" i="1"/>
  <c r="OX60" i="1"/>
  <c r="OW60" i="1"/>
  <c r="OV60" i="1"/>
  <c r="OU60" i="1"/>
  <c r="OT60" i="1"/>
  <c r="OS60" i="1"/>
  <c r="OR60" i="1"/>
  <c r="OQ60" i="1"/>
  <c r="OP60" i="1"/>
  <c r="OO60" i="1"/>
  <c r="ON60" i="1"/>
  <c r="OM60" i="1"/>
  <c r="OL60" i="1"/>
  <c r="OK60" i="1"/>
  <c r="OJ60" i="1"/>
  <c r="OI60" i="1"/>
  <c r="OH60" i="1"/>
  <c r="OG60" i="1"/>
  <c r="OF60" i="1"/>
  <c r="OE60" i="1"/>
  <c r="OD60" i="1"/>
  <c r="OC60" i="1"/>
  <c r="OB60" i="1"/>
  <c r="OA60" i="1"/>
  <c r="NZ60" i="1"/>
  <c r="NY60" i="1"/>
  <c r="NX60" i="1"/>
  <c r="NW60" i="1"/>
  <c r="NV60" i="1"/>
  <c r="NU60" i="1"/>
  <c r="NT60" i="1"/>
  <c r="NS60" i="1"/>
  <c r="NR60" i="1"/>
  <c r="NQ60" i="1"/>
  <c r="NP60" i="1"/>
  <c r="NO60" i="1"/>
  <c r="NN60" i="1"/>
  <c r="NM60" i="1"/>
  <c r="NL60" i="1"/>
  <c r="NK60" i="1"/>
  <c r="NJ60" i="1"/>
  <c r="NI60" i="1"/>
  <c r="NH60" i="1"/>
  <c r="NG60" i="1"/>
  <c r="NF60" i="1"/>
  <c r="NE60" i="1"/>
  <c r="ND60" i="1"/>
  <c r="NC60" i="1"/>
  <c r="NB60" i="1"/>
  <c r="NA60" i="1"/>
  <c r="MZ60" i="1"/>
  <c r="MY60" i="1"/>
  <c r="MX60" i="1"/>
  <c r="MW60" i="1"/>
  <c r="MV60" i="1"/>
  <c r="MU60" i="1"/>
  <c r="MT60" i="1"/>
  <c r="MS60" i="1"/>
  <c r="MR60" i="1"/>
  <c r="MQ60" i="1"/>
  <c r="MP60" i="1"/>
  <c r="MO60" i="1"/>
  <c r="MN60" i="1"/>
  <c r="MM60" i="1"/>
  <c r="ML60" i="1"/>
  <c r="MK60" i="1"/>
  <c r="MJ60" i="1"/>
  <c r="MI60" i="1"/>
  <c r="MH60" i="1"/>
  <c r="MG60" i="1"/>
  <c r="MF60" i="1"/>
  <c r="ME60" i="1"/>
  <c r="MD60" i="1"/>
  <c r="MC60" i="1"/>
  <c r="MB60" i="1"/>
  <c r="MA60" i="1"/>
  <c r="LZ60" i="1"/>
  <c r="LY60" i="1"/>
  <c r="LX60" i="1"/>
  <c r="LW60" i="1"/>
  <c r="LV60" i="1"/>
  <c r="LU60" i="1"/>
  <c r="LT60" i="1"/>
  <c r="LS60" i="1"/>
  <c r="LR60" i="1"/>
  <c r="LQ60" i="1"/>
  <c r="LP60" i="1"/>
  <c r="LO60" i="1"/>
  <c r="LN60" i="1"/>
  <c r="LM60" i="1"/>
  <c r="LL60" i="1"/>
  <c r="LK60" i="1"/>
  <c r="LJ60" i="1"/>
  <c r="LI60" i="1"/>
  <c r="LH60" i="1"/>
  <c r="LG60" i="1"/>
  <c r="LF60" i="1"/>
  <c r="LE60" i="1"/>
  <c r="LD60" i="1"/>
  <c r="LC60" i="1"/>
  <c r="LB60" i="1"/>
  <c r="LA60" i="1"/>
  <c r="KZ60" i="1"/>
  <c r="KY60" i="1"/>
  <c r="KX60" i="1"/>
  <c r="KW60" i="1"/>
  <c r="KV60" i="1"/>
  <c r="KU60" i="1"/>
  <c r="KT60" i="1"/>
  <c r="KS60" i="1"/>
  <c r="KR60" i="1"/>
  <c r="KQ60" i="1"/>
  <c r="KP60" i="1"/>
  <c r="KO60" i="1"/>
  <c r="KN60" i="1"/>
  <c r="KM60" i="1"/>
  <c r="KL60" i="1"/>
  <c r="KK60" i="1"/>
  <c r="KJ60" i="1"/>
  <c r="KI60" i="1"/>
  <c r="KH60" i="1"/>
  <c r="KG60" i="1"/>
  <c r="KF60" i="1"/>
  <c r="KE60" i="1"/>
  <c r="KD60" i="1"/>
  <c r="KC60" i="1"/>
  <c r="KB60" i="1"/>
  <c r="KA60" i="1"/>
  <c r="JZ60" i="1"/>
  <c r="JY60" i="1"/>
  <c r="JX60" i="1"/>
  <c r="JW60" i="1"/>
  <c r="JV60" i="1"/>
  <c r="JU60" i="1"/>
  <c r="JT60" i="1"/>
  <c r="JS60" i="1"/>
  <c r="JR60" i="1"/>
  <c r="JQ60" i="1"/>
  <c r="JP60" i="1"/>
  <c r="JO60" i="1"/>
  <c r="JN60" i="1"/>
  <c r="JM60" i="1"/>
  <c r="JL60" i="1"/>
  <c r="JK60" i="1"/>
  <c r="JJ60" i="1"/>
  <c r="JI60" i="1"/>
  <c r="JH60" i="1"/>
  <c r="JG60" i="1"/>
  <c r="JF60" i="1"/>
  <c r="JE60" i="1"/>
  <c r="JD60" i="1"/>
  <c r="JC60" i="1"/>
  <c r="JB60" i="1"/>
  <c r="JA60" i="1"/>
  <c r="IZ60" i="1"/>
  <c r="IY60" i="1"/>
  <c r="IX60" i="1"/>
  <c r="IW60" i="1"/>
  <c r="IV60" i="1"/>
  <c r="IU60" i="1"/>
  <c r="IT60" i="1"/>
  <c r="IS60" i="1"/>
  <c r="IR60" i="1"/>
  <c r="IQ60" i="1"/>
  <c r="IP60" i="1"/>
  <c r="IO60" i="1"/>
  <c r="IN60" i="1"/>
  <c r="IM60" i="1"/>
  <c r="IL60" i="1"/>
  <c r="IK60" i="1"/>
  <c r="IJ60" i="1"/>
  <c r="II60" i="1"/>
  <c r="IH60" i="1"/>
  <c r="IG60" i="1"/>
  <c r="IF60" i="1"/>
  <c r="IE60" i="1"/>
  <c r="ID60" i="1"/>
  <c r="IC60" i="1"/>
  <c r="IB60" i="1"/>
  <c r="IA60" i="1"/>
  <c r="HZ60" i="1"/>
  <c r="HY60" i="1"/>
  <c r="HX60" i="1"/>
  <c r="HW60" i="1"/>
  <c r="HV60" i="1"/>
  <c r="HU60" i="1"/>
  <c r="HT60" i="1"/>
  <c r="HS60" i="1"/>
  <c r="HR60" i="1"/>
  <c r="HQ60" i="1"/>
  <c r="HP60" i="1"/>
  <c r="HO60" i="1"/>
  <c r="HN60" i="1"/>
  <c r="HM60" i="1"/>
  <c r="HL60" i="1"/>
  <c r="HK60" i="1"/>
  <c r="HJ60" i="1"/>
  <c r="HI60" i="1"/>
  <c r="HH60" i="1"/>
  <c r="HG60" i="1"/>
  <c r="HF60" i="1"/>
  <c r="HE60" i="1"/>
  <c r="HD60" i="1"/>
  <c r="HC60" i="1"/>
  <c r="HB60" i="1"/>
  <c r="HA60" i="1"/>
  <c r="GZ60" i="1"/>
  <c r="GY60" i="1"/>
  <c r="GX60" i="1"/>
  <c r="GW60" i="1"/>
  <c r="GV60" i="1"/>
  <c r="GU60" i="1"/>
  <c r="GT60" i="1"/>
  <c r="GS60" i="1"/>
  <c r="GR60" i="1"/>
  <c r="GQ60" i="1"/>
  <c r="GP60" i="1"/>
  <c r="GO60" i="1"/>
  <c r="GN60" i="1"/>
  <c r="GM60" i="1"/>
  <c r="GL60" i="1"/>
  <c r="GK60" i="1"/>
  <c r="GJ60" i="1"/>
  <c r="GI60" i="1"/>
  <c r="GH60" i="1"/>
  <c r="GG60" i="1"/>
  <c r="GF60" i="1"/>
  <c r="GE60" i="1"/>
  <c r="GD60" i="1"/>
  <c r="GC60" i="1"/>
  <c r="GB60" i="1"/>
  <c r="GA60" i="1"/>
  <c r="FZ60" i="1"/>
  <c r="FY60" i="1"/>
  <c r="FX60" i="1"/>
  <c r="FW60" i="1"/>
  <c r="FV60" i="1"/>
  <c r="FU60" i="1"/>
  <c r="FT60" i="1"/>
  <c r="FS60" i="1"/>
  <c r="FR60" i="1"/>
  <c r="FQ60" i="1"/>
  <c r="FP60" i="1"/>
  <c r="FO60" i="1"/>
  <c r="FN60" i="1"/>
  <c r="FM60" i="1"/>
  <c r="FL60" i="1"/>
  <c r="FK60" i="1"/>
  <c r="FJ60" i="1"/>
  <c r="FI60" i="1"/>
  <c r="FH60" i="1"/>
  <c r="FG60" i="1"/>
  <c r="FF60" i="1"/>
  <c r="FE60" i="1"/>
  <c r="FD60" i="1"/>
  <c r="FC60" i="1"/>
  <c r="FB60" i="1"/>
  <c r="FA60" i="1"/>
  <c r="EZ60" i="1"/>
  <c r="EY60" i="1"/>
  <c r="EX60" i="1"/>
  <c r="EW60" i="1"/>
  <c r="EV60" i="1"/>
  <c r="EU60" i="1"/>
  <c r="ET60" i="1"/>
  <c r="ES60" i="1"/>
  <c r="ER60" i="1"/>
  <c r="EQ60" i="1"/>
  <c r="EP60" i="1"/>
  <c r="EO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XK60" i="1"/>
  <c r="XK61" i="1"/>
  <c r="XL24" i="1"/>
  <c r="XL26" i="1"/>
  <c r="XL28" i="1"/>
  <c r="XL30" i="1"/>
  <c r="XL32" i="1"/>
  <c r="XL34" i="1"/>
  <c r="XK24" i="1"/>
  <c r="XK26" i="1"/>
  <c r="XK28" i="1"/>
  <c r="XK30" i="1"/>
  <c r="XK32" i="1"/>
  <c r="XK34" i="1"/>
  <c r="XJ24" i="1"/>
  <c r="XJ26" i="1"/>
  <c r="XJ28" i="1"/>
  <c r="XJ30" i="1"/>
  <c r="XJ32" i="1"/>
  <c r="XJ34" i="1"/>
  <c r="XI24" i="1"/>
  <c r="XI26" i="1"/>
  <c r="XI28" i="1"/>
  <c r="XI30" i="1"/>
  <c r="XI32" i="1"/>
  <c r="XI34" i="1"/>
  <c r="XH24" i="1"/>
  <c r="XH26" i="1"/>
  <c r="XH28" i="1"/>
  <c r="XH30" i="1"/>
  <c r="XH32" i="1"/>
  <c r="XH34" i="1"/>
  <c r="XG24" i="1"/>
  <c r="XG26" i="1"/>
  <c r="XG28" i="1"/>
  <c r="XG30" i="1"/>
  <c r="XG32" i="1"/>
  <c r="XG34" i="1"/>
  <c r="XF24" i="1"/>
  <c r="XF26" i="1"/>
  <c r="XF28" i="1"/>
  <c r="XF30" i="1"/>
  <c r="XE24" i="1"/>
  <c r="XE26" i="1"/>
  <c r="XE28" i="1"/>
  <c r="XE30" i="1"/>
  <c r="XE32" i="1"/>
  <c r="XE34" i="1"/>
  <c r="XF32" i="1"/>
  <c r="XD24" i="1"/>
  <c r="XD26" i="1"/>
  <c r="XD28" i="1"/>
  <c r="XD30" i="1"/>
  <c r="XD32" i="1"/>
  <c r="XD34" i="1"/>
  <c r="XF34" i="1"/>
  <c r="XC24" i="1"/>
  <c r="XC26" i="1"/>
  <c r="XC28" i="1"/>
  <c r="XC30" i="1"/>
  <c r="XC32" i="1"/>
  <c r="XC34" i="1"/>
  <c r="XB24" i="1"/>
  <c r="XB26" i="1"/>
  <c r="XB28" i="1"/>
  <c r="XB30" i="1"/>
  <c r="XB32" i="1"/>
  <c r="XB34" i="1"/>
  <c r="XA24" i="1"/>
  <c r="XA26" i="1"/>
  <c r="XA28" i="1"/>
  <c r="XA30" i="1"/>
  <c r="XA32" i="1"/>
  <c r="XA34" i="1"/>
  <c r="WZ24" i="1"/>
  <c r="WZ26" i="1"/>
  <c r="WZ28" i="1"/>
  <c r="WZ30" i="1"/>
  <c r="WZ32" i="1"/>
  <c r="WZ34" i="1"/>
  <c r="WY24" i="1"/>
  <c r="WY26" i="1"/>
  <c r="WY28" i="1"/>
  <c r="WY30" i="1"/>
  <c r="WY32" i="1"/>
  <c r="WY34" i="1"/>
  <c r="WX24" i="1"/>
  <c r="WX26" i="1"/>
  <c r="WX28" i="1"/>
  <c r="WX30" i="1"/>
  <c r="WX32" i="1"/>
  <c r="WX34" i="1"/>
  <c r="WW24" i="1"/>
  <c r="WW26" i="1"/>
  <c r="WW28" i="1"/>
  <c r="WW30" i="1"/>
  <c r="WW32" i="1"/>
  <c r="WW34" i="1"/>
  <c r="WV24" i="1"/>
  <c r="WV26" i="1"/>
  <c r="WV28" i="1"/>
  <c r="WV30" i="1"/>
  <c r="WV32" i="1"/>
  <c r="WV34" i="1"/>
  <c r="WU24" i="1"/>
  <c r="WU26" i="1"/>
  <c r="WU28" i="1"/>
  <c r="WU30" i="1"/>
  <c r="WU32" i="1"/>
  <c r="WU34" i="1"/>
  <c r="WT24" i="1"/>
  <c r="WT26" i="1"/>
  <c r="WT28" i="1"/>
  <c r="WT30" i="1"/>
  <c r="WT32" i="1"/>
  <c r="WT34" i="1"/>
  <c r="WS24" i="1"/>
  <c r="WS26" i="1"/>
  <c r="WS28" i="1"/>
  <c r="WS30" i="1"/>
  <c r="WS32" i="1"/>
  <c r="WS34" i="1"/>
  <c r="WR24" i="1"/>
  <c r="WR26" i="1"/>
  <c r="WR28" i="1"/>
  <c r="WR30" i="1"/>
  <c r="WR32" i="1"/>
  <c r="WR34" i="1"/>
  <c r="WQ24" i="1"/>
  <c r="WQ26" i="1"/>
  <c r="WQ28" i="1"/>
  <c r="WQ30" i="1"/>
  <c r="WQ32" i="1"/>
  <c r="WQ34" i="1"/>
  <c r="WP24" i="1"/>
  <c r="WP26" i="1"/>
  <c r="WP28" i="1"/>
  <c r="WP30" i="1"/>
  <c r="WP32" i="1"/>
  <c r="WP34" i="1"/>
  <c r="WO24" i="1"/>
  <c r="WO26" i="1"/>
  <c r="WO28" i="1"/>
  <c r="WO30" i="1"/>
  <c r="WO32" i="1"/>
  <c r="WO34" i="1"/>
  <c r="WN24" i="1"/>
  <c r="WN26" i="1"/>
  <c r="WN28" i="1"/>
  <c r="WN30" i="1"/>
  <c r="WN32" i="1"/>
  <c r="WN34" i="1"/>
  <c r="WM24" i="1"/>
  <c r="WM26" i="1"/>
  <c r="WM28" i="1"/>
  <c r="WM30" i="1"/>
  <c r="WM32" i="1"/>
  <c r="WM34" i="1"/>
  <c r="WL24" i="1"/>
  <c r="WL26" i="1"/>
  <c r="WL28" i="1"/>
  <c r="WL30" i="1"/>
  <c r="WL32" i="1"/>
  <c r="WL34" i="1"/>
  <c r="WK24" i="1"/>
  <c r="WK26" i="1"/>
  <c r="WK28" i="1"/>
  <c r="WK30" i="1"/>
  <c r="WK32" i="1"/>
  <c r="WK34" i="1"/>
  <c r="WJ24" i="1"/>
  <c r="WJ26" i="1"/>
  <c r="WJ28" i="1"/>
  <c r="WJ30" i="1"/>
  <c r="WJ32" i="1"/>
  <c r="WJ34" i="1"/>
  <c r="WI24" i="1"/>
  <c r="WI26" i="1"/>
  <c r="WI28" i="1"/>
  <c r="WI30" i="1"/>
  <c r="WI32" i="1"/>
  <c r="WI34" i="1"/>
  <c r="WH26" i="1"/>
  <c r="WH28" i="1"/>
  <c r="WH30" i="1"/>
  <c r="WH32" i="1"/>
  <c r="WH34" i="1"/>
  <c r="WG24" i="1"/>
  <c r="WG26" i="1"/>
  <c r="WG28" i="1"/>
  <c r="WG30" i="1"/>
  <c r="WG32" i="1"/>
  <c r="WG34" i="1"/>
  <c r="WF24" i="1"/>
  <c r="WF26" i="1"/>
  <c r="WF28" i="1"/>
  <c r="WF30" i="1"/>
  <c r="WF32" i="1"/>
  <c r="WF34" i="1"/>
  <c r="WE34" i="1"/>
  <c r="WE24" i="1"/>
  <c r="WE26" i="1"/>
  <c r="WE28" i="1"/>
  <c r="WE30" i="1"/>
  <c r="WE32" i="1"/>
  <c r="WD24" i="1"/>
  <c r="WD26" i="1"/>
  <c r="WD28" i="1"/>
  <c r="WD30" i="1"/>
  <c r="WD32" i="1"/>
  <c r="WD34" i="1"/>
  <c r="WC24" i="1"/>
  <c r="WC26" i="1"/>
  <c r="WC28" i="1"/>
  <c r="WC30" i="1"/>
  <c r="WC32" i="1"/>
  <c r="WC34" i="1"/>
  <c r="WB24" i="1"/>
  <c r="WB26" i="1"/>
  <c r="WB28" i="1"/>
  <c r="WB30" i="1"/>
  <c r="WB32" i="1"/>
  <c r="WB34" i="1"/>
  <c r="WA24" i="1"/>
  <c r="WA26" i="1"/>
  <c r="WA28" i="1"/>
  <c r="WA30" i="1"/>
  <c r="WA32" i="1"/>
  <c r="WA34" i="1"/>
  <c r="VZ24" i="1"/>
  <c r="VZ26" i="1"/>
  <c r="VZ28" i="1"/>
  <c r="VZ30" i="1"/>
  <c r="VZ32" i="1"/>
  <c r="VZ34" i="1"/>
  <c r="VY24" i="1"/>
  <c r="VY26" i="1"/>
  <c r="VY28" i="1"/>
  <c r="VY30" i="1"/>
  <c r="VY32" i="1"/>
  <c r="VY34" i="1"/>
  <c r="VX24" i="1"/>
  <c r="VX26" i="1"/>
  <c r="VX28" i="1"/>
  <c r="VX30" i="1"/>
  <c r="VX32" i="1"/>
  <c r="VX34" i="1"/>
  <c r="VW24" i="1"/>
  <c r="VW26" i="1"/>
  <c r="VW28" i="1"/>
  <c r="VW30" i="1"/>
  <c r="VW32" i="1"/>
  <c r="VW34" i="1"/>
  <c r="VV24" i="1"/>
  <c r="VV26" i="1"/>
  <c r="VV28" i="1"/>
  <c r="VV30" i="1"/>
  <c r="VV32" i="1"/>
  <c r="VV34" i="1"/>
  <c r="VV43" i="1"/>
  <c r="VU24" i="1"/>
  <c r="VU26" i="1"/>
  <c r="VU28" i="1"/>
  <c r="VU30" i="1"/>
  <c r="VU32" i="1"/>
  <c r="VU34" i="1"/>
  <c r="VT24" i="1"/>
  <c r="VT26" i="1"/>
  <c r="VT28" i="1"/>
  <c r="VT30" i="1"/>
  <c r="VT32" i="1"/>
  <c r="VT34" i="1"/>
  <c r="VS24" i="1"/>
  <c r="VS26" i="1"/>
  <c r="VS28" i="1"/>
  <c r="VS30" i="1"/>
  <c r="VS32" i="1"/>
  <c r="VS34" i="1"/>
  <c r="VR24" i="1"/>
  <c r="VR26" i="1"/>
  <c r="VR28" i="1"/>
  <c r="VR30" i="1"/>
  <c r="VR32" i="1"/>
  <c r="VR34" i="1"/>
  <c r="VQ24" i="1"/>
  <c r="VQ26" i="1"/>
  <c r="VQ28" i="1"/>
  <c r="VQ30" i="1"/>
  <c r="VQ32" i="1"/>
  <c r="VQ34" i="1"/>
  <c r="VP24" i="1"/>
  <c r="VP26" i="1"/>
  <c r="VP28" i="1"/>
  <c r="VP30" i="1"/>
  <c r="VP32" i="1"/>
  <c r="VP34" i="1"/>
  <c r="VO24" i="1"/>
  <c r="VO26" i="1"/>
  <c r="VO28" i="1"/>
  <c r="VO30" i="1"/>
  <c r="VO32" i="1"/>
  <c r="VO34" i="1"/>
  <c r="VN24" i="1"/>
  <c r="VN26" i="1"/>
  <c r="VN28" i="1"/>
  <c r="VN30" i="1"/>
  <c r="VN32" i="1"/>
  <c r="VN34" i="1"/>
  <c r="VL40" i="1"/>
  <c r="VL62" i="1"/>
  <c r="VL63" i="1"/>
  <c r="VM24" i="1"/>
  <c r="VM26" i="1"/>
  <c r="VM28" i="1"/>
  <c r="VM30" i="1"/>
  <c r="VM32" i="1"/>
  <c r="VM34" i="1"/>
  <c r="VL24" i="1"/>
  <c r="VL26" i="1"/>
  <c r="VL28" i="1"/>
  <c r="VL30" i="1"/>
  <c r="VL32" i="1"/>
  <c r="VL34" i="1"/>
  <c r="VK24" i="1"/>
  <c r="VK26" i="1"/>
  <c r="VK28" i="1"/>
  <c r="VK30" i="1"/>
  <c r="VK32" i="1"/>
  <c r="VK34" i="1"/>
  <c r="VJ24" i="1"/>
  <c r="VJ26" i="1"/>
  <c r="VJ28" i="1"/>
  <c r="VJ30" i="1"/>
  <c r="VJ32" i="1"/>
  <c r="VJ34" i="1"/>
  <c r="XD47" i="1"/>
  <c r="XE47" i="1"/>
  <c r="XF47" i="1"/>
  <c r="XG47" i="1"/>
  <c r="XH47" i="1"/>
  <c r="XI47" i="1"/>
  <c r="XJ47" i="1"/>
  <c r="XK47" i="1"/>
  <c r="XL47" i="1"/>
  <c r="XM47" i="1"/>
  <c r="XN47" i="1"/>
  <c r="XO47" i="1"/>
  <c r="XP47" i="1"/>
  <c r="XQ47" i="1"/>
  <c r="XR47" i="1"/>
  <c r="XS47" i="1"/>
  <c r="XT47" i="1"/>
  <c r="XU47" i="1"/>
  <c r="XV47" i="1"/>
  <c r="XW47" i="1"/>
  <c r="XX47" i="1"/>
  <c r="XY47" i="1"/>
  <c r="XZ47" i="1"/>
  <c r="YA47" i="1"/>
  <c r="YB47" i="1"/>
  <c r="YC47" i="1"/>
  <c r="YD47" i="1"/>
  <c r="YE47" i="1"/>
  <c r="YF47" i="1"/>
  <c r="YG47" i="1"/>
  <c r="YH47" i="1"/>
  <c r="YI47" i="1"/>
  <c r="YJ47" i="1"/>
  <c r="YK47" i="1"/>
  <c r="YL47" i="1"/>
  <c r="YM47" i="1"/>
  <c r="YN47" i="1"/>
  <c r="YO47" i="1"/>
  <c r="YP47" i="1"/>
  <c r="YQ47" i="1"/>
  <c r="YR47" i="1"/>
  <c r="YS47" i="1"/>
  <c r="YT47" i="1"/>
  <c r="YU47" i="1"/>
  <c r="YV47" i="1"/>
  <c r="YW47" i="1"/>
  <c r="YX47" i="1"/>
  <c r="YY47" i="1"/>
  <c r="YZ47" i="1"/>
  <c r="ZA47" i="1"/>
  <c r="ZB47" i="1"/>
  <c r="ZC47" i="1"/>
  <c r="ZD47" i="1"/>
  <c r="ZE47" i="1"/>
  <c r="ZF47" i="1"/>
  <c r="ZG47" i="1"/>
  <c r="ZH47" i="1"/>
  <c r="ZI47" i="1"/>
  <c r="ZJ47" i="1"/>
  <c r="ZK47" i="1"/>
  <c r="ZL47" i="1"/>
  <c r="XD45" i="1"/>
  <c r="XE45" i="1"/>
  <c r="XF45" i="1"/>
  <c r="XG45" i="1"/>
  <c r="XH45" i="1"/>
  <c r="XI45" i="1"/>
  <c r="XJ45" i="1"/>
  <c r="XK45" i="1"/>
  <c r="XL45" i="1"/>
  <c r="XM45" i="1"/>
  <c r="XN45" i="1"/>
  <c r="XO45" i="1"/>
  <c r="XP45" i="1"/>
  <c r="XQ45" i="1"/>
  <c r="XR45" i="1"/>
  <c r="XS45" i="1"/>
  <c r="XT45" i="1"/>
  <c r="XU45" i="1"/>
  <c r="XV45" i="1"/>
  <c r="XW45" i="1"/>
  <c r="XX45" i="1"/>
  <c r="XY45" i="1"/>
  <c r="XZ45" i="1"/>
  <c r="YA45" i="1"/>
  <c r="YB45" i="1"/>
  <c r="YC45" i="1"/>
  <c r="YD45" i="1"/>
  <c r="YE45" i="1"/>
  <c r="YF45" i="1"/>
  <c r="YG45" i="1"/>
  <c r="YH45" i="1"/>
  <c r="YI45" i="1"/>
  <c r="YJ45" i="1"/>
  <c r="YK45" i="1"/>
  <c r="YL45" i="1"/>
  <c r="YM45" i="1"/>
  <c r="YN45" i="1"/>
  <c r="YO45" i="1"/>
  <c r="YP45" i="1"/>
  <c r="YQ45" i="1"/>
  <c r="YR45" i="1"/>
  <c r="YS45" i="1"/>
  <c r="YT45" i="1"/>
  <c r="YU45" i="1"/>
  <c r="YV45" i="1"/>
  <c r="YW45" i="1"/>
  <c r="YX45" i="1"/>
  <c r="YY45" i="1"/>
  <c r="YZ45" i="1"/>
  <c r="ZA45" i="1"/>
  <c r="ZB45" i="1"/>
  <c r="ZC45" i="1"/>
  <c r="ZD45" i="1"/>
  <c r="ZE45" i="1"/>
  <c r="ZF45" i="1"/>
  <c r="ZG45" i="1"/>
  <c r="ZH45" i="1"/>
  <c r="ZI45" i="1"/>
  <c r="ZJ45" i="1"/>
  <c r="ZK45" i="1"/>
  <c r="ZL45" i="1"/>
  <c r="XD43" i="1"/>
  <c r="XE43" i="1"/>
  <c r="XF43" i="1"/>
  <c r="XG43" i="1"/>
  <c r="XH43" i="1"/>
  <c r="XI43" i="1"/>
  <c r="XJ43" i="1"/>
  <c r="XK43" i="1"/>
  <c r="XL43" i="1"/>
  <c r="XM43" i="1"/>
  <c r="XN43" i="1"/>
  <c r="XO43" i="1"/>
  <c r="XP43" i="1"/>
  <c r="XQ43" i="1"/>
  <c r="XR43" i="1"/>
  <c r="XS43" i="1"/>
  <c r="XT43" i="1"/>
  <c r="XU43" i="1"/>
  <c r="XV43" i="1"/>
  <c r="XW43" i="1"/>
  <c r="XX43" i="1"/>
  <c r="XY43" i="1"/>
  <c r="XZ43" i="1"/>
  <c r="YA43" i="1"/>
  <c r="YB43" i="1"/>
  <c r="YC43" i="1"/>
  <c r="YD43" i="1"/>
  <c r="YE43" i="1"/>
  <c r="YF43" i="1"/>
  <c r="YG43" i="1"/>
  <c r="YH43" i="1"/>
  <c r="YI43" i="1"/>
  <c r="YJ43" i="1"/>
  <c r="YK43" i="1"/>
  <c r="YL43" i="1"/>
  <c r="YM43" i="1"/>
  <c r="YN43" i="1"/>
  <c r="YO43" i="1"/>
  <c r="YP43" i="1"/>
  <c r="YQ43" i="1"/>
  <c r="YR43" i="1"/>
  <c r="YS43" i="1"/>
  <c r="YT43" i="1"/>
  <c r="YU43" i="1"/>
  <c r="YV43" i="1"/>
  <c r="YW43" i="1"/>
  <c r="YX43" i="1"/>
  <c r="YY43" i="1"/>
  <c r="YZ43" i="1"/>
  <c r="ZA43" i="1"/>
  <c r="ZB43" i="1"/>
  <c r="ZC43" i="1"/>
  <c r="ZD43" i="1"/>
  <c r="ZE43" i="1"/>
  <c r="ZF43" i="1"/>
  <c r="ZG43" i="1"/>
  <c r="ZH43" i="1"/>
  <c r="ZI43" i="1"/>
  <c r="ZJ43" i="1"/>
  <c r="ZK43" i="1"/>
  <c r="ZL43" i="1"/>
  <c r="XD40" i="1"/>
  <c r="XE40" i="1"/>
  <c r="XF40" i="1"/>
  <c r="XG40" i="1"/>
  <c r="XH40" i="1"/>
  <c r="XI40" i="1"/>
  <c r="XJ40" i="1"/>
  <c r="XK40" i="1"/>
  <c r="XL40" i="1"/>
  <c r="XM40" i="1"/>
  <c r="XN40" i="1"/>
  <c r="XO40" i="1"/>
  <c r="XP40" i="1"/>
  <c r="XP41" i="1"/>
  <c r="XQ40" i="1"/>
  <c r="XR40" i="1"/>
  <c r="XS40" i="1"/>
  <c r="XT40" i="1"/>
  <c r="XU40" i="1"/>
  <c r="XV40" i="1"/>
  <c r="XW40" i="1"/>
  <c r="XX40" i="1"/>
  <c r="XY40" i="1"/>
  <c r="XZ40" i="1"/>
  <c r="YA40" i="1"/>
  <c r="YB40" i="1"/>
  <c r="YC40" i="1"/>
  <c r="YD40" i="1"/>
  <c r="YE40" i="1"/>
  <c r="YF40" i="1"/>
  <c r="YG40" i="1"/>
  <c r="YH40" i="1"/>
  <c r="YI40" i="1"/>
  <c r="YJ40" i="1"/>
  <c r="YK40" i="1"/>
  <c r="YL40" i="1"/>
  <c r="YM40" i="1"/>
  <c r="YN40" i="1"/>
  <c r="YP40" i="1"/>
  <c r="YQ40" i="1"/>
  <c r="YR40" i="1"/>
  <c r="YS40" i="1"/>
  <c r="YT40" i="1"/>
  <c r="YU40" i="1"/>
  <c r="YV40" i="1"/>
  <c r="YW40" i="1"/>
  <c r="YW63" i="1"/>
  <c r="YX40" i="1"/>
  <c r="YX63" i="1"/>
  <c r="YY40" i="1"/>
  <c r="YZ40" i="1"/>
  <c r="YZ63" i="1"/>
  <c r="ZA40" i="1"/>
  <c r="ZA63" i="1"/>
  <c r="ZB40" i="1"/>
  <c r="ZB63" i="1"/>
  <c r="ZC40" i="1"/>
  <c r="ZC63" i="1"/>
  <c r="ZD40" i="1"/>
  <c r="ZE40" i="1"/>
  <c r="ZE63" i="1"/>
  <c r="ZF40" i="1"/>
  <c r="ZF63" i="1"/>
  <c r="ZG40" i="1"/>
  <c r="ZG63" i="1"/>
  <c r="ZH40" i="1"/>
  <c r="ZH63" i="1"/>
  <c r="ZI40" i="1"/>
  <c r="ZJ40" i="1"/>
  <c r="ZK40" i="1"/>
  <c r="ZK63" i="1"/>
  <c r="ZL40" i="1"/>
  <c r="ZL63" i="1"/>
  <c r="ZM63" i="1"/>
  <c r="XD39" i="1"/>
  <c r="XE39" i="1"/>
  <c r="XF39" i="1"/>
  <c r="XG39" i="1"/>
  <c r="XH39" i="1"/>
  <c r="XI39" i="1"/>
  <c r="XJ39" i="1"/>
  <c r="XK39" i="1"/>
  <c r="XL39" i="1"/>
  <c r="XM39" i="1"/>
  <c r="XN39" i="1"/>
  <c r="XO39" i="1"/>
  <c r="XP39" i="1"/>
  <c r="XQ39" i="1"/>
  <c r="XR39" i="1"/>
  <c r="XS39" i="1"/>
  <c r="XT39" i="1"/>
  <c r="XU39" i="1"/>
  <c r="XV39" i="1"/>
  <c r="XW39" i="1"/>
  <c r="XX39" i="1"/>
  <c r="XY39" i="1"/>
  <c r="XZ39" i="1"/>
  <c r="YA39" i="1"/>
  <c r="YB39" i="1"/>
  <c r="YC39" i="1"/>
  <c r="YD39" i="1"/>
  <c r="YE39" i="1"/>
  <c r="YF39" i="1"/>
  <c r="YG39" i="1"/>
  <c r="YH39" i="1"/>
  <c r="YI39" i="1"/>
  <c r="YJ39" i="1"/>
  <c r="YK39" i="1"/>
  <c r="YL39" i="1"/>
  <c r="YM39" i="1"/>
  <c r="YN39" i="1"/>
  <c r="YO39" i="1"/>
  <c r="YP39" i="1"/>
  <c r="YQ39" i="1"/>
  <c r="YR39" i="1"/>
  <c r="YS39" i="1"/>
  <c r="YT39" i="1"/>
  <c r="YU39" i="1"/>
  <c r="YV39" i="1"/>
  <c r="YW39" i="1"/>
  <c r="YX39" i="1"/>
  <c r="YY39" i="1"/>
  <c r="YZ39" i="1"/>
  <c r="ZA39" i="1"/>
  <c r="ZB39" i="1"/>
  <c r="ZC39" i="1"/>
  <c r="ZD39" i="1"/>
  <c r="ZE39" i="1"/>
  <c r="ZF39" i="1"/>
  <c r="ZG39" i="1"/>
  <c r="ZH39" i="1"/>
  <c r="ZI39" i="1"/>
  <c r="ZJ39" i="1"/>
  <c r="ZK39" i="1"/>
  <c r="ZL39" i="1"/>
  <c r="XD37" i="1"/>
  <c r="XE37" i="1"/>
  <c r="XF37" i="1"/>
  <c r="XG37" i="1"/>
  <c r="XH37" i="1"/>
  <c r="XI37" i="1"/>
  <c r="XJ37" i="1"/>
  <c r="XK37" i="1"/>
  <c r="XL37" i="1"/>
  <c r="XM37" i="1"/>
  <c r="XN37" i="1"/>
  <c r="XO37" i="1"/>
  <c r="XP37" i="1"/>
  <c r="XQ37" i="1"/>
  <c r="XR37" i="1"/>
  <c r="XS37" i="1"/>
  <c r="XT37" i="1"/>
  <c r="XU37" i="1"/>
  <c r="XV37" i="1"/>
  <c r="XW37" i="1"/>
  <c r="XX37" i="1"/>
  <c r="XY37" i="1"/>
  <c r="XZ37" i="1"/>
  <c r="YA37" i="1"/>
  <c r="YB37" i="1"/>
  <c r="YC37" i="1"/>
  <c r="YD37" i="1"/>
  <c r="YE37" i="1"/>
  <c r="YF37" i="1"/>
  <c r="YG37" i="1"/>
  <c r="YH37" i="1"/>
  <c r="YI37" i="1"/>
  <c r="YJ37" i="1"/>
  <c r="YK37" i="1"/>
  <c r="YL37" i="1"/>
  <c r="YM37" i="1"/>
  <c r="YN37" i="1"/>
  <c r="YO37" i="1"/>
  <c r="YP37" i="1"/>
  <c r="YQ37" i="1"/>
  <c r="YR37" i="1"/>
  <c r="YS37" i="1"/>
  <c r="YT37" i="1"/>
  <c r="YU37" i="1"/>
  <c r="YV37" i="1"/>
  <c r="YW37" i="1"/>
  <c r="YX37" i="1"/>
  <c r="YY37" i="1"/>
  <c r="YZ37" i="1"/>
  <c r="ZA37" i="1"/>
  <c r="ZB37" i="1"/>
  <c r="ZC37" i="1"/>
  <c r="ZD37" i="1"/>
  <c r="ZE37" i="1"/>
  <c r="ZF37" i="1"/>
  <c r="ZG37" i="1"/>
  <c r="ZH37" i="1"/>
  <c r="ZI37" i="1"/>
  <c r="ZJ37" i="1"/>
  <c r="ZK37" i="1"/>
  <c r="ZL37" i="1"/>
  <c r="XD15" i="1"/>
  <c r="XE15" i="1"/>
  <c r="XG21" i="1"/>
  <c r="XH21" i="1"/>
  <c r="XI15" i="1"/>
  <c r="XJ15" i="1"/>
  <c r="XK21" i="1"/>
  <c r="XL33" i="1"/>
  <c r="XM21" i="1"/>
  <c r="XN15" i="1"/>
  <c r="XO25" i="1"/>
  <c r="XP21" i="1"/>
  <c r="XQ21" i="1"/>
  <c r="XR27" i="1"/>
  <c r="XS15" i="1"/>
  <c r="XV35" i="1"/>
  <c r="XW25" i="1"/>
  <c r="XX21" i="1"/>
  <c r="XY15" i="1"/>
  <c r="XZ15" i="1"/>
  <c r="YA19" i="1"/>
  <c r="YB35" i="1"/>
  <c r="YC25" i="1"/>
  <c r="YD15" i="1"/>
  <c r="YG35" i="1"/>
  <c r="YH15" i="1"/>
  <c r="YI27" i="1"/>
  <c r="YJ15" i="1"/>
  <c r="YK15" i="1"/>
  <c r="YL35" i="1"/>
  <c r="YM27" i="1"/>
  <c r="YO15" i="1"/>
  <c r="YP15" i="1"/>
  <c r="YT15" i="1"/>
  <c r="YU27" i="1"/>
  <c r="YW15" i="1"/>
  <c r="YX27" i="1"/>
  <c r="YY15" i="1"/>
  <c r="YZ35" i="1"/>
  <c r="ZA27" i="1"/>
  <c r="ZC15" i="1"/>
  <c r="ZD15" i="1"/>
  <c r="ZH15" i="1"/>
  <c r="ZI27" i="1"/>
  <c r="ZL15" i="1"/>
  <c r="XD12" i="1"/>
  <c r="XE14" i="1"/>
  <c r="XF14" i="1"/>
  <c r="XG14" i="1"/>
  <c r="XI14" i="1"/>
  <c r="XJ14" i="1"/>
  <c r="XK14" i="1"/>
  <c r="XL14" i="1"/>
  <c r="XN14" i="1"/>
  <c r="XO14" i="1"/>
  <c r="XP12" i="1"/>
  <c r="XQ14" i="1"/>
  <c r="XS14" i="1"/>
  <c r="XT14" i="1"/>
  <c r="XU14" i="1"/>
  <c r="XV14" i="1"/>
  <c r="XW10" i="1"/>
  <c r="XX14" i="1"/>
  <c r="XY14" i="1"/>
  <c r="XZ14" i="1"/>
  <c r="YA14" i="1"/>
  <c r="YC14" i="1"/>
  <c r="YD14" i="1"/>
  <c r="YE14" i="1"/>
  <c r="YF12" i="1"/>
  <c r="YG10" i="1"/>
  <c r="YH14" i="1"/>
  <c r="YI14" i="1"/>
  <c r="YJ14" i="1"/>
  <c r="YK14" i="1"/>
  <c r="YM14" i="1"/>
  <c r="YN12" i="1"/>
  <c r="YO14" i="1"/>
  <c r="YP14" i="1"/>
  <c r="YQ10" i="1"/>
  <c r="YR14" i="1"/>
  <c r="YS14" i="1"/>
  <c r="YT14" i="1"/>
  <c r="YU10" i="1"/>
  <c r="YW14" i="1"/>
  <c r="YX14" i="1"/>
  <c r="YZ14" i="1"/>
  <c r="ZA14" i="1"/>
  <c r="ZB14" i="1"/>
  <c r="ZC14" i="1"/>
  <c r="ZE14" i="1"/>
  <c r="ZF12" i="1"/>
  <c r="ZG14" i="1"/>
  <c r="ZH14" i="1"/>
  <c r="ZK14" i="1"/>
  <c r="ZL14" i="1"/>
  <c r="YR10" i="1"/>
  <c r="YQ15" i="1"/>
  <c r="YQ16" i="1"/>
  <c r="XK15" i="1"/>
  <c r="XK16" i="1"/>
  <c r="YA15" i="1"/>
  <c r="YA16" i="1"/>
  <c r="YL10" i="1"/>
  <c r="XF10" i="1"/>
  <c r="YL15" i="1"/>
  <c r="YL16" i="1"/>
  <c r="ZJ15" i="1"/>
  <c r="ZJ16" i="1"/>
  <c r="XV15" i="1"/>
  <c r="XV16" i="1"/>
  <c r="ZK21" i="1"/>
  <c r="ZJ14" i="1"/>
  <c r="ZF15" i="1"/>
  <c r="ZF16" i="1"/>
  <c r="ZB15" i="1"/>
  <c r="ZB16" i="1"/>
  <c r="ZD10" i="1"/>
  <c r="ZL10" i="1"/>
  <c r="ZE10" i="1"/>
  <c r="XN10" i="1"/>
  <c r="YR15" i="1"/>
  <c r="YR16" i="1"/>
  <c r="YD10" i="1"/>
  <c r="YS10" i="1"/>
  <c r="XV10" i="1"/>
  <c r="YI15" i="1"/>
  <c r="YI16" i="1"/>
  <c r="YU62" i="1"/>
  <c r="YU63" i="1"/>
  <c r="XM10" i="1"/>
  <c r="ZI10" i="1"/>
  <c r="YZ10" i="1"/>
  <c r="ZI62" i="1"/>
  <c r="ZI63" i="1"/>
  <c r="YY62" i="1"/>
  <c r="YY63" i="1"/>
  <c r="YC10" i="1"/>
  <c r="ZE15" i="1"/>
  <c r="ZE16" i="1"/>
  <c r="ZJ62" i="1"/>
  <c r="ZJ63" i="1"/>
  <c r="ZH10" i="1"/>
  <c r="YW10" i="1"/>
  <c r="YK10" i="1"/>
  <c r="XU10" i="1"/>
  <c r="XE10" i="1"/>
  <c r="ZD62" i="1"/>
  <c r="ZD63" i="1"/>
  <c r="YV62" i="1"/>
  <c r="YV63" i="1"/>
  <c r="ZA10" i="1"/>
  <c r="YH10" i="1"/>
  <c r="ZI15" i="1"/>
  <c r="ZI16" i="1"/>
  <c r="ZA15" i="1"/>
  <c r="ZA16" i="1"/>
  <c r="XP15" i="1"/>
  <c r="XP16" i="1"/>
  <c r="XH15" i="1"/>
  <c r="XH16" i="1"/>
  <c r="YP10" i="1"/>
  <c r="XZ10" i="1"/>
  <c r="XR10" i="1"/>
  <c r="XJ10" i="1"/>
  <c r="YT10" i="1"/>
  <c r="YO10" i="1"/>
  <c r="XY10" i="1"/>
  <c r="XQ10" i="1"/>
  <c r="XI10" i="1"/>
  <c r="YU15" i="1"/>
  <c r="YU16" i="1"/>
  <c r="YM15" i="1"/>
  <c r="YM16" i="1"/>
  <c r="YE15" i="1"/>
  <c r="YE16" i="1"/>
  <c r="XW15" i="1"/>
  <c r="XW16" i="1"/>
  <c r="XO15" i="1"/>
  <c r="XO16" i="1"/>
  <c r="XG15" i="1"/>
  <c r="XG16" i="1"/>
  <c r="YX15" i="1"/>
  <c r="YX16" i="1"/>
  <c r="YX10" i="1"/>
  <c r="ZE41" i="1"/>
  <c r="ZE62" i="1"/>
  <c r="XM62" i="1"/>
  <c r="XM63" i="1"/>
  <c r="ZG10" i="1"/>
  <c r="YF10" i="1"/>
  <c r="XP10" i="1"/>
  <c r="YG15" i="1"/>
  <c r="YG16" i="1"/>
  <c r="YC15" i="1"/>
  <c r="YC16" i="1"/>
  <c r="XU15" i="1"/>
  <c r="XU16" i="1"/>
  <c r="YW41" i="1"/>
  <c r="YW62" i="1"/>
  <c r="XL41" i="1"/>
  <c r="XL62" i="1"/>
  <c r="XL63" i="1"/>
  <c r="XH41" i="1"/>
  <c r="XH62" i="1"/>
  <c r="XH63" i="1"/>
  <c r="XD62" i="1"/>
  <c r="XD63" i="1"/>
  <c r="YX41" i="1"/>
  <c r="YX62" i="1"/>
  <c r="XE41" i="1"/>
  <c r="XE62" i="1"/>
  <c r="XE63" i="1"/>
  <c r="ZK10" i="1"/>
  <c r="ZC10" i="1"/>
  <c r="YY10" i="1"/>
  <c r="YV10" i="1"/>
  <c r="YN10" i="1"/>
  <c r="YJ10" i="1"/>
  <c r="YB10" i="1"/>
  <c r="XX10" i="1"/>
  <c r="XT10" i="1"/>
  <c r="XL10" i="1"/>
  <c r="XH10" i="1"/>
  <c r="XD10" i="1"/>
  <c r="ZL41" i="1"/>
  <c r="ZL62" i="1"/>
  <c r="ZH41" i="1"/>
  <c r="ZH62" i="1"/>
  <c r="YZ41" i="1"/>
  <c r="YZ62" i="1"/>
  <c r="XX62" i="1"/>
  <c r="XX63" i="1"/>
  <c r="ZJ10" i="1"/>
  <c r="ZF10" i="1"/>
  <c r="ZB10" i="1"/>
  <c r="YM10" i="1"/>
  <c r="YI10" i="1"/>
  <c r="YE10" i="1"/>
  <c r="YA10" i="1"/>
  <c r="XS10" i="1"/>
  <c r="XO10" i="1"/>
  <c r="XK10" i="1"/>
  <c r="XG10" i="1"/>
  <c r="YZ15" i="1"/>
  <c r="YZ16" i="1"/>
  <c r="YF15" i="1"/>
  <c r="YF16" i="1"/>
  <c r="YB15" i="1"/>
  <c r="YB16" i="1"/>
  <c r="XX15" i="1"/>
  <c r="XX16" i="1"/>
  <c r="XT15" i="1"/>
  <c r="XT16" i="1"/>
  <c r="XL15" i="1"/>
  <c r="XS25" i="1"/>
  <c r="XS27" i="1"/>
  <c r="ZK41" i="1"/>
  <c r="ZK62" i="1"/>
  <c r="ZG41" i="1"/>
  <c r="ZG62" i="1"/>
  <c r="ZC41" i="1"/>
  <c r="ZC62" i="1"/>
  <c r="XO41" i="1"/>
  <c r="XO62" i="1"/>
  <c r="XO63" i="1"/>
  <c r="XK41" i="1"/>
  <c r="XK62" i="1"/>
  <c r="XK63" i="1"/>
  <c r="XG41" i="1"/>
  <c r="XG62" i="1"/>
  <c r="XG63" i="1"/>
  <c r="ZJ41" i="1"/>
  <c r="ZM62" i="1"/>
  <c r="ZA41" i="1"/>
  <c r="ZA62" i="1"/>
  <c r="XI41" i="1"/>
  <c r="XI62" i="1"/>
  <c r="XI63" i="1"/>
  <c r="ZK15" i="1"/>
  <c r="ZK16" i="1"/>
  <c r="ZG15" i="1"/>
  <c r="XF15" i="1"/>
  <c r="XF16" i="1"/>
  <c r="XF27" i="1"/>
  <c r="XF29" i="1"/>
  <c r="XF31" i="1"/>
  <c r="XF33" i="1"/>
  <c r="XF35" i="1"/>
  <c r="ZF41" i="1"/>
  <c r="ZF62" i="1"/>
  <c r="ZB41" i="1"/>
  <c r="ZB62" i="1"/>
  <c r="XN41" i="1"/>
  <c r="XN62" i="1"/>
  <c r="XN63" i="1"/>
  <c r="XJ41" i="1"/>
  <c r="XJ62" i="1"/>
  <c r="XJ63" i="1"/>
  <c r="XF41" i="1"/>
  <c r="XF62" i="1"/>
  <c r="XF63" i="1"/>
  <c r="YV41" i="1"/>
  <c r="YV15" i="1"/>
  <c r="YV16" i="1"/>
  <c r="YT41" i="1"/>
  <c r="YT63" i="1"/>
  <c r="YT62" i="1"/>
  <c r="YS41" i="1"/>
  <c r="YS63" i="1"/>
  <c r="YS62" i="1"/>
  <c r="YS15" i="1"/>
  <c r="YR41" i="1"/>
  <c r="YR63" i="1"/>
  <c r="YR62" i="1"/>
  <c r="YQ63" i="1"/>
  <c r="YQ62" i="1"/>
  <c r="YP41" i="1"/>
  <c r="YP63" i="1"/>
  <c r="YP62" i="1"/>
  <c r="YO41" i="1"/>
  <c r="YO63" i="1"/>
  <c r="YO62" i="1"/>
  <c r="YN63" i="1"/>
  <c r="YN62" i="1"/>
  <c r="YN41" i="1"/>
  <c r="YN15" i="1"/>
  <c r="YM41" i="1"/>
  <c r="YM63" i="1"/>
  <c r="YM62" i="1"/>
  <c r="YL63" i="1"/>
  <c r="YL62" i="1"/>
  <c r="YK41" i="1"/>
  <c r="YK63" i="1"/>
  <c r="YK62" i="1"/>
  <c r="YJ41" i="1"/>
  <c r="YJ63" i="1"/>
  <c r="YJ62" i="1"/>
  <c r="YI41" i="1"/>
  <c r="YI63" i="1"/>
  <c r="YI62" i="1"/>
  <c r="YH41" i="1"/>
  <c r="YH63" i="1"/>
  <c r="YH62" i="1"/>
  <c r="YG63" i="1"/>
  <c r="YG62" i="1"/>
  <c r="YF41" i="1"/>
  <c r="YF63" i="1"/>
  <c r="YF62" i="1"/>
  <c r="YE41" i="1"/>
  <c r="YE63" i="1"/>
  <c r="YE62" i="1"/>
  <c r="YD41" i="1"/>
  <c r="YD63" i="1"/>
  <c r="YD62" i="1"/>
  <c r="YC41" i="1"/>
  <c r="YC63" i="1"/>
  <c r="YC62" i="1"/>
  <c r="YC21" i="1"/>
  <c r="YB41" i="1"/>
  <c r="YB63" i="1"/>
  <c r="YB62" i="1"/>
  <c r="YA41" i="1"/>
  <c r="YA63" i="1"/>
  <c r="YA62" i="1"/>
  <c r="XZ41" i="1"/>
  <c r="XZ63" i="1"/>
  <c r="XZ62" i="1"/>
  <c r="XY41" i="1"/>
  <c r="XY63" i="1"/>
  <c r="XY62" i="1"/>
  <c r="XX41" i="1"/>
  <c r="XW62" i="1"/>
  <c r="XW63" i="1"/>
  <c r="XV41" i="1"/>
  <c r="XV62" i="1"/>
  <c r="XV63" i="1"/>
  <c r="XU41" i="1"/>
  <c r="XU62" i="1"/>
  <c r="XU63" i="1"/>
  <c r="XT41" i="1"/>
  <c r="XT63" i="1"/>
  <c r="XT62" i="1"/>
  <c r="XS41" i="1"/>
  <c r="XS62" i="1"/>
  <c r="XS63" i="1"/>
  <c r="XR41" i="1"/>
  <c r="XR62" i="1"/>
  <c r="XR63" i="1"/>
  <c r="XR15" i="1"/>
  <c r="XR16" i="1"/>
  <c r="XQ41" i="1"/>
  <c r="XQ63" i="1"/>
  <c r="XQ62" i="1"/>
  <c r="XQ15" i="1"/>
  <c r="XM15" i="1"/>
  <c r="XM16" i="1"/>
  <c r="XN27" i="1"/>
  <c r="XN31" i="1"/>
  <c r="XP63" i="1"/>
  <c r="XP62" i="1"/>
  <c r="XG19" i="1"/>
  <c r="YU21" i="1"/>
  <c r="YU19" i="1"/>
  <c r="YA21" i="1"/>
  <c r="XG25" i="1"/>
  <c r="YX25" i="1"/>
  <c r="YE25" i="1"/>
  <c r="YE27" i="1"/>
  <c r="ZI19" i="1"/>
  <c r="YQ19" i="1"/>
  <c r="XW19" i="1"/>
  <c r="ZI21" i="1"/>
  <c r="YQ21" i="1"/>
  <c r="XW21" i="1"/>
  <c r="YU25" i="1"/>
  <c r="XV27" i="1"/>
  <c r="YZ29" i="1"/>
  <c r="YZ31" i="1"/>
  <c r="YZ33" i="1"/>
  <c r="ZE19" i="1"/>
  <c r="YM19" i="1"/>
  <c r="XO19" i="1"/>
  <c r="ZE21" i="1"/>
  <c r="YM21" i="1"/>
  <c r="XO21" i="1"/>
  <c r="ZI25" i="1"/>
  <c r="YM25" i="1"/>
  <c r="YL29" i="1"/>
  <c r="YL31" i="1"/>
  <c r="YL33" i="1"/>
  <c r="ZA19" i="1"/>
  <c r="YE19" i="1"/>
  <c r="XK19" i="1"/>
  <c r="ZA21" i="1"/>
  <c r="YE21" i="1"/>
  <c r="ZA25" i="1"/>
  <c r="YI25" i="1"/>
  <c r="XV29" i="1"/>
  <c r="XV31" i="1"/>
  <c r="XV33" i="1"/>
  <c r="ZJ12" i="1"/>
  <c r="ZB12" i="1"/>
  <c r="YV12" i="1"/>
  <c r="YR12" i="1"/>
  <c r="YJ12" i="1"/>
  <c r="YB12" i="1"/>
  <c r="XT12" i="1"/>
  <c r="XL12" i="1"/>
  <c r="ZF14" i="1"/>
  <c r="YV14" i="1"/>
  <c r="YN14" i="1"/>
  <c r="YF14" i="1"/>
  <c r="XP14" i="1"/>
  <c r="XH14" i="1"/>
  <c r="ZI12" i="1"/>
  <c r="ZE12" i="1"/>
  <c r="ZA12" i="1"/>
  <c r="YX12" i="1"/>
  <c r="YU12" i="1"/>
  <c r="YQ12" i="1"/>
  <c r="YM12" i="1"/>
  <c r="YI12" i="1"/>
  <c r="YE12" i="1"/>
  <c r="YA12" i="1"/>
  <c r="XW12" i="1"/>
  <c r="XS12" i="1"/>
  <c r="XO12" i="1"/>
  <c r="XK12" i="1"/>
  <c r="XG12" i="1"/>
  <c r="ZI14" i="1"/>
  <c r="YU14" i="1"/>
  <c r="YQ14" i="1"/>
  <c r="XW14" i="1"/>
  <c r="XS16" i="1"/>
  <c r="ZI35" i="1"/>
  <c r="ZI33" i="1"/>
  <c r="ZI31" i="1"/>
  <c r="ZI29" i="1"/>
  <c r="ZE35" i="1"/>
  <c r="ZE33" i="1"/>
  <c r="ZE31" i="1"/>
  <c r="ZE29" i="1"/>
  <c r="ZA35" i="1"/>
  <c r="ZA33" i="1"/>
  <c r="ZA31" i="1"/>
  <c r="ZA29" i="1"/>
  <c r="YX35" i="1"/>
  <c r="YX33" i="1"/>
  <c r="YX31" i="1"/>
  <c r="YX29" i="1"/>
  <c r="YU35" i="1"/>
  <c r="YU33" i="1"/>
  <c r="YU31" i="1"/>
  <c r="YU29" i="1"/>
  <c r="YQ35" i="1"/>
  <c r="YQ33" i="1"/>
  <c r="YQ31" i="1"/>
  <c r="YQ29" i="1"/>
  <c r="YM35" i="1"/>
  <c r="YM33" i="1"/>
  <c r="YM31" i="1"/>
  <c r="YM29" i="1"/>
  <c r="YI35" i="1"/>
  <c r="YI33" i="1"/>
  <c r="YI31" i="1"/>
  <c r="YI29" i="1"/>
  <c r="YE35" i="1"/>
  <c r="YE33" i="1"/>
  <c r="YE31" i="1"/>
  <c r="YE29" i="1"/>
  <c r="YA35" i="1"/>
  <c r="YA33" i="1"/>
  <c r="YA31" i="1"/>
  <c r="YA29" i="1"/>
  <c r="XW35" i="1"/>
  <c r="XW33" i="1"/>
  <c r="XW31" i="1"/>
  <c r="XW29" i="1"/>
  <c r="XW27" i="1"/>
  <c r="XS35" i="1"/>
  <c r="XS33" i="1"/>
  <c r="XS31" i="1"/>
  <c r="XS29" i="1"/>
  <c r="XO35" i="1"/>
  <c r="XO33" i="1"/>
  <c r="XO31" i="1"/>
  <c r="XO29" i="1"/>
  <c r="XO27" i="1"/>
  <c r="XK33" i="1"/>
  <c r="XK31" i="1"/>
  <c r="XK29" i="1"/>
  <c r="XK27" i="1"/>
  <c r="XK35" i="1"/>
  <c r="XG33" i="1"/>
  <c r="XG31" i="1"/>
  <c r="XG29" i="1"/>
  <c r="XG27" i="1"/>
  <c r="XG35" i="1"/>
  <c r="ZG19" i="1"/>
  <c r="ZB19" i="1"/>
  <c r="YX19" i="1"/>
  <c r="YS19" i="1"/>
  <c r="YN19" i="1"/>
  <c r="YI19" i="1"/>
  <c r="YC19" i="1"/>
  <c r="XX19" i="1"/>
  <c r="XS19" i="1"/>
  <c r="XM19" i="1"/>
  <c r="XH19" i="1"/>
  <c r="ZG21" i="1"/>
  <c r="ZB21" i="1"/>
  <c r="YX21" i="1"/>
  <c r="YS21" i="1"/>
  <c r="YN21" i="1"/>
  <c r="YI21" i="1"/>
  <c r="XS21" i="1"/>
  <c r="ZE25" i="1"/>
  <c r="YQ25" i="1"/>
  <c r="YA25" i="1"/>
  <c r="XK25" i="1"/>
  <c r="ZE27" i="1"/>
  <c r="YQ27" i="1"/>
  <c r="YA27" i="1"/>
  <c r="ZF29" i="1"/>
  <c r="XQ29" i="1"/>
  <c r="ZF31" i="1"/>
  <c r="XQ31" i="1"/>
  <c r="ZF33" i="1"/>
  <c r="XQ33" i="1"/>
  <c r="ZF35" i="1"/>
  <c r="ZL12" i="1"/>
  <c r="ZH12" i="1"/>
  <c r="ZD12" i="1"/>
  <c r="YZ12" i="1"/>
  <c r="YW12" i="1"/>
  <c r="YT12" i="1"/>
  <c r="YP12" i="1"/>
  <c r="YL12" i="1"/>
  <c r="YH12" i="1"/>
  <c r="YD12" i="1"/>
  <c r="XZ12" i="1"/>
  <c r="XV12" i="1"/>
  <c r="XR12" i="1"/>
  <c r="XN12" i="1"/>
  <c r="XJ12" i="1"/>
  <c r="XF12" i="1"/>
  <c r="ZD14" i="1"/>
  <c r="YL14" i="1"/>
  <c r="XR14" i="1"/>
  <c r="ZL16" i="1"/>
  <c r="ZH16" i="1"/>
  <c r="ZD16" i="1"/>
  <c r="YW16" i="1"/>
  <c r="ZK19" i="1"/>
  <c r="ZF19" i="1"/>
  <c r="YR19" i="1"/>
  <c r="YG19" i="1"/>
  <c r="YB19" i="1"/>
  <c r="XQ19" i="1"/>
  <c r="XL19" i="1"/>
  <c r="ZF21" i="1"/>
  <c r="YR21" i="1"/>
  <c r="YG21" i="1"/>
  <c r="YB21" i="1"/>
  <c r="XL21" i="1"/>
  <c r="XL27" i="1"/>
  <c r="YG29" i="1"/>
  <c r="XL29" i="1"/>
  <c r="YG31" i="1"/>
  <c r="XL31" i="1"/>
  <c r="YG33" i="1"/>
  <c r="ZK12" i="1"/>
  <c r="ZG12" i="1"/>
  <c r="ZC12" i="1"/>
  <c r="YY12" i="1"/>
  <c r="YS12" i="1"/>
  <c r="YO12" i="1"/>
  <c r="YK12" i="1"/>
  <c r="YG12" i="1"/>
  <c r="YC12" i="1"/>
  <c r="XY12" i="1"/>
  <c r="XU12" i="1"/>
  <c r="XQ12" i="1"/>
  <c r="XM12" i="1"/>
  <c r="XI12" i="1"/>
  <c r="XE12" i="1"/>
  <c r="YY14" i="1"/>
  <c r="YG14" i="1"/>
  <c r="XM14" i="1"/>
  <c r="ZC16" i="1"/>
  <c r="YY16" i="1"/>
  <c r="YO16" i="1"/>
  <c r="YK16" i="1"/>
  <c r="XY16" i="1"/>
  <c r="XI16" i="1"/>
  <c r="XE16" i="1"/>
  <c r="ZK27" i="1"/>
  <c r="ZK25" i="1"/>
  <c r="ZG35" i="1"/>
  <c r="ZG33" i="1"/>
  <c r="ZG31" i="1"/>
  <c r="ZG29" i="1"/>
  <c r="ZG27" i="1"/>
  <c r="ZG25" i="1"/>
  <c r="ZC35" i="1"/>
  <c r="ZC33" i="1"/>
  <c r="ZC31" i="1"/>
  <c r="ZC29" i="1"/>
  <c r="ZC27" i="1"/>
  <c r="ZC25" i="1"/>
  <c r="YY27" i="1"/>
  <c r="YY25" i="1"/>
  <c r="YY35" i="1"/>
  <c r="YY33" i="1"/>
  <c r="YY31" i="1"/>
  <c r="YY29" i="1"/>
  <c r="YS35" i="1"/>
  <c r="YS33" i="1"/>
  <c r="YS31" i="1"/>
  <c r="YS29" i="1"/>
  <c r="YS27" i="1"/>
  <c r="YS25" i="1"/>
  <c r="YO35" i="1"/>
  <c r="YO33" i="1"/>
  <c r="YO31" i="1"/>
  <c r="YO29" i="1"/>
  <c r="YO27" i="1"/>
  <c r="YO25" i="1"/>
  <c r="YK27" i="1"/>
  <c r="YK25" i="1"/>
  <c r="YK35" i="1"/>
  <c r="YK33" i="1"/>
  <c r="YK31" i="1"/>
  <c r="YK29" i="1"/>
  <c r="YG27" i="1"/>
  <c r="YG25" i="1"/>
  <c r="YC35" i="1"/>
  <c r="YC33" i="1"/>
  <c r="YC31" i="1"/>
  <c r="YC29" i="1"/>
  <c r="YC27" i="1"/>
  <c r="XY35" i="1"/>
  <c r="XY33" i="1"/>
  <c r="XY31" i="1"/>
  <c r="XY29" i="1"/>
  <c r="XY27" i="1"/>
  <c r="XY25" i="1"/>
  <c r="XU25" i="1"/>
  <c r="XU35" i="1"/>
  <c r="XU33" i="1"/>
  <c r="XU31" i="1"/>
  <c r="XU29" i="1"/>
  <c r="XU27" i="1"/>
  <c r="XQ35" i="1"/>
  <c r="XQ25" i="1"/>
  <c r="XM35" i="1"/>
  <c r="XM33" i="1"/>
  <c r="XM31" i="1"/>
  <c r="XM29" i="1"/>
  <c r="XM27" i="1"/>
  <c r="XM25" i="1"/>
  <c r="XI35" i="1"/>
  <c r="XI33" i="1"/>
  <c r="XI31" i="1"/>
  <c r="XI29" i="1"/>
  <c r="XI27" i="1"/>
  <c r="XI25" i="1"/>
  <c r="XE35" i="1"/>
  <c r="XE25" i="1"/>
  <c r="XE33" i="1"/>
  <c r="XE31" i="1"/>
  <c r="XE29" i="1"/>
  <c r="XE27" i="1"/>
  <c r="ZJ19" i="1"/>
  <c r="YY19" i="1"/>
  <c r="YV19" i="1"/>
  <c r="YK19" i="1"/>
  <c r="YF19" i="1"/>
  <c r="XU19" i="1"/>
  <c r="XP19" i="1"/>
  <c r="XE19" i="1"/>
  <c r="ZJ21" i="1"/>
  <c r="YY21" i="1"/>
  <c r="YV21" i="1"/>
  <c r="YK21" i="1"/>
  <c r="YF21" i="1"/>
  <c r="XU21" i="1"/>
  <c r="XE21" i="1"/>
  <c r="YB29" i="1"/>
  <c r="YB31" i="1"/>
  <c r="YB33" i="1"/>
  <c r="XX12" i="1"/>
  <c r="XH12" i="1"/>
  <c r="YB14" i="1"/>
  <c r="XD14" i="1"/>
  <c r="YJ16" i="1"/>
  <c r="XD16" i="1"/>
  <c r="ZJ27" i="1"/>
  <c r="ZJ25" i="1"/>
  <c r="ZJ35" i="1"/>
  <c r="ZJ33" i="1"/>
  <c r="ZJ31" i="1"/>
  <c r="ZJ29" i="1"/>
  <c r="ZF27" i="1"/>
  <c r="ZF25" i="1"/>
  <c r="ZB35" i="1"/>
  <c r="ZB33" i="1"/>
  <c r="ZB31" i="1"/>
  <c r="ZB29" i="1"/>
  <c r="ZB27" i="1"/>
  <c r="ZB25" i="1"/>
  <c r="YV27" i="1"/>
  <c r="YV25" i="1"/>
  <c r="YV35" i="1"/>
  <c r="YV33" i="1"/>
  <c r="YV31" i="1"/>
  <c r="YV29" i="1"/>
  <c r="YR27" i="1"/>
  <c r="YR25" i="1"/>
  <c r="YN35" i="1"/>
  <c r="YN33" i="1"/>
  <c r="YN31" i="1"/>
  <c r="YN29" i="1"/>
  <c r="YN27" i="1"/>
  <c r="YN25" i="1"/>
  <c r="YJ27" i="1"/>
  <c r="YJ25" i="1"/>
  <c r="YJ35" i="1"/>
  <c r="YJ33" i="1"/>
  <c r="YJ31" i="1"/>
  <c r="YJ29" i="1"/>
  <c r="YF27" i="1"/>
  <c r="YF25" i="1"/>
  <c r="YF35" i="1"/>
  <c r="YF33" i="1"/>
  <c r="YF31" i="1"/>
  <c r="YF29" i="1"/>
  <c r="YB27" i="1"/>
  <c r="YB25" i="1"/>
  <c r="XX35" i="1"/>
  <c r="XX33" i="1"/>
  <c r="XX31" i="1"/>
  <c r="XX29" i="1"/>
  <c r="XX27" i="1"/>
  <c r="XX25" i="1"/>
  <c r="XT25" i="1"/>
  <c r="XT35" i="1"/>
  <c r="XT33" i="1"/>
  <c r="XT31" i="1"/>
  <c r="XT29" i="1"/>
  <c r="XT27" i="1"/>
  <c r="XP25" i="1"/>
  <c r="XP35" i="1"/>
  <c r="XP33" i="1"/>
  <c r="XP31" i="1"/>
  <c r="XP29" i="1"/>
  <c r="XP27" i="1"/>
  <c r="XL35" i="1"/>
  <c r="XL25" i="1"/>
  <c r="XH33" i="1"/>
  <c r="XH31" i="1"/>
  <c r="XH29" i="1"/>
  <c r="XH27" i="1"/>
  <c r="XH25" i="1"/>
  <c r="XH35" i="1"/>
  <c r="XD35" i="1"/>
  <c r="XD25" i="1"/>
  <c r="XD33" i="1"/>
  <c r="XD31" i="1"/>
  <c r="XD29" i="1"/>
  <c r="XD27" i="1"/>
  <c r="ZC19" i="1"/>
  <c r="YO19" i="1"/>
  <c r="YJ19" i="1"/>
  <c r="XY19" i="1"/>
  <c r="XT19" i="1"/>
  <c r="XI19" i="1"/>
  <c r="XD19" i="1"/>
  <c r="ZC21" i="1"/>
  <c r="YO21" i="1"/>
  <c r="YJ21" i="1"/>
  <c r="XY21" i="1"/>
  <c r="XT21" i="1"/>
  <c r="XI21" i="1"/>
  <c r="XD21" i="1"/>
  <c r="XQ27" i="1"/>
  <c r="ZK29" i="1"/>
  <c r="YR29" i="1"/>
  <c r="ZK31" i="1"/>
  <c r="YR31" i="1"/>
  <c r="ZK33" i="1"/>
  <c r="YR33" i="1"/>
  <c r="ZK35" i="1"/>
  <c r="YR35" i="1"/>
  <c r="YT16" i="1"/>
  <c r="YP16" i="1"/>
  <c r="YH16" i="1"/>
  <c r="YD16" i="1"/>
  <c r="XZ16" i="1"/>
  <c r="XN16" i="1"/>
  <c r="XJ16" i="1"/>
  <c r="XJ35" i="1"/>
  <c r="ZL19" i="1"/>
  <c r="ZH19" i="1"/>
  <c r="ZD19" i="1"/>
  <c r="YZ19" i="1"/>
  <c r="YW19" i="1"/>
  <c r="YT19" i="1"/>
  <c r="YP19" i="1"/>
  <c r="YL19" i="1"/>
  <c r="YH19" i="1"/>
  <c r="YD19" i="1"/>
  <c r="XZ19" i="1"/>
  <c r="XV19" i="1"/>
  <c r="XR19" i="1"/>
  <c r="XN19" i="1"/>
  <c r="XJ19" i="1"/>
  <c r="XF19" i="1"/>
  <c r="ZL21" i="1"/>
  <c r="ZH21" i="1"/>
  <c r="ZD21" i="1"/>
  <c r="YZ21" i="1"/>
  <c r="YW21" i="1"/>
  <c r="YT21" i="1"/>
  <c r="YP21" i="1"/>
  <c r="YL21" i="1"/>
  <c r="YH21" i="1"/>
  <c r="YD21" i="1"/>
  <c r="XZ21" i="1"/>
  <c r="XV21" i="1"/>
  <c r="XR21" i="1"/>
  <c r="XN21" i="1"/>
  <c r="XJ21" i="1"/>
  <c r="XF21" i="1"/>
  <c r="ZL25" i="1"/>
  <c r="ZH25" i="1"/>
  <c r="ZD25" i="1"/>
  <c r="YZ25" i="1"/>
  <c r="YW25" i="1"/>
  <c r="YT25" i="1"/>
  <c r="YP25" i="1"/>
  <c r="YL25" i="1"/>
  <c r="YH25" i="1"/>
  <c r="YD25" i="1"/>
  <c r="XZ25" i="1"/>
  <c r="XV25" i="1"/>
  <c r="XR25" i="1"/>
  <c r="XN25" i="1"/>
  <c r="XJ25" i="1"/>
  <c r="XF25" i="1"/>
  <c r="ZL27" i="1"/>
  <c r="ZH27" i="1"/>
  <c r="ZD27" i="1"/>
  <c r="YZ27" i="1"/>
  <c r="YW27" i="1"/>
  <c r="YT27" i="1"/>
  <c r="YP27" i="1"/>
  <c r="YL27" i="1"/>
  <c r="YH27" i="1"/>
  <c r="YD27" i="1"/>
  <c r="XZ27" i="1"/>
  <c r="XJ27" i="1"/>
  <c r="ZD29" i="1"/>
  <c r="YP29" i="1"/>
  <c r="XZ29" i="1"/>
  <c r="XJ29" i="1"/>
  <c r="ZD31" i="1"/>
  <c r="YP31" i="1"/>
  <c r="XZ31" i="1"/>
  <c r="XJ31" i="1"/>
  <c r="ZD33" i="1"/>
  <c r="YP33" i="1"/>
  <c r="XZ33" i="1"/>
  <c r="XJ33" i="1"/>
  <c r="ZD35" i="1"/>
  <c r="YP35" i="1"/>
  <c r="XZ35" i="1"/>
  <c r="ZD41" i="1"/>
  <c r="YL41" i="1"/>
  <c r="ZH29" i="1"/>
  <c r="YT29" i="1"/>
  <c r="YD29" i="1"/>
  <c r="XN29" i="1"/>
  <c r="ZH31" i="1"/>
  <c r="YT31" i="1"/>
  <c r="YD31" i="1"/>
  <c r="ZH33" i="1"/>
  <c r="YT33" i="1"/>
  <c r="YD33" i="1"/>
  <c r="XN33" i="1"/>
  <c r="ZH35" i="1"/>
  <c r="YT35" i="1"/>
  <c r="YD35" i="1"/>
  <c r="XN35" i="1"/>
  <c r="ZL29" i="1"/>
  <c r="YW29" i="1"/>
  <c r="YH29" i="1"/>
  <c r="XR29" i="1"/>
  <c r="ZL31" i="1"/>
  <c r="YW31" i="1"/>
  <c r="YH31" i="1"/>
  <c r="XR31" i="1"/>
  <c r="ZL33" i="1"/>
  <c r="YW33" i="1"/>
  <c r="YH33" i="1"/>
  <c r="XR33" i="1"/>
  <c r="ZL35" i="1"/>
  <c r="YW35" i="1"/>
  <c r="YH35" i="1"/>
  <c r="XR35" i="1"/>
  <c r="ZI41" i="1"/>
  <c r="YU41" i="1"/>
  <c r="YQ41" i="1"/>
  <c r="XW41" i="1"/>
  <c r="XD41" i="1"/>
  <c r="YY41" i="1"/>
  <c r="YG41" i="1"/>
  <c r="XM41" i="1"/>
  <c r="VI24" i="1"/>
  <c r="VI26" i="1"/>
  <c r="VI28" i="1"/>
  <c r="VI30" i="1"/>
  <c r="VI32" i="1"/>
  <c r="VI34" i="1"/>
  <c r="ZG16" i="1"/>
  <c r="XL16" i="1"/>
  <c r="YS16" i="1"/>
  <c r="YN16" i="1"/>
  <c r="XQ16" i="1"/>
  <c r="VH24" i="1"/>
  <c r="VH26" i="1"/>
  <c r="VH28" i="1"/>
  <c r="VH30" i="1"/>
  <c r="VH32" i="1"/>
  <c r="VH34" i="1"/>
  <c r="VG24" i="1"/>
  <c r="VG26" i="1"/>
  <c r="VG28" i="1"/>
  <c r="VG30" i="1"/>
  <c r="VG32" i="1"/>
  <c r="VG34" i="1"/>
  <c r="VF24" i="1"/>
  <c r="VF26" i="1"/>
  <c r="VF28" i="1"/>
  <c r="VF30" i="1"/>
  <c r="VF32" i="1"/>
  <c r="VF34" i="1"/>
  <c r="VE24" i="1"/>
  <c r="VE26" i="1"/>
  <c r="VE28" i="1"/>
  <c r="VE30" i="1"/>
  <c r="VE32" i="1"/>
  <c r="VE34" i="1"/>
  <c r="VD24" i="1"/>
  <c r="VD26" i="1"/>
  <c r="VD28" i="1"/>
  <c r="VD30" i="1"/>
  <c r="VD32" i="1"/>
  <c r="VD34" i="1"/>
  <c r="VC24" i="1"/>
  <c r="VC26" i="1"/>
  <c r="VC28" i="1"/>
  <c r="VC30" i="1"/>
  <c r="VC32" i="1"/>
  <c r="VC34" i="1"/>
  <c r="VB24" i="1"/>
  <c r="VB26" i="1"/>
  <c r="VB28" i="1"/>
  <c r="VB30" i="1"/>
  <c r="VB32" i="1"/>
  <c r="VB34" i="1"/>
  <c r="VA24" i="1"/>
  <c r="VA26" i="1"/>
  <c r="VA28" i="1"/>
  <c r="VA30" i="1"/>
  <c r="VA32" i="1"/>
  <c r="VA34" i="1"/>
  <c r="UZ24" i="1"/>
  <c r="UZ26" i="1"/>
  <c r="VA12" i="1"/>
  <c r="VA15" i="1"/>
  <c r="VA37" i="1"/>
  <c r="VA39" i="1"/>
  <c r="VA40" i="1"/>
  <c r="VA43" i="1"/>
  <c r="VA45" i="1"/>
  <c r="VA47" i="1"/>
  <c r="VA41" i="1"/>
  <c r="VA62" i="1"/>
  <c r="VA63" i="1"/>
  <c r="UZ30" i="1"/>
  <c r="UZ32" i="1"/>
  <c r="UZ34" i="1"/>
  <c r="UZ28" i="1"/>
  <c r="VA16" i="1"/>
  <c r="VA25" i="1"/>
  <c r="VA33" i="1"/>
  <c r="VA27" i="1"/>
  <c r="VA35" i="1"/>
  <c r="VA19" i="1"/>
  <c r="VA14" i="1"/>
  <c r="VA31" i="1"/>
  <c r="VA10" i="1"/>
  <c r="VA29" i="1"/>
  <c r="VA21" i="1"/>
  <c r="UY24" i="1"/>
  <c r="UY26" i="1"/>
  <c r="UY28" i="1"/>
  <c r="UY30" i="1"/>
  <c r="UY32" i="1"/>
  <c r="UY34" i="1"/>
  <c r="UX24" i="1"/>
  <c r="UX26" i="1"/>
  <c r="UX28" i="1"/>
  <c r="UX30" i="1"/>
  <c r="UX32" i="1"/>
  <c r="UX34" i="1"/>
  <c r="UW24" i="1"/>
  <c r="UW26" i="1"/>
  <c r="UW28" i="1"/>
  <c r="UW30" i="1"/>
  <c r="UW32" i="1"/>
  <c r="UW34" i="1"/>
  <c r="UV24" i="1"/>
  <c r="UV26" i="1"/>
  <c r="UV28" i="1"/>
  <c r="UV30" i="1"/>
  <c r="UV32" i="1"/>
  <c r="UV34" i="1"/>
  <c r="UU24" i="1"/>
  <c r="UU26" i="1"/>
  <c r="UU28" i="1"/>
  <c r="UU30" i="1"/>
  <c r="UU32" i="1"/>
  <c r="UU34" i="1"/>
  <c r="UT24" i="1"/>
  <c r="UT26" i="1"/>
  <c r="UT28" i="1"/>
  <c r="UT30" i="1"/>
  <c r="UT32" i="1"/>
  <c r="UT34" i="1"/>
  <c r="US24" i="1"/>
  <c r="US26" i="1"/>
  <c r="US28" i="1"/>
  <c r="US30" i="1"/>
  <c r="US32" i="1"/>
  <c r="US34" i="1"/>
  <c r="UR24" i="1"/>
  <c r="UR26" i="1"/>
  <c r="UR28" i="1"/>
  <c r="UR30" i="1"/>
  <c r="UR32" i="1"/>
  <c r="UR34" i="1"/>
  <c r="UQ24" i="1"/>
  <c r="UQ26" i="1"/>
  <c r="UQ28" i="1"/>
  <c r="UQ30" i="1"/>
  <c r="UQ32" i="1"/>
  <c r="UQ34" i="1"/>
  <c r="UP24" i="1"/>
  <c r="UP26" i="1"/>
  <c r="UP28" i="1"/>
  <c r="UP30" i="1"/>
  <c r="UP32" i="1"/>
  <c r="UP34" i="1"/>
  <c r="UO24" i="1"/>
  <c r="UO26" i="1"/>
  <c r="UO28" i="1"/>
  <c r="UO30" i="1"/>
  <c r="UO32" i="1"/>
  <c r="UO34" i="1"/>
  <c r="WJ47" i="1"/>
  <c r="WK47" i="1"/>
  <c r="WL47" i="1"/>
  <c r="WM47" i="1"/>
  <c r="WN47" i="1"/>
  <c r="WO47" i="1"/>
  <c r="WP47" i="1"/>
  <c r="WQ47" i="1"/>
  <c r="WR47" i="1"/>
  <c r="WS47" i="1"/>
  <c r="WT47" i="1"/>
  <c r="WU47" i="1"/>
  <c r="WV47" i="1"/>
  <c r="WW47" i="1"/>
  <c r="WX47" i="1"/>
  <c r="WY47" i="1"/>
  <c r="WZ47" i="1"/>
  <c r="XA47" i="1"/>
  <c r="XB47" i="1"/>
  <c r="XC47" i="1"/>
  <c r="WJ45" i="1"/>
  <c r="WK45" i="1"/>
  <c r="WL45" i="1"/>
  <c r="WM45" i="1"/>
  <c r="WN45" i="1"/>
  <c r="WO45" i="1"/>
  <c r="WP45" i="1"/>
  <c r="WQ45" i="1"/>
  <c r="WR45" i="1"/>
  <c r="WS45" i="1"/>
  <c r="WT45" i="1"/>
  <c r="WU45" i="1"/>
  <c r="WV45" i="1"/>
  <c r="WW45" i="1"/>
  <c r="WX45" i="1"/>
  <c r="WY45" i="1"/>
  <c r="WZ45" i="1"/>
  <c r="XA45" i="1"/>
  <c r="XB45" i="1"/>
  <c r="XC45" i="1"/>
  <c r="WJ43" i="1"/>
  <c r="WK43" i="1"/>
  <c r="WL43" i="1"/>
  <c r="WM43" i="1"/>
  <c r="WN43" i="1"/>
  <c r="WO43" i="1"/>
  <c r="WP43" i="1"/>
  <c r="WQ43" i="1"/>
  <c r="WR43" i="1"/>
  <c r="WS43" i="1"/>
  <c r="WT43" i="1"/>
  <c r="WU43" i="1"/>
  <c r="WV43" i="1"/>
  <c r="WW43" i="1"/>
  <c r="WX43" i="1"/>
  <c r="WY43" i="1"/>
  <c r="WZ43" i="1"/>
  <c r="XA43" i="1"/>
  <c r="XB43" i="1"/>
  <c r="XC43" i="1"/>
  <c r="WJ40" i="1"/>
  <c r="WK40" i="1"/>
  <c r="WL40" i="1"/>
  <c r="WM40" i="1"/>
  <c r="WN40" i="1"/>
  <c r="WO40" i="1"/>
  <c r="WP40" i="1"/>
  <c r="WQ40" i="1"/>
  <c r="WR40" i="1"/>
  <c r="WS40" i="1"/>
  <c r="WT40" i="1"/>
  <c r="WU40" i="1"/>
  <c r="WV40" i="1"/>
  <c r="WW40" i="1"/>
  <c r="WX40" i="1"/>
  <c r="WY40" i="1"/>
  <c r="WZ40" i="1"/>
  <c r="XA40" i="1"/>
  <c r="XB40" i="1"/>
  <c r="XC40" i="1"/>
  <c r="WJ39" i="1"/>
  <c r="WK39" i="1"/>
  <c r="WL39" i="1"/>
  <c r="WM39" i="1"/>
  <c r="WN39" i="1"/>
  <c r="WO39" i="1"/>
  <c r="WP39" i="1"/>
  <c r="WQ39" i="1"/>
  <c r="WR39" i="1"/>
  <c r="WS39" i="1"/>
  <c r="WT39" i="1"/>
  <c r="WU39" i="1"/>
  <c r="WV39" i="1"/>
  <c r="WW39" i="1"/>
  <c r="WX39" i="1"/>
  <c r="WY39" i="1"/>
  <c r="WZ39" i="1"/>
  <c r="XA39" i="1"/>
  <c r="XB39" i="1"/>
  <c r="XC39" i="1"/>
  <c r="WJ37" i="1"/>
  <c r="WK37" i="1"/>
  <c r="WL37" i="1"/>
  <c r="WM37" i="1"/>
  <c r="WN37" i="1"/>
  <c r="WO37" i="1"/>
  <c r="WP37" i="1"/>
  <c r="WQ37" i="1"/>
  <c r="WR37" i="1"/>
  <c r="WS37" i="1"/>
  <c r="WT37" i="1"/>
  <c r="WU37" i="1"/>
  <c r="WV37" i="1"/>
  <c r="WW37" i="1"/>
  <c r="WX37" i="1"/>
  <c r="WY37" i="1"/>
  <c r="WZ37" i="1"/>
  <c r="XA37" i="1"/>
  <c r="XB37" i="1"/>
  <c r="XC37" i="1"/>
  <c r="WJ15" i="1"/>
  <c r="WK31" i="1"/>
  <c r="WL15" i="1"/>
  <c r="WM15" i="1"/>
  <c r="WN31" i="1"/>
  <c r="WP15" i="1"/>
  <c r="WQ15" i="1"/>
  <c r="WR31" i="1"/>
  <c r="WS31" i="1"/>
  <c r="WT15" i="1"/>
  <c r="WU15" i="1"/>
  <c r="WV31" i="1"/>
  <c r="WW31" i="1"/>
  <c r="WY15" i="1"/>
  <c r="WZ15" i="1"/>
  <c r="XA31" i="1"/>
  <c r="XB15" i="1"/>
  <c r="XC15" i="1"/>
  <c r="WX15" i="1"/>
  <c r="WK14" i="1"/>
  <c r="WL14" i="1"/>
  <c r="WN14" i="1"/>
  <c r="WP14" i="1"/>
  <c r="WR14" i="1"/>
  <c r="WS14" i="1"/>
  <c r="WV14" i="1"/>
  <c r="WW14" i="1"/>
  <c r="WX14" i="1"/>
  <c r="WZ14" i="1"/>
  <c r="XA14" i="1"/>
  <c r="XB14" i="1"/>
  <c r="WK15" i="1"/>
  <c r="WK16" i="1"/>
  <c r="WS15" i="1"/>
  <c r="WS16" i="1"/>
  <c r="WR41" i="1"/>
  <c r="WR62" i="1"/>
  <c r="WR63" i="1"/>
  <c r="WR15" i="1"/>
  <c r="XC41" i="1"/>
  <c r="XC62" i="1"/>
  <c r="XC63" i="1"/>
  <c r="WY62" i="1"/>
  <c r="WY63" i="1"/>
  <c r="WU41" i="1"/>
  <c r="WU62" i="1"/>
  <c r="WU63" i="1"/>
  <c r="WQ41" i="1"/>
  <c r="WQ62" i="1"/>
  <c r="WQ63" i="1"/>
  <c r="WM41" i="1"/>
  <c r="WM62" i="1"/>
  <c r="WM63" i="1"/>
  <c r="WN41" i="1"/>
  <c r="WN62" i="1"/>
  <c r="WN63" i="1"/>
  <c r="XB41" i="1"/>
  <c r="XB62" i="1"/>
  <c r="XB63" i="1"/>
  <c r="WX41" i="1"/>
  <c r="WX62" i="1"/>
  <c r="WX63" i="1"/>
  <c r="WT41" i="1"/>
  <c r="WT62" i="1"/>
  <c r="WT63" i="1"/>
  <c r="WP41" i="1"/>
  <c r="WP62" i="1"/>
  <c r="WP63" i="1"/>
  <c r="WL41" i="1"/>
  <c r="WL62" i="1"/>
  <c r="WL63" i="1"/>
  <c r="WZ41" i="1"/>
  <c r="WZ62" i="1"/>
  <c r="WZ63" i="1"/>
  <c r="WV41" i="1"/>
  <c r="WV62" i="1"/>
  <c r="WV63" i="1"/>
  <c r="WJ62" i="1"/>
  <c r="WJ63" i="1"/>
  <c r="XA41" i="1"/>
  <c r="XA62" i="1"/>
  <c r="XA63" i="1"/>
  <c r="WW41" i="1"/>
  <c r="WW62" i="1"/>
  <c r="WW63" i="1"/>
  <c r="WS41" i="1"/>
  <c r="WS62" i="1"/>
  <c r="WS63" i="1"/>
  <c r="WO62" i="1"/>
  <c r="WO63" i="1"/>
  <c r="WK41" i="1"/>
  <c r="WK62" i="1"/>
  <c r="WK63" i="1"/>
  <c r="XA15" i="1"/>
  <c r="WW15" i="1"/>
  <c r="WV15" i="1"/>
  <c r="WV16" i="1"/>
  <c r="WO15" i="1"/>
  <c r="WO16" i="1"/>
  <c r="WN15" i="1"/>
  <c r="WN16" i="1"/>
  <c r="XC10" i="1"/>
  <c r="WY10" i="1"/>
  <c r="WU10" i="1"/>
  <c r="WQ10" i="1"/>
  <c r="WM10" i="1"/>
  <c r="XC12" i="1"/>
  <c r="WY12" i="1"/>
  <c r="WU12" i="1"/>
  <c r="WQ12" i="1"/>
  <c r="WM12" i="1"/>
  <c r="XC14" i="1"/>
  <c r="WY14" i="1"/>
  <c r="WU14" i="1"/>
  <c r="WQ14" i="1"/>
  <c r="WM14" i="1"/>
  <c r="XC16" i="1"/>
  <c r="WY16" i="1"/>
  <c r="WU16" i="1"/>
  <c r="WQ16" i="1"/>
  <c r="WM16" i="1"/>
  <c r="XC35" i="1"/>
  <c r="XC33" i="1"/>
  <c r="XC29" i="1"/>
  <c r="XC27" i="1"/>
  <c r="XC31" i="1"/>
  <c r="WY35" i="1"/>
  <c r="WY33" i="1"/>
  <c r="WY29" i="1"/>
  <c r="WY27" i="1"/>
  <c r="WY31" i="1"/>
  <c r="WU35" i="1"/>
  <c r="WU33" i="1"/>
  <c r="WU29" i="1"/>
  <c r="WU27" i="1"/>
  <c r="WU31" i="1"/>
  <c r="WQ35" i="1"/>
  <c r="WQ33" i="1"/>
  <c r="WQ29" i="1"/>
  <c r="WQ27" i="1"/>
  <c r="WQ25" i="1"/>
  <c r="WQ31" i="1"/>
  <c r="WM35" i="1"/>
  <c r="WM33" i="1"/>
  <c r="WM29" i="1"/>
  <c r="WM27" i="1"/>
  <c r="WM25" i="1"/>
  <c r="WM31" i="1"/>
  <c r="XC19" i="1"/>
  <c r="WY19" i="1"/>
  <c r="WU19" i="1"/>
  <c r="WQ19" i="1"/>
  <c r="WM19" i="1"/>
  <c r="XC21" i="1"/>
  <c r="WY21" i="1"/>
  <c r="WU21" i="1"/>
  <c r="WQ21" i="1"/>
  <c r="WM21" i="1"/>
  <c r="XC25" i="1"/>
  <c r="WY25" i="1"/>
  <c r="WU25" i="1"/>
  <c r="WK25" i="1"/>
  <c r="WO27" i="1"/>
  <c r="WS29" i="1"/>
  <c r="XA33" i="1"/>
  <c r="WK33" i="1"/>
  <c r="WO35" i="1"/>
  <c r="XB10" i="1"/>
  <c r="WX10" i="1"/>
  <c r="WT10" i="1"/>
  <c r="WP10" i="1"/>
  <c r="WL10" i="1"/>
  <c r="XB12" i="1"/>
  <c r="WX12" i="1"/>
  <c r="WT12" i="1"/>
  <c r="WP12" i="1"/>
  <c r="WL12" i="1"/>
  <c r="WT14" i="1"/>
  <c r="XB16" i="1"/>
  <c r="WX16" i="1"/>
  <c r="WT16" i="1"/>
  <c r="WP16" i="1"/>
  <c r="WL16" i="1"/>
  <c r="XB35" i="1"/>
  <c r="XB33" i="1"/>
  <c r="XB29" i="1"/>
  <c r="XB27" i="1"/>
  <c r="XB31" i="1"/>
  <c r="WX35" i="1"/>
  <c r="WX33" i="1"/>
  <c r="WX29" i="1"/>
  <c r="WX27" i="1"/>
  <c r="WX31" i="1"/>
  <c r="WT35" i="1"/>
  <c r="WT33" i="1"/>
  <c r="WT29" i="1"/>
  <c r="WT27" i="1"/>
  <c r="WT31" i="1"/>
  <c r="WP35" i="1"/>
  <c r="WP33" i="1"/>
  <c r="WP29" i="1"/>
  <c r="WP27" i="1"/>
  <c r="WP25" i="1"/>
  <c r="WP31" i="1"/>
  <c r="WL35" i="1"/>
  <c r="WL33" i="1"/>
  <c r="WL29" i="1"/>
  <c r="WL27" i="1"/>
  <c r="WL25" i="1"/>
  <c r="WL31" i="1"/>
  <c r="XB19" i="1"/>
  <c r="WX19" i="1"/>
  <c r="WT19" i="1"/>
  <c r="WP19" i="1"/>
  <c r="WL19" i="1"/>
  <c r="XB21" i="1"/>
  <c r="WX21" i="1"/>
  <c r="WT21" i="1"/>
  <c r="WP21" i="1"/>
  <c r="WL21" i="1"/>
  <c r="XB25" i="1"/>
  <c r="WX25" i="1"/>
  <c r="WT25" i="1"/>
  <c r="XA27" i="1"/>
  <c r="WK27" i="1"/>
  <c r="WO29" i="1"/>
  <c r="WW33" i="1"/>
  <c r="XA35" i="1"/>
  <c r="WK35" i="1"/>
  <c r="WO41" i="1"/>
  <c r="XA10" i="1"/>
  <c r="WW10" i="1"/>
  <c r="WS10" i="1"/>
  <c r="WO10" i="1"/>
  <c r="WK10" i="1"/>
  <c r="XA12" i="1"/>
  <c r="WW12" i="1"/>
  <c r="WS12" i="1"/>
  <c r="WO12" i="1"/>
  <c r="WK12" i="1"/>
  <c r="WO14" i="1"/>
  <c r="WO31" i="1"/>
  <c r="XA19" i="1"/>
  <c r="WW19" i="1"/>
  <c r="WS19" i="1"/>
  <c r="WO19" i="1"/>
  <c r="WK19" i="1"/>
  <c r="XA21" i="1"/>
  <c r="WW21" i="1"/>
  <c r="WS21" i="1"/>
  <c r="WO21" i="1"/>
  <c r="WK21" i="1"/>
  <c r="XA25" i="1"/>
  <c r="WW25" i="1"/>
  <c r="WS25" i="1"/>
  <c r="WW27" i="1"/>
  <c r="XA29" i="1"/>
  <c r="WK29" i="1"/>
  <c r="WS33" i="1"/>
  <c r="WW35" i="1"/>
  <c r="WZ10" i="1"/>
  <c r="WV10" i="1"/>
  <c r="WR10" i="1"/>
  <c r="WN10" i="1"/>
  <c r="WJ10" i="1"/>
  <c r="WZ12" i="1"/>
  <c r="WV12" i="1"/>
  <c r="WR12" i="1"/>
  <c r="WN12" i="1"/>
  <c r="WJ12" i="1"/>
  <c r="WJ14" i="1"/>
  <c r="WZ16" i="1"/>
  <c r="WJ16" i="1"/>
  <c r="WZ35" i="1"/>
  <c r="WZ33" i="1"/>
  <c r="WZ29" i="1"/>
  <c r="WZ27" i="1"/>
  <c r="WV35" i="1"/>
  <c r="WV33" i="1"/>
  <c r="WV29" i="1"/>
  <c r="WV27" i="1"/>
  <c r="WR35" i="1"/>
  <c r="WR33" i="1"/>
  <c r="WR29" i="1"/>
  <c r="WR27" i="1"/>
  <c r="WR25" i="1"/>
  <c r="WN35" i="1"/>
  <c r="WN33" i="1"/>
  <c r="WN29" i="1"/>
  <c r="WN27" i="1"/>
  <c r="WN25" i="1"/>
  <c r="WJ35" i="1"/>
  <c r="WJ33" i="1"/>
  <c r="WJ29" i="1"/>
  <c r="WJ27" i="1"/>
  <c r="WJ25" i="1"/>
  <c r="WZ19" i="1"/>
  <c r="WV19" i="1"/>
  <c r="WR19" i="1"/>
  <c r="WN19" i="1"/>
  <c r="WJ19" i="1"/>
  <c r="WZ21" i="1"/>
  <c r="WV21" i="1"/>
  <c r="WR21" i="1"/>
  <c r="WN21" i="1"/>
  <c r="WJ21" i="1"/>
  <c r="WZ25" i="1"/>
  <c r="WV25" i="1"/>
  <c r="WO25" i="1"/>
  <c r="WS27" i="1"/>
  <c r="WW29" i="1"/>
  <c r="WZ31" i="1"/>
  <c r="WJ31" i="1"/>
  <c r="WO33" i="1"/>
  <c r="WS35" i="1"/>
  <c r="WJ41" i="1"/>
  <c r="WY41" i="1"/>
  <c r="UN24" i="1"/>
  <c r="UN26" i="1"/>
  <c r="UN28" i="1"/>
  <c r="UN30" i="1"/>
  <c r="UN32" i="1"/>
  <c r="UN34" i="1"/>
  <c r="XA16" i="1"/>
  <c r="WR16" i="1"/>
  <c r="WW16" i="1"/>
  <c r="UM24" i="1"/>
  <c r="UM26" i="1"/>
  <c r="UM28" i="1"/>
  <c r="UM30" i="1"/>
  <c r="UM32" i="1"/>
  <c r="UM34" i="1"/>
  <c r="VL47" i="1"/>
  <c r="VM47" i="1"/>
  <c r="VN47" i="1"/>
  <c r="VO47" i="1"/>
  <c r="VP47" i="1"/>
  <c r="VQ47" i="1"/>
  <c r="VR47" i="1"/>
  <c r="VS47" i="1"/>
  <c r="VT47" i="1"/>
  <c r="VU47" i="1"/>
  <c r="VV47" i="1"/>
  <c r="VW47" i="1"/>
  <c r="VX47" i="1"/>
  <c r="VY47" i="1"/>
  <c r="VZ47" i="1"/>
  <c r="WA47" i="1"/>
  <c r="WB47" i="1"/>
  <c r="WC47" i="1"/>
  <c r="WD47" i="1"/>
  <c r="WE47" i="1"/>
  <c r="WF47" i="1"/>
  <c r="WG47" i="1"/>
  <c r="WH47" i="1"/>
  <c r="WI47" i="1"/>
  <c r="VL45" i="1"/>
  <c r="VM45" i="1"/>
  <c r="VN45" i="1"/>
  <c r="VO45" i="1"/>
  <c r="VP45" i="1"/>
  <c r="VQ45" i="1"/>
  <c r="VR45" i="1"/>
  <c r="VS45" i="1"/>
  <c r="VT45" i="1"/>
  <c r="VU45" i="1"/>
  <c r="VV45" i="1"/>
  <c r="VW45" i="1"/>
  <c r="VX45" i="1"/>
  <c r="VY45" i="1"/>
  <c r="VZ45" i="1"/>
  <c r="WA45" i="1"/>
  <c r="WB45" i="1"/>
  <c r="WC45" i="1"/>
  <c r="WD45" i="1"/>
  <c r="WE45" i="1"/>
  <c r="WF45" i="1"/>
  <c r="WG45" i="1"/>
  <c r="WH45" i="1"/>
  <c r="WI45" i="1"/>
  <c r="VL43" i="1"/>
  <c r="VM43" i="1"/>
  <c r="VN43" i="1"/>
  <c r="VO43" i="1"/>
  <c r="VP43" i="1"/>
  <c r="VQ43" i="1"/>
  <c r="VR43" i="1"/>
  <c r="VS43" i="1"/>
  <c r="VT43" i="1"/>
  <c r="VU43" i="1"/>
  <c r="VW43" i="1"/>
  <c r="VX43" i="1"/>
  <c r="VY43" i="1"/>
  <c r="VZ43" i="1"/>
  <c r="WA43" i="1"/>
  <c r="WB43" i="1"/>
  <c r="WC43" i="1"/>
  <c r="WD43" i="1"/>
  <c r="WE43" i="1"/>
  <c r="WF43" i="1"/>
  <c r="WG43" i="1"/>
  <c r="WH43" i="1"/>
  <c r="WI43" i="1"/>
  <c r="VM40" i="1"/>
  <c r="VN40" i="1"/>
  <c r="VO40" i="1"/>
  <c r="VP40" i="1"/>
  <c r="VQ40" i="1"/>
  <c r="VR40" i="1"/>
  <c r="VS40" i="1"/>
  <c r="VT40" i="1"/>
  <c r="VU40" i="1"/>
  <c r="VV40" i="1"/>
  <c r="VW40" i="1"/>
  <c r="VX40" i="1"/>
  <c r="VY40" i="1"/>
  <c r="VZ40" i="1"/>
  <c r="WA40" i="1"/>
  <c r="WB40" i="1"/>
  <c r="WC40" i="1"/>
  <c r="WD40" i="1"/>
  <c r="WE40" i="1"/>
  <c r="WF40" i="1"/>
  <c r="WG40" i="1"/>
  <c r="WH40" i="1"/>
  <c r="WI40" i="1"/>
  <c r="VL39" i="1"/>
  <c r="VM39" i="1"/>
  <c r="VN39" i="1"/>
  <c r="VO39" i="1"/>
  <c r="VP39" i="1"/>
  <c r="VQ39" i="1"/>
  <c r="VR39" i="1"/>
  <c r="VS39" i="1"/>
  <c r="VT39" i="1"/>
  <c r="VU39" i="1"/>
  <c r="VV39" i="1"/>
  <c r="VW39" i="1"/>
  <c r="VX39" i="1"/>
  <c r="VY39" i="1"/>
  <c r="VZ39" i="1"/>
  <c r="WA39" i="1"/>
  <c r="WB39" i="1"/>
  <c r="WC39" i="1"/>
  <c r="WD39" i="1"/>
  <c r="WE39" i="1"/>
  <c r="WF39" i="1"/>
  <c r="WG39" i="1"/>
  <c r="WH39" i="1"/>
  <c r="WI39" i="1"/>
  <c r="VL37" i="1"/>
  <c r="VM37" i="1"/>
  <c r="VN37" i="1"/>
  <c r="VO37" i="1"/>
  <c r="VP37" i="1"/>
  <c r="VQ37" i="1"/>
  <c r="VR37" i="1"/>
  <c r="VS37" i="1"/>
  <c r="VT37" i="1"/>
  <c r="VU37" i="1"/>
  <c r="VV37" i="1"/>
  <c r="VW37" i="1"/>
  <c r="VX37" i="1"/>
  <c r="VY37" i="1"/>
  <c r="VZ37" i="1"/>
  <c r="WA37" i="1"/>
  <c r="WB37" i="1"/>
  <c r="WC37" i="1"/>
  <c r="WD37" i="1"/>
  <c r="WE37" i="1"/>
  <c r="WF37" i="1"/>
  <c r="WG37" i="1"/>
  <c r="WH37" i="1"/>
  <c r="WI37" i="1"/>
  <c r="VL15" i="1"/>
  <c r="VM35" i="1"/>
  <c r="VN33" i="1"/>
  <c r="VO31" i="1"/>
  <c r="VP29" i="1"/>
  <c r="VR29" i="1"/>
  <c r="VV31" i="1"/>
  <c r="VW31" i="1"/>
  <c r="VX25" i="1"/>
  <c r="VY27" i="1"/>
  <c r="VZ33" i="1"/>
  <c r="WA33" i="1"/>
  <c r="WB27" i="1"/>
  <c r="WC35" i="1"/>
  <c r="WD29" i="1"/>
  <c r="WG29" i="1"/>
  <c r="VN14" i="1"/>
  <c r="VO14" i="1"/>
  <c r="VP10" i="1"/>
  <c r="VR14" i="1"/>
  <c r="VS14" i="1"/>
  <c r="VT10" i="1"/>
  <c r="VV14" i="1"/>
  <c r="VW14" i="1"/>
  <c r="VX10" i="1"/>
  <c r="VZ14" i="1"/>
  <c r="WA14" i="1"/>
  <c r="WB10" i="1"/>
  <c r="WD14" i="1"/>
  <c r="WE14" i="1"/>
  <c r="WH12" i="1"/>
  <c r="VP15" i="1"/>
  <c r="WF41" i="1"/>
  <c r="WF62" i="1"/>
  <c r="WF63" i="1"/>
  <c r="VT41" i="1"/>
  <c r="VT62" i="1"/>
  <c r="VT63" i="1"/>
  <c r="WG41" i="1"/>
  <c r="WG62" i="1"/>
  <c r="WG63" i="1"/>
  <c r="WC41" i="1"/>
  <c r="WC63" i="1"/>
  <c r="WC62" i="1"/>
  <c r="VY41" i="1"/>
  <c r="VY62" i="1"/>
  <c r="VY63" i="1"/>
  <c r="VU41" i="1"/>
  <c r="VU62" i="1"/>
  <c r="VU63" i="1"/>
  <c r="VQ41" i="1"/>
  <c r="VQ62" i="1"/>
  <c r="VQ63" i="1"/>
  <c r="VM41" i="1"/>
  <c r="VM62" i="1"/>
  <c r="VM63" i="1"/>
  <c r="WB41" i="1"/>
  <c r="WB62" i="1"/>
  <c r="WB63" i="1"/>
  <c r="WI41" i="1"/>
  <c r="WI62" i="1"/>
  <c r="WI63" i="1"/>
  <c r="WE41" i="1"/>
  <c r="WE62" i="1"/>
  <c r="WE63" i="1"/>
  <c r="WA62" i="1"/>
  <c r="WA63" i="1"/>
  <c r="VW41" i="1"/>
  <c r="VW62" i="1"/>
  <c r="VW63" i="1"/>
  <c r="VS41" i="1"/>
  <c r="VS62" i="1"/>
  <c r="VS63" i="1"/>
  <c r="VO41" i="1"/>
  <c r="VO62" i="1"/>
  <c r="VO63" i="1"/>
  <c r="VX41" i="1"/>
  <c r="VX62" i="1"/>
  <c r="VX63" i="1"/>
  <c r="VP41" i="1"/>
  <c r="VP62" i="1"/>
  <c r="VP63" i="1"/>
  <c r="WH62" i="1"/>
  <c r="WH63" i="1"/>
  <c r="WD41" i="1"/>
  <c r="WD62" i="1"/>
  <c r="WD63" i="1"/>
  <c r="VZ41" i="1"/>
  <c r="VZ62" i="1"/>
  <c r="VZ63" i="1"/>
  <c r="VV41" i="1"/>
  <c r="VV62" i="1"/>
  <c r="VV63" i="1"/>
  <c r="VR41" i="1"/>
  <c r="VR62" i="1"/>
  <c r="VR63" i="1"/>
  <c r="VN41" i="1"/>
  <c r="VN62" i="1"/>
  <c r="VN63" i="1"/>
  <c r="WI10" i="1"/>
  <c r="VN29" i="1"/>
  <c r="WB15" i="1"/>
  <c r="WB16" i="1"/>
  <c r="VX12" i="1"/>
  <c r="VO15" i="1"/>
  <c r="VO16" i="1"/>
  <c r="VO10" i="1"/>
  <c r="VW10" i="1"/>
  <c r="WA12" i="1"/>
  <c r="VS12" i="1"/>
  <c r="WE10" i="1"/>
  <c r="VP12" i="1"/>
  <c r="WD15" i="1"/>
  <c r="WD16" i="1"/>
  <c r="VN15" i="1"/>
  <c r="VN16" i="1"/>
  <c r="WD31" i="1"/>
  <c r="WH15" i="1"/>
  <c r="WH16" i="1"/>
  <c r="WB33" i="1"/>
  <c r="WG15" i="1"/>
  <c r="WG16" i="1"/>
  <c r="VV15" i="1"/>
  <c r="VV16" i="1"/>
  <c r="WG10" i="1"/>
  <c r="WH19" i="1"/>
  <c r="VO25" i="1"/>
  <c r="VS15" i="1"/>
  <c r="VS16" i="1"/>
  <c r="WD10" i="1"/>
  <c r="VV10" i="1"/>
  <c r="VN10" i="1"/>
  <c r="WE12" i="1"/>
  <c r="VW12" i="1"/>
  <c r="VO12" i="1"/>
  <c r="WA15" i="1"/>
  <c r="VR15" i="1"/>
  <c r="VR16" i="1"/>
  <c r="WE19" i="1"/>
  <c r="VW19" i="1"/>
  <c r="VO19" i="1"/>
  <c r="WE21" i="1"/>
  <c r="VV21" i="1"/>
  <c r="WE25" i="1"/>
  <c r="VS25" i="1"/>
  <c r="WH27" i="1"/>
  <c r="VS27" i="1"/>
  <c r="VZ29" i="1"/>
  <c r="WG31" i="1"/>
  <c r="VS31" i="1"/>
  <c r="WH33" i="1"/>
  <c r="VW33" i="1"/>
  <c r="WH35" i="1"/>
  <c r="VZ10" i="1"/>
  <c r="WA19" i="1"/>
  <c r="WH21" i="1"/>
  <c r="WH25" i="1"/>
  <c r="WH14" i="1"/>
  <c r="WH10" i="1"/>
  <c r="WA10" i="1"/>
  <c r="VS10" i="1"/>
  <c r="WI12" i="1"/>
  <c r="WB12" i="1"/>
  <c r="VT12" i="1"/>
  <c r="VL12" i="1"/>
  <c r="WE15" i="1"/>
  <c r="WE16" i="1"/>
  <c r="VW15" i="1"/>
  <c r="VW16" i="1"/>
  <c r="WD19" i="1"/>
  <c r="VV19" i="1"/>
  <c r="VN19" i="1"/>
  <c r="WD21" i="1"/>
  <c r="VL21" i="1"/>
  <c r="WD25" i="1"/>
  <c r="VR25" i="1"/>
  <c r="VL27" i="1"/>
  <c r="WE31" i="1"/>
  <c r="VR31" i="1"/>
  <c r="WG33" i="1"/>
  <c r="VV33" i="1"/>
  <c r="WA35" i="1"/>
  <c r="VR10" i="1"/>
  <c r="WA21" i="1"/>
  <c r="VS33" i="1"/>
  <c r="VS35" i="1"/>
  <c r="WH41" i="1"/>
  <c r="WA41" i="1"/>
  <c r="VS19" i="1"/>
  <c r="WA27" i="1"/>
  <c r="WG19" i="1"/>
  <c r="VZ19" i="1"/>
  <c r="VR19" i="1"/>
  <c r="WG21" i="1"/>
  <c r="VZ21" i="1"/>
  <c r="WG25" i="1"/>
  <c r="VW25" i="1"/>
  <c r="VN25" i="1"/>
  <c r="VW27" i="1"/>
  <c r="WH31" i="1"/>
  <c r="VN31" i="1"/>
  <c r="VR33" i="1"/>
  <c r="WF14" i="1"/>
  <c r="VY14" i="1"/>
  <c r="VM14" i="1"/>
  <c r="WF15" i="1"/>
  <c r="WF16" i="1"/>
  <c r="WF33" i="1"/>
  <c r="WF25" i="1"/>
  <c r="VU15" i="1"/>
  <c r="VU16" i="1"/>
  <c r="VU33" i="1"/>
  <c r="VU25" i="1"/>
  <c r="VQ15" i="1"/>
  <c r="VQ33" i="1"/>
  <c r="VQ25" i="1"/>
  <c r="VQ21" i="1"/>
  <c r="WB14" i="1"/>
  <c r="VX14" i="1"/>
  <c r="VT14" i="1"/>
  <c r="VP14" i="1"/>
  <c r="VL14" i="1"/>
  <c r="VP16" i="1"/>
  <c r="WI35" i="1"/>
  <c r="WI31" i="1"/>
  <c r="WB35" i="1"/>
  <c r="WB31" i="1"/>
  <c r="VX35" i="1"/>
  <c r="VX31" i="1"/>
  <c r="VT35" i="1"/>
  <c r="VT31" i="1"/>
  <c r="VP35" i="1"/>
  <c r="VP31" i="1"/>
  <c r="VL35" i="1"/>
  <c r="VL31" i="1"/>
  <c r="WF19" i="1"/>
  <c r="WC19" i="1"/>
  <c r="VY19" i="1"/>
  <c r="VU19" i="1"/>
  <c r="VQ19" i="1"/>
  <c r="VM19" i="1"/>
  <c r="VU21" i="1"/>
  <c r="VP21" i="1"/>
  <c r="WB25" i="1"/>
  <c r="VL25" i="1"/>
  <c r="VU27" i="1"/>
  <c r="VP27" i="1"/>
  <c r="WI29" i="1"/>
  <c r="VY29" i="1"/>
  <c r="VT29" i="1"/>
  <c r="WC31" i="1"/>
  <c r="VM31" i="1"/>
  <c r="VP33" i="1"/>
  <c r="WF35" i="1"/>
  <c r="VY35" i="1"/>
  <c r="VQ35" i="1"/>
  <c r="WF10" i="1"/>
  <c r="WC10" i="1"/>
  <c r="VY10" i="1"/>
  <c r="VU10" i="1"/>
  <c r="VQ10" i="1"/>
  <c r="VM10" i="1"/>
  <c r="WG12" i="1"/>
  <c r="WD12" i="1"/>
  <c r="VZ12" i="1"/>
  <c r="VV12" i="1"/>
  <c r="VR12" i="1"/>
  <c r="VN12" i="1"/>
  <c r="WI15" i="1"/>
  <c r="WI16" i="1"/>
  <c r="VZ15" i="1"/>
  <c r="VZ16" i="1"/>
  <c r="VT15" i="1"/>
  <c r="VT16" i="1"/>
  <c r="WH29" i="1"/>
  <c r="WE29" i="1"/>
  <c r="WA29" i="1"/>
  <c r="VW29" i="1"/>
  <c r="VW21" i="1"/>
  <c r="VS29" i="1"/>
  <c r="VS21" i="1"/>
  <c r="VO33" i="1"/>
  <c r="VO29" i="1"/>
  <c r="VO21" i="1"/>
  <c r="WI19" i="1"/>
  <c r="WB19" i="1"/>
  <c r="VX19" i="1"/>
  <c r="VT19" i="1"/>
  <c r="VP19" i="1"/>
  <c r="VL19" i="1"/>
  <c r="WF21" i="1"/>
  <c r="WC21" i="1"/>
  <c r="VY21" i="1"/>
  <c r="VT21" i="1"/>
  <c r="VN21" i="1"/>
  <c r="WA25" i="1"/>
  <c r="VV25" i="1"/>
  <c r="VP25" i="1"/>
  <c r="WI27" i="1"/>
  <c r="WE27" i="1"/>
  <c r="VT27" i="1"/>
  <c r="VO27" i="1"/>
  <c r="WC29" i="1"/>
  <c r="VX29" i="1"/>
  <c r="VM29" i="1"/>
  <c r="WF31" i="1"/>
  <c r="WA31" i="1"/>
  <c r="VQ31" i="1"/>
  <c r="WI33" i="1"/>
  <c r="WE33" i="1"/>
  <c r="VT33" i="1"/>
  <c r="WE35" i="1"/>
  <c r="VW35" i="1"/>
  <c r="VO35" i="1"/>
  <c r="VL41" i="1"/>
  <c r="WC14" i="1"/>
  <c r="VQ14" i="1"/>
  <c r="VY15" i="1"/>
  <c r="VY16" i="1"/>
  <c r="VY33" i="1"/>
  <c r="VY25" i="1"/>
  <c r="WI14" i="1"/>
  <c r="VL10" i="1"/>
  <c r="WF12" i="1"/>
  <c r="WC12" i="1"/>
  <c r="VY12" i="1"/>
  <c r="VU12" i="1"/>
  <c r="VQ12" i="1"/>
  <c r="VM12" i="1"/>
  <c r="WG14" i="1"/>
  <c r="VX15" i="1"/>
  <c r="VX16" i="1"/>
  <c r="WG35" i="1"/>
  <c r="WG27" i="1"/>
  <c r="WD35" i="1"/>
  <c r="WD27" i="1"/>
  <c r="VZ35" i="1"/>
  <c r="VZ27" i="1"/>
  <c r="VV35" i="1"/>
  <c r="VV27" i="1"/>
  <c r="VR35" i="1"/>
  <c r="VR27" i="1"/>
  <c r="VN35" i="1"/>
  <c r="VN27" i="1"/>
  <c r="WI21" i="1"/>
  <c r="WB21" i="1"/>
  <c r="VX21" i="1"/>
  <c r="VR21" i="1"/>
  <c r="VM21" i="1"/>
  <c r="WI25" i="1"/>
  <c r="VZ25" i="1"/>
  <c r="VT25" i="1"/>
  <c r="WC27" i="1"/>
  <c r="VX27" i="1"/>
  <c r="VM27" i="1"/>
  <c r="WF29" i="1"/>
  <c r="WB29" i="1"/>
  <c r="VV29" i="1"/>
  <c r="VQ29" i="1"/>
  <c r="VL29" i="1"/>
  <c r="VZ31" i="1"/>
  <c r="VU31" i="1"/>
  <c r="WD33" i="1"/>
  <c r="VX33" i="1"/>
  <c r="VL33" i="1"/>
  <c r="VU35" i="1"/>
  <c r="VU14" i="1"/>
  <c r="WC15" i="1"/>
  <c r="WC16" i="1"/>
  <c r="WC33" i="1"/>
  <c r="WC25" i="1"/>
  <c r="VM15" i="1"/>
  <c r="VM16" i="1"/>
  <c r="VM33" i="1"/>
  <c r="VM25" i="1"/>
  <c r="WF27" i="1"/>
  <c r="VQ27" i="1"/>
  <c r="VU29" i="1"/>
  <c r="VY31" i="1"/>
  <c r="VL16" i="1"/>
  <c r="UL24" i="1"/>
  <c r="UL26" i="1"/>
  <c r="UL28" i="1"/>
  <c r="UL30" i="1"/>
  <c r="UL32" i="1"/>
  <c r="UL34" i="1"/>
  <c r="WA16" i="1"/>
  <c r="VQ16" i="1"/>
  <c r="UK24" i="1"/>
  <c r="UK26" i="1"/>
  <c r="UK28" i="1"/>
  <c r="UK30" i="1"/>
  <c r="UK32" i="1"/>
  <c r="UK34" i="1"/>
  <c r="UJ24" i="1"/>
  <c r="UJ26" i="1"/>
  <c r="UJ28" i="1"/>
  <c r="UJ30" i="1"/>
  <c r="UJ32" i="1"/>
  <c r="UJ34" i="1"/>
  <c r="US47" i="1"/>
  <c r="UT47" i="1"/>
  <c r="UU47" i="1"/>
  <c r="UV47" i="1"/>
  <c r="UW47" i="1"/>
  <c r="UX47" i="1"/>
  <c r="UY47" i="1"/>
  <c r="UZ47" i="1"/>
  <c r="VB47" i="1"/>
  <c r="VC47" i="1"/>
  <c r="VD47" i="1"/>
  <c r="VE47" i="1"/>
  <c r="VF47" i="1"/>
  <c r="VG47" i="1"/>
  <c r="VH47" i="1"/>
  <c r="VI47" i="1"/>
  <c r="VJ47" i="1"/>
  <c r="VK47" i="1"/>
  <c r="US45" i="1"/>
  <c r="UT45" i="1"/>
  <c r="UU45" i="1"/>
  <c r="UV45" i="1"/>
  <c r="UW45" i="1"/>
  <c r="UX45" i="1"/>
  <c r="UY45" i="1"/>
  <c r="UZ45" i="1"/>
  <c r="VB45" i="1"/>
  <c r="VC45" i="1"/>
  <c r="VD45" i="1"/>
  <c r="VE45" i="1"/>
  <c r="VF45" i="1"/>
  <c r="VG45" i="1"/>
  <c r="VH45" i="1"/>
  <c r="VI45" i="1"/>
  <c r="VJ45" i="1"/>
  <c r="VK45" i="1"/>
  <c r="US43" i="1"/>
  <c r="UT43" i="1"/>
  <c r="UU43" i="1"/>
  <c r="UV43" i="1"/>
  <c r="UW43" i="1"/>
  <c r="UX43" i="1"/>
  <c r="UY43" i="1"/>
  <c r="UZ43" i="1"/>
  <c r="VB43" i="1"/>
  <c r="VC43" i="1"/>
  <c r="VD43" i="1"/>
  <c r="VE43" i="1"/>
  <c r="VF43" i="1"/>
  <c r="VG43" i="1"/>
  <c r="VH43" i="1"/>
  <c r="VI43" i="1"/>
  <c r="VJ43" i="1"/>
  <c r="VK43" i="1"/>
  <c r="US40" i="1"/>
  <c r="UT40" i="1"/>
  <c r="UU40" i="1"/>
  <c r="UV40" i="1"/>
  <c r="UW40" i="1"/>
  <c r="UX40" i="1"/>
  <c r="UY40" i="1"/>
  <c r="UZ40" i="1"/>
  <c r="VB40" i="1"/>
  <c r="VC40" i="1"/>
  <c r="VD40" i="1"/>
  <c r="VE40" i="1"/>
  <c r="VF40" i="1"/>
  <c r="VG40" i="1"/>
  <c r="VH40" i="1"/>
  <c r="VI40" i="1"/>
  <c r="VJ40" i="1"/>
  <c r="VK40" i="1"/>
  <c r="US39" i="1"/>
  <c r="UT39" i="1"/>
  <c r="UU39" i="1"/>
  <c r="UV39" i="1"/>
  <c r="UW39" i="1"/>
  <c r="UX39" i="1"/>
  <c r="UY39" i="1"/>
  <c r="UZ39" i="1"/>
  <c r="VB39" i="1"/>
  <c r="VC39" i="1"/>
  <c r="VD39" i="1"/>
  <c r="VE39" i="1"/>
  <c r="VF39" i="1"/>
  <c r="VG39" i="1"/>
  <c r="VH39" i="1"/>
  <c r="VI39" i="1"/>
  <c r="VJ39" i="1"/>
  <c r="VK39" i="1"/>
  <c r="US37" i="1"/>
  <c r="UT37" i="1"/>
  <c r="UU37" i="1"/>
  <c r="UV37" i="1"/>
  <c r="UW37" i="1"/>
  <c r="UX37" i="1"/>
  <c r="UY37" i="1"/>
  <c r="UZ37" i="1"/>
  <c r="VB37" i="1"/>
  <c r="VC37" i="1"/>
  <c r="VD37" i="1"/>
  <c r="VE37" i="1"/>
  <c r="VF37" i="1"/>
  <c r="VG37" i="1"/>
  <c r="VH37" i="1"/>
  <c r="VI37" i="1"/>
  <c r="VJ37" i="1"/>
  <c r="VK37" i="1"/>
  <c r="UV21" i="1"/>
  <c r="UW29" i="1"/>
  <c r="UZ27" i="1"/>
  <c r="VG27" i="1"/>
  <c r="VH31" i="1"/>
  <c r="VI35" i="1"/>
  <c r="VK15" i="1"/>
  <c r="UT10" i="1"/>
  <c r="UV12" i="1"/>
  <c r="UW14" i="1"/>
  <c r="UX10" i="1"/>
  <c r="UY10" i="1"/>
  <c r="UZ12" i="1"/>
  <c r="VB10" i="1"/>
  <c r="VD14" i="1"/>
  <c r="VE10" i="1"/>
  <c r="VF10" i="1"/>
  <c r="VG12" i="1"/>
  <c r="VH12" i="1"/>
  <c r="VI10" i="1"/>
  <c r="VJ14" i="1"/>
  <c r="VK14" i="1"/>
  <c r="VE15" i="1"/>
  <c r="UX41" i="1"/>
  <c r="UX62" i="1"/>
  <c r="UX63" i="1"/>
  <c r="UZ15" i="1"/>
  <c r="UZ16" i="1"/>
  <c r="VJ41" i="1"/>
  <c r="VJ62" i="1"/>
  <c r="VJ63" i="1"/>
  <c r="VF41" i="1"/>
  <c r="VF62" i="1"/>
  <c r="VF63" i="1"/>
  <c r="VB41" i="1"/>
  <c r="VB62" i="1"/>
  <c r="VB63" i="1"/>
  <c r="UW41" i="1"/>
  <c r="UW62" i="1"/>
  <c r="UW63" i="1"/>
  <c r="US62" i="1"/>
  <c r="US63" i="1"/>
  <c r="VG41" i="1"/>
  <c r="VG62" i="1"/>
  <c r="VG63" i="1"/>
  <c r="VI41" i="1"/>
  <c r="VI62" i="1"/>
  <c r="VI63" i="1"/>
  <c r="VE41" i="1"/>
  <c r="VE62" i="1"/>
  <c r="VE63" i="1"/>
  <c r="UZ41" i="1"/>
  <c r="UZ62" i="1"/>
  <c r="UZ63" i="1"/>
  <c r="UV41" i="1"/>
  <c r="UV62" i="1"/>
  <c r="UV63" i="1"/>
  <c r="VK41" i="1"/>
  <c r="VK62" i="1"/>
  <c r="VK63" i="1"/>
  <c r="VC41" i="1"/>
  <c r="VC62" i="1"/>
  <c r="VC63" i="1"/>
  <c r="UT41" i="1"/>
  <c r="UT62" i="1"/>
  <c r="UT63" i="1"/>
  <c r="VH41" i="1"/>
  <c r="VH62" i="1"/>
  <c r="VH63" i="1"/>
  <c r="VD41" i="1"/>
  <c r="VD62" i="1"/>
  <c r="VD63" i="1"/>
  <c r="UY41" i="1"/>
  <c r="UY62" i="1"/>
  <c r="UY63" i="1"/>
  <c r="UU41" i="1"/>
  <c r="UU62" i="1"/>
  <c r="UU63" i="1"/>
  <c r="VD29" i="1"/>
  <c r="VD33" i="1"/>
  <c r="VC21" i="1"/>
  <c r="VC33" i="1"/>
  <c r="VC14" i="1"/>
  <c r="VC12" i="1"/>
  <c r="VI15" i="1"/>
  <c r="VI16" i="1"/>
  <c r="VD15" i="1"/>
  <c r="VD16" i="1"/>
  <c r="VC15" i="1"/>
  <c r="VC16" i="1"/>
  <c r="US15" i="1"/>
  <c r="US16" i="1"/>
  <c r="UY15" i="1"/>
  <c r="UY16" i="1"/>
  <c r="VH15" i="1"/>
  <c r="VH16" i="1"/>
  <c r="VG15" i="1"/>
  <c r="VG16" i="1"/>
  <c r="VJ15" i="1"/>
  <c r="VJ16" i="1"/>
  <c r="VF15" i="1"/>
  <c r="VF16" i="1"/>
  <c r="VB15" i="1"/>
  <c r="VB16" i="1"/>
  <c r="UT15" i="1"/>
  <c r="UT16" i="1"/>
  <c r="UX15" i="1"/>
  <c r="UX16" i="1"/>
  <c r="UW15" i="1"/>
  <c r="UW16" i="1"/>
  <c r="UV15" i="1"/>
  <c r="UV16" i="1"/>
  <c r="UU15" i="1"/>
  <c r="UU16" i="1"/>
  <c r="VI12" i="1"/>
  <c r="VE25" i="1"/>
  <c r="VI29" i="1"/>
  <c r="UT29" i="1"/>
  <c r="UX31" i="1"/>
  <c r="VE35" i="1"/>
  <c r="VJ10" i="1"/>
  <c r="UU10" i="1"/>
  <c r="VD12" i="1"/>
  <c r="US14" i="1"/>
  <c r="VE29" i="1"/>
  <c r="VI31" i="1"/>
  <c r="UT31" i="1"/>
  <c r="UX33" i="1"/>
  <c r="UW12" i="1"/>
  <c r="UX25" i="1"/>
  <c r="VE31" i="1"/>
  <c r="VI33" i="1"/>
  <c r="UT33" i="1"/>
  <c r="UX35" i="1"/>
  <c r="VJ12" i="1"/>
  <c r="VH14" i="1"/>
  <c r="VI25" i="1"/>
  <c r="UT25" i="1"/>
  <c r="UX29" i="1"/>
  <c r="VE33" i="1"/>
  <c r="UT35" i="1"/>
  <c r="VF14" i="1"/>
  <c r="VF12" i="1"/>
  <c r="UY14" i="1"/>
  <c r="UY12" i="1"/>
  <c r="VK16" i="1"/>
  <c r="VK35" i="1"/>
  <c r="VK33" i="1"/>
  <c r="VK31" i="1"/>
  <c r="VK29" i="1"/>
  <c r="VK25" i="1"/>
  <c r="VI14" i="1"/>
  <c r="VE14" i="1"/>
  <c r="VE12" i="1"/>
  <c r="UX14" i="1"/>
  <c r="UX12" i="1"/>
  <c r="UT14" i="1"/>
  <c r="UT12" i="1"/>
  <c r="VH10" i="1"/>
  <c r="VD10" i="1"/>
  <c r="UW10" i="1"/>
  <c r="US10" i="1"/>
  <c r="US12" i="1"/>
  <c r="VH19" i="1"/>
  <c r="US19" i="1"/>
  <c r="VD21" i="1"/>
  <c r="UW21" i="1"/>
  <c r="VH27" i="1"/>
  <c r="US27" i="1"/>
  <c r="VB14" i="1"/>
  <c r="VB12" i="1"/>
  <c r="UU14" i="1"/>
  <c r="UU12" i="1"/>
  <c r="VG14" i="1"/>
  <c r="UZ14" i="1"/>
  <c r="VK10" i="1"/>
  <c r="VG10" i="1"/>
  <c r="VC10" i="1"/>
  <c r="UZ10" i="1"/>
  <c r="UV10" i="1"/>
  <c r="VK12" i="1"/>
  <c r="UV14" i="1"/>
  <c r="VG19" i="1"/>
  <c r="UZ19" i="1"/>
  <c r="VK21" i="1"/>
  <c r="VD25" i="1"/>
  <c r="UW25" i="1"/>
  <c r="VK27" i="1"/>
  <c r="VH35" i="1"/>
  <c r="VH33" i="1"/>
  <c r="VD35" i="1"/>
  <c r="VD31" i="1"/>
  <c r="UW35" i="1"/>
  <c r="UW33" i="1"/>
  <c r="UW31" i="1"/>
  <c r="US35" i="1"/>
  <c r="US33" i="1"/>
  <c r="US31" i="1"/>
  <c r="VD19" i="1"/>
  <c r="UW19" i="1"/>
  <c r="VH21" i="1"/>
  <c r="US21" i="1"/>
  <c r="VD27" i="1"/>
  <c r="UW27" i="1"/>
  <c r="VG35" i="1"/>
  <c r="VG33" i="1"/>
  <c r="VG31" i="1"/>
  <c r="VG29" i="1"/>
  <c r="VG25" i="1"/>
  <c r="VC35" i="1"/>
  <c r="VC31" i="1"/>
  <c r="VC29" i="1"/>
  <c r="VC25" i="1"/>
  <c r="UZ35" i="1"/>
  <c r="UZ33" i="1"/>
  <c r="UZ31" i="1"/>
  <c r="UZ29" i="1"/>
  <c r="UZ25" i="1"/>
  <c r="UV35" i="1"/>
  <c r="UV33" i="1"/>
  <c r="UV31" i="1"/>
  <c r="UV29" i="1"/>
  <c r="UV25" i="1"/>
  <c r="VK19" i="1"/>
  <c r="VC19" i="1"/>
  <c r="UV19" i="1"/>
  <c r="VG21" i="1"/>
  <c r="UZ21" i="1"/>
  <c r="VH25" i="1"/>
  <c r="US25" i="1"/>
  <c r="VC27" i="1"/>
  <c r="UV27" i="1"/>
  <c r="VH29" i="1"/>
  <c r="US29" i="1"/>
  <c r="VJ19" i="1"/>
  <c r="VF19" i="1"/>
  <c r="VB19" i="1"/>
  <c r="UY19" i="1"/>
  <c r="UU19" i="1"/>
  <c r="VJ21" i="1"/>
  <c r="VF21" i="1"/>
  <c r="VB21" i="1"/>
  <c r="UY21" i="1"/>
  <c r="UU21" i="1"/>
  <c r="VJ27" i="1"/>
  <c r="VF27" i="1"/>
  <c r="VB27" i="1"/>
  <c r="UY27" i="1"/>
  <c r="UU27" i="1"/>
  <c r="VE16" i="1"/>
  <c r="VI19" i="1"/>
  <c r="VE19" i="1"/>
  <c r="UX19" i="1"/>
  <c r="UT19" i="1"/>
  <c r="VI21" i="1"/>
  <c r="VE21" i="1"/>
  <c r="UX21" i="1"/>
  <c r="UT21" i="1"/>
  <c r="VJ25" i="1"/>
  <c r="VF25" i="1"/>
  <c r="VB25" i="1"/>
  <c r="UY25" i="1"/>
  <c r="UU25" i="1"/>
  <c r="VI27" i="1"/>
  <c r="VE27" i="1"/>
  <c r="UX27" i="1"/>
  <c r="UT27" i="1"/>
  <c r="VJ29" i="1"/>
  <c r="VF29" i="1"/>
  <c r="VB29" i="1"/>
  <c r="UY29" i="1"/>
  <c r="UU29" i="1"/>
  <c r="VJ31" i="1"/>
  <c r="VF31" i="1"/>
  <c r="VB31" i="1"/>
  <c r="UY31" i="1"/>
  <c r="UU31" i="1"/>
  <c r="VJ33" i="1"/>
  <c r="VF33" i="1"/>
  <c r="VB33" i="1"/>
  <c r="UY33" i="1"/>
  <c r="UU33" i="1"/>
  <c r="VJ35" i="1"/>
  <c r="VF35" i="1"/>
  <c r="VB35" i="1"/>
  <c r="UY35" i="1"/>
  <c r="UU35" i="1"/>
  <c r="US41" i="1"/>
  <c r="UI24" i="1"/>
  <c r="UI26" i="1"/>
  <c r="UI28" i="1"/>
  <c r="UI30" i="1"/>
  <c r="UI32" i="1"/>
  <c r="UI34" i="1"/>
  <c r="UH24" i="1"/>
  <c r="UH26" i="1"/>
  <c r="UH28" i="1"/>
  <c r="UH30" i="1"/>
  <c r="UH32" i="1"/>
  <c r="UH34" i="1"/>
  <c r="UG24" i="1"/>
  <c r="UG26" i="1"/>
  <c r="UG28" i="1"/>
  <c r="UG30" i="1"/>
  <c r="UG32" i="1"/>
  <c r="UG34" i="1"/>
  <c r="UF24" i="1"/>
  <c r="UF26" i="1"/>
  <c r="UF28" i="1"/>
  <c r="UF30" i="1"/>
  <c r="UF32" i="1"/>
  <c r="UF34" i="1"/>
  <c r="UE24" i="1"/>
  <c r="UE26" i="1"/>
  <c r="UE28" i="1"/>
  <c r="UE30" i="1"/>
  <c r="UE32" i="1"/>
  <c r="UE34" i="1"/>
  <c r="UD24" i="1"/>
  <c r="UD26" i="1"/>
  <c r="UD28" i="1"/>
  <c r="UD30" i="1"/>
  <c r="UD32" i="1"/>
  <c r="UD34" i="1"/>
  <c r="UC24" i="1"/>
  <c r="UC26" i="1"/>
  <c r="UC28" i="1"/>
  <c r="UC30" i="1"/>
  <c r="UC32" i="1"/>
  <c r="UC34" i="1"/>
  <c r="UB24" i="1"/>
  <c r="UB26" i="1"/>
  <c r="UB28" i="1"/>
  <c r="UB30" i="1"/>
  <c r="UB32" i="1"/>
  <c r="UB34" i="1"/>
  <c r="UA24" i="1"/>
  <c r="UA26" i="1"/>
  <c r="UA28" i="1"/>
  <c r="UA30" i="1"/>
  <c r="UA32" i="1"/>
  <c r="UA34" i="1"/>
  <c r="TZ24" i="1"/>
  <c r="TZ26" i="1"/>
  <c r="TZ28" i="1"/>
  <c r="TZ30" i="1"/>
  <c r="TZ32" i="1"/>
  <c r="TZ34" i="1"/>
  <c r="TY24" i="1"/>
  <c r="TY26" i="1"/>
  <c r="TY28" i="1"/>
  <c r="TY30" i="1"/>
  <c r="TY32" i="1"/>
  <c r="TY34" i="1"/>
  <c r="TX24" i="1"/>
  <c r="TX26" i="1"/>
  <c r="TX28" i="1"/>
  <c r="TX30" i="1"/>
  <c r="TX32" i="1"/>
  <c r="TX34" i="1"/>
  <c r="TW24" i="1"/>
  <c r="TW26" i="1"/>
  <c r="TW28" i="1"/>
  <c r="TW30" i="1"/>
  <c r="TW32" i="1"/>
  <c r="TW34" i="1"/>
  <c r="TV24" i="1"/>
  <c r="TV26" i="1"/>
  <c r="TV28" i="1"/>
  <c r="TV30" i="1"/>
  <c r="TV32" i="1"/>
  <c r="TV34" i="1"/>
  <c r="TU24" i="1"/>
  <c r="TU26" i="1"/>
  <c r="TU28" i="1"/>
  <c r="TU30" i="1"/>
  <c r="TU32" i="1"/>
  <c r="TU34" i="1"/>
  <c r="TT24" i="1"/>
  <c r="TT26" i="1"/>
  <c r="TT28" i="1"/>
  <c r="TT30" i="1"/>
  <c r="TT32" i="1"/>
  <c r="TT34" i="1"/>
  <c r="TY47" i="1"/>
  <c r="TZ47" i="1"/>
  <c r="UA47" i="1"/>
  <c r="UB47" i="1"/>
  <c r="UC47" i="1"/>
  <c r="UD47" i="1"/>
  <c r="UE47" i="1"/>
  <c r="UF47" i="1"/>
  <c r="UG47" i="1"/>
  <c r="UH47" i="1"/>
  <c r="UI47" i="1"/>
  <c r="UJ47" i="1"/>
  <c r="UK47" i="1"/>
  <c r="UL47" i="1"/>
  <c r="UM47" i="1"/>
  <c r="UN47" i="1"/>
  <c r="UO47" i="1"/>
  <c r="UP47" i="1"/>
  <c r="UQ47" i="1"/>
  <c r="UR47" i="1"/>
  <c r="TY45" i="1"/>
  <c r="TZ45" i="1"/>
  <c r="UA45" i="1"/>
  <c r="UB45" i="1"/>
  <c r="UC45" i="1"/>
  <c r="UD45" i="1"/>
  <c r="UE45" i="1"/>
  <c r="UF45" i="1"/>
  <c r="UG45" i="1"/>
  <c r="UH45" i="1"/>
  <c r="UI45" i="1"/>
  <c r="UJ45" i="1"/>
  <c r="UK45" i="1"/>
  <c r="UL45" i="1"/>
  <c r="UM45" i="1"/>
  <c r="UN45" i="1"/>
  <c r="UO45" i="1"/>
  <c r="UP45" i="1"/>
  <c r="UQ45" i="1"/>
  <c r="UR45" i="1"/>
  <c r="TY43" i="1"/>
  <c r="TZ43" i="1"/>
  <c r="UA43" i="1"/>
  <c r="UB43" i="1"/>
  <c r="UC43" i="1"/>
  <c r="UD43" i="1"/>
  <c r="UE43" i="1"/>
  <c r="UF43" i="1"/>
  <c r="UG43" i="1"/>
  <c r="UH43" i="1"/>
  <c r="UI43" i="1"/>
  <c r="UJ43" i="1"/>
  <c r="UK43" i="1"/>
  <c r="UL43" i="1"/>
  <c r="UM43" i="1"/>
  <c r="UN43" i="1"/>
  <c r="UO43" i="1"/>
  <c r="UP43" i="1"/>
  <c r="UQ43" i="1"/>
  <c r="UR43" i="1"/>
  <c r="TY40" i="1"/>
  <c r="TZ40" i="1"/>
  <c r="UA40" i="1"/>
  <c r="UB40" i="1"/>
  <c r="UC40" i="1"/>
  <c r="UD40" i="1"/>
  <c r="UE40" i="1"/>
  <c r="UF40" i="1"/>
  <c r="UG40" i="1"/>
  <c r="UH40" i="1"/>
  <c r="UI40" i="1"/>
  <c r="UJ40" i="1"/>
  <c r="UK40" i="1"/>
  <c r="UL40" i="1"/>
  <c r="UM40" i="1"/>
  <c r="UN40" i="1"/>
  <c r="UO40" i="1"/>
  <c r="UP40" i="1"/>
  <c r="UQ40" i="1"/>
  <c r="UR40" i="1"/>
  <c r="TY39" i="1"/>
  <c r="TZ39" i="1"/>
  <c r="UA39" i="1"/>
  <c r="UB39" i="1"/>
  <c r="UC39" i="1"/>
  <c r="UD39" i="1"/>
  <c r="UE39" i="1"/>
  <c r="UF39" i="1"/>
  <c r="UG39" i="1"/>
  <c r="UH39" i="1"/>
  <c r="UI39" i="1"/>
  <c r="UJ39" i="1"/>
  <c r="UK39" i="1"/>
  <c r="UL39" i="1"/>
  <c r="UM39" i="1"/>
  <c r="UN39" i="1"/>
  <c r="UO39" i="1"/>
  <c r="UP39" i="1"/>
  <c r="UQ39" i="1"/>
  <c r="UR39" i="1"/>
  <c r="TY37" i="1"/>
  <c r="TZ37" i="1"/>
  <c r="UA37" i="1"/>
  <c r="UB37" i="1"/>
  <c r="UC37" i="1"/>
  <c r="UD37" i="1"/>
  <c r="UE37" i="1"/>
  <c r="UF37" i="1"/>
  <c r="UG37" i="1"/>
  <c r="UH37" i="1"/>
  <c r="UI37" i="1"/>
  <c r="UJ37" i="1"/>
  <c r="UK37" i="1"/>
  <c r="UL37" i="1"/>
  <c r="UM37" i="1"/>
  <c r="UN37" i="1"/>
  <c r="UO37" i="1"/>
  <c r="UP37" i="1"/>
  <c r="UQ37" i="1"/>
  <c r="UR37" i="1"/>
  <c r="TY15" i="1"/>
  <c r="TZ29" i="1"/>
  <c r="UD35" i="1"/>
  <c r="UH33" i="1"/>
  <c r="UL35" i="1"/>
  <c r="UN15" i="1"/>
  <c r="UP29" i="1"/>
  <c r="UR15" i="1"/>
  <c r="UC12" i="1"/>
  <c r="UD12" i="1"/>
  <c r="UG14" i="1"/>
  <c r="UK12" i="1"/>
  <c r="UN10" i="1"/>
  <c r="UO12" i="1"/>
  <c r="TY14" i="1"/>
  <c r="UG15" i="1"/>
  <c r="UG16" i="1"/>
  <c r="UC15" i="1"/>
  <c r="UC16" i="1"/>
  <c r="UN62" i="1"/>
  <c r="UN63" i="1"/>
  <c r="UB41" i="1"/>
  <c r="UB62" i="1"/>
  <c r="UB63" i="1"/>
  <c r="UQ41" i="1"/>
  <c r="UQ62" i="1"/>
  <c r="UQ63" i="1"/>
  <c r="UM41" i="1"/>
  <c r="UM62" i="1"/>
  <c r="UM63" i="1"/>
  <c r="UI62" i="1"/>
  <c r="UI63" i="1"/>
  <c r="UE41" i="1"/>
  <c r="UE62" i="1"/>
  <c r="UE63" i="1"/>
  <c r="UA41" i="1"/>
  <c r="UA62" i="1"/>
  <c r="UA63" i="1"/>
  <c r="UR41" i="1"/>
  <c r="UR62" i="1"/>
  <c r="UR63" i="1"/>
  <c r="UJ41" i="1"/>
  <c r="UJ62" i="1"/>
  <c r="UJ63" i="1"/>
  <c r="UP41" i="1"/>
  <c r="UP62" i="1"/>
  <c r="UP63" i="1"/>
  <c r="UL41" i="1"/>
  <c r="UL62" i="1"/>
  <c r="UL63" i="1"/>
  <c r="UH41" i="1"/>
  <c r="UH62" i="1"/>
  <c r="UH63" i="1"/>
  <c r="UD62" i="1"/>
  <c r="UD63" i="1"/>
  <c r="TZ41" i="1"/>
  <c r="TZ62" i="1"/>
  <c r="TZ63" i="1"/>
  <c r="UF41" i="1"/>
  <c r="UF62" i="1"/>
  <c r="UF63" i="1"/>
  <c r="UO41" i="1"/>
  <c r="UO62" i="1"/>
  <c r="UO63" i="1"/>
  <c r="UK41" i="1"/>
  <c r="UK62" i="1"/>
  <c r="UK63" i="1"/>
  <c r="UG41" i="1"/>
  <c r="UG62" i="1"/>
  <c r="UG63" i="1"/>
  <c r="UC41" i="1"/>
  <c r="UC62" i="1"/>
  <c r="UC63" i="1"/>
  <c r="TY62" i="1"/>
  <c r="TY63" i="1"/>
  <c r="UO15" i="1"/>
  <c r="UO16" i="1"/>
  <c r="UE15" i="1"/>
  <c r="UE16" i="1"/>
  <c r="TY10" i="1"/>
  <c r="UG10" i="1"/>
  <c r="UQ15" i="1"/>
  <c r="UQ16" i="1"/>
  <c r="UF15" i="1"/>
  <c r="UF16" i="1"/>
  <c r="UR21" i="1"/>
  <c r="UR12" i="1"/>
  <c r="UO10" i="1"/>
  <c r="UO14" i="1"/>
  <c r="UK14" i="1"/>
  <c r="UJ15" i="1"/>
  <c r="UJ16" i="1"/>
  <c r="UI15" i="1"/>
  <c r="UI16" i="1"/>
  <c r="UR10" i="1"/>
  <c r="UJ10" i="1"/>
  <c r="UG12" i="1"/>
  <c r="UM15" i="1"/>
  <c r="UM16" i="1"/>
  <c r="UN41" i="1"/>
  <c r="UI41" i="1"/>
  <c r="UK10" i="1"/>
  <c r="UJ14" i="1"/>
  <c r="UF10" i="1"/>
  <c r="UF12" i="1"/>
  <c r="UF14" i="1"/>
  <c r="UD41" i="1"/>
  <c r="UC10" i="1"/>
  <c r="UB15" i="1"/>
  <c r="UB16" i="1"/>
  <c r="UB10" i="1"/>
  <c r="UB12" i="1"/>
  <c r="UA15" i="1"/>
  <c r="UA16" i="1"/>
  <c r="UH21" i="1"/>
  <c r="UP25" i="1"/>
  <c r="UD27" i="1"/>
  <c r="UL31" i="1"/>
  <c r="TZ33" i="1"/>
  <c r="UN16" i="1"/>
  <c r="UP19" i="1"/>
  <c r="UD21" i="1"/>
  <c r="UL25" i="1"/>
  <c r="TZ27" i="1"/>
  <c r="UH31" i="1"/>
  <c r="UP35" i="1"/>
  <c r="UD19" i="1"/>
  <c r="TZ25" i="1"/>
  <c r="UH29" i="1"/>
  <c r="UP33" i="1"/>
  <c r="UK15" i="1"/>
  <c r="UK16" i="1"/>
  <c r="UD31" i="1"/>
  <c r="TZ19" i="1"/>
  <c r="UP27" i="1"/>
  <c r="UD29" i="1"/>
  <c r="UL33" i="1"/>
  <c r="TZ35" i="1"/>
  <c r="TY41" i="1"/>
  <c r="TY16" i="1"/>
  <c r="TY12" i="1"/>
  <c r="UM12" i="1"/>
  <c r="UA14" i="1"/>
  <c r="UP14" i="1"/>
  <c r="UP12" i="1"/>
  <c r="UH14" i="1"/>
  <c r="UH12" i="1"/>
  <c r="UD14" i="1"/>
  <c r="TZ14" i="1"/>
  <c r="TZ12" i="1"/>
  <c r="UQ12" i="1"/>
  <c r="UQ10" i="1"/>
  <c r="UM10" i="1"/>
  <c r="UI10" i="1"/>
  <c r="UE10" i="1"/>
  <c r="UA10" i="1"/>
  <c r="UJ12" i="1"/>
  <c r="UE12" i="1"/>
  <c r="UN14" i="1"/>
  <c r="UI14" i="1"/>
  <c r="UC14" i="1"/>
  <c r="UR16" i="1"/>
  <c r="UL19" i="1"/>
  <c r="UP21" i="1"/>
  <c r="TZ21" i="1"/>
  <c r="UH25" i="1"/>
  <c r="UL27" i="1"/>
  <c r="UL14" i="1"/>
  <c r="UL12" i="1"/>
  <c r="UA12" i="1"/>
  <c r="UP10" i="1"/>
  <c r="UL10" i="1"/>
  <c r="UH10" i="1"/>
  <c r="UD10" i="1"/>
  <c r="TZ10" i="1"/>
  <c r="UN12" i="1"/>
  <c r="UI12" i="1"/>
  <c r="UR14" i="1"/>
  <c r="UM14" i="1"/>
  <c r="UB14" i="1"/>
  <c r="UP15" i="1"/>
  <c r="UP16" i="1"/>
  <c r="UL15" i="1"/>
  <c r="UL16" i="1"/>
  <c r="UH15" i="1"/>
  <c r="UH16" i="1"/>
  <c r="UD15" i="1"/>
  <c r="TZ15" i="1"/>
  <c r="TZ16" i="1"/>
  <c r="UH19" i="1"/>
  <c r="UL21" i="1"/>
  <c r="UD25" i="1"/>
  <c r="UH27" i="1"/>
  <c r="UL29" i="1"/>
  <c r="UP31" i="1"/>
  <c r="TZ31" i="1"/>
  <c r="UD33" i="1"/>
  <c r="UH35" i="1"/>
  <c r="UQ14" i="1"/>
  <c r="UE14" i="1"/>
  <c r="UR19" i="1"/>
  <c r="UN19" i="1"/>
  <c r="UJ19" i="1"/>
  <c r="UF19" i="1"/>
  <c r="UB19" i="1"/>
  <c r="UN21" i="1"/>
  <c r="UJ21" i="1"/>
  <c r="UF21" i="1"/>
  <c r="UB21" i="1"/>
  <c r="UR25" i="1"/>
  <c r="UN25" i="1"/>
  <c r="UJ25" i="1"/>
  <c r="UF25" i="1"/>
  <c r="UB25" i="1"/>
  <c r="UR27" i="1"/>
  <c r="UN27" i="1"/>
  <c r="UJ27" i="1"/>
  <c r="UF27" i="1"/>
  <c r="UB27" i="1"/>
  <c r="UR29" i="1"/>
  <c r="UN29" i="1"/>
  <c r="UJ29" i="1"/>
  <c r="UF29" i="1"/>
  <c r="UB29" i="1"/>
  <c r="UR31" i="1"/>
  <c r="UN31" i="1"/>
  <c r="UJ31" i="1"/>
  <c r="UF31" i="1"/>
  <c r="UB31" i="1"/>
  <c r="UR33" i="1"/>
  <c r="UN33" i="1"/>
  <c r="UJ33" i="1"/>
  <c r="UF33" i="1"/>
  <c r="UB33" i="1"/>
  <c r="UR35" i="1"/>
  <c r="UN35" i="1"/>
  <c r="UJ35" i="1"/>
  <c r="UF35" i="1"/>
  <c r="UB35" i="1"/>
  <c r="UQ19" i="1"/>
  <c r="UM19" i="1"/>
  <c r="UI19" i="1"/>
  <c r="UE19" i="1"/>
  <c r="UA19" i="1"/>
  <c r="UQ21" i="1"/>
  <c r="UM21" i="1"/>
  <c r="UI21" i="1"/>
  <c r="UE21" i="1"/>
  <c r="UA21" i="1"/>
  <c r="UQ25" i="1"/>
  <c r="UM25" i="1"/>
  <c r="UI25" i="1"/>
  <c r="UE25" i="1"/>
  <c r="UA25" i="1"/>
  <c r="UQ27" i="1"/>
  <c r="UM27" i="1"/>
  <c r="UI27" i="1"/>
  <c r="UE27" i="1"/>
  <c r="UA27" i="1"/>
  <c r="UQ29" i="1"/>
  <c r="UM29" i="1"/>
  <c r="UI29" i="1"/>
  <c r="UE29" i="1"/>
  <c r="UA29" i="1"/>
  <c r="UQ31" i="1"/>
  <c r="UM31" i="1"/>
  <c r="UI31" i="1"/>
  <c r="UE31" i="1"/>
  <c r="UA31" i="1"/>
  <c r="UQ33" i="1"/>
  <c r="UM33" i="1"/>
  <c r="UI33" i="1"/>
  <c r="UE33" i="1"/>
  <c r="UA33" i="1"/>
  <c r="UQ35" i="1"/>
  <c r="UM35" i="1"/>
  <c r="UI35" i="1"/>
  <c r="UE35" i="1"/>
  <c r="UA35" i="1"/>
  <c r="UO19" i="1"/>
  <c r="UK19" i="1"/>
  <c r="UG19" i="1"/>
  <c r="UC19" i="1"/>
  <c r="TY19" i="1"/>
  <c r="UO21" i="1"/>
  <c r="UK21" i="1"/>
  <c r="UG21" i="1"/>
  <c r="UC21" i="1"/>
  <c r="TY21" i="1"/>
  <c r="UO25" i="1"/>
  <c r="UK25" i="1"/>
  <c r="UG25" i="1"/>
  <c r="UC25" i="1"/>
  <c r="TY25" i="1"/>
  <c r="UO27" i="1"/>
  <c r="UK27" i="1"/>
  <c r="UG27" i="1"/>
  <c r="UC27" i="1"/>
  <c r="TY27" i="1"/>
  <c r="UO29" i="1"/>
  <c r="UK29" i="1"/>
  <c r="UG29" i="1"/>
  <c r="UC29" i="1"/>
  <c r="TY29" i="1"/>
  <c r="UO31" i="1"/>
  <c r="UK31" i="1"/>
  <c r="UG31" i="1"/>
  <c r="UC31" i="1"/>
  <c r="TY31" i="1"/>
  <c r="UO33" i="1"/>
  <c r="UK33" i="1"/>
  <c r="UG33" i="1"/>
  <c r="UC33" i="1"/>
  <c r="TY33" i="1"/>
  <c r="UO35" i="1"/>
  <c r="UK35" i="1"/>
  <c r="UG35" i="1"/>
  <c r="UC35" i="1"/>
  <c r="TY35" i="1"/>
  <c r="TS24" i="1"/>
  <c r="TS26" i="1"/>
  <c r="TS28" i="1"/>
  <c r="TS30" i="1"/>
  <c r="TS32" i="1"/>
  <c r="TS34" i="1"/>
  <c r="UD16" i="1"/>
  <c r="TR24" i="1"/>
  <c r="TR26" i="1"/>
  <c r="TR28" i="1"/>
  <c r="TR30" i="1"/>
  <c r="TR32" i="1"/>
  <c r="TR34" i="1"/>
  <c r="TQ24" i="1"/>
  <c r="TQ26" i="1"/>
  <c r="TQ28" i="1"/>
  <c r="TQ30" i="1"/>
  <c r="TQ32" i="1"/>
  <c r="TQ34" i="1"/>
  <c r="TP24" i="1"/>
  <c r="TP26" i="1"/>
  <c r="TP28" i="1"/>
  <c r="TP30" i="1"/>
  <c r="TP32" i="1"/>
  <c r="TP34" i="1"/>
  <c r="TO24" i="1"/>
  <c r="TO26" i="1"/>
  <c r="TO28" i="1"/>
  <c r="TO30" i="1"/>
  <c r="TO32" i="1"/>
  <c r="TO34" i="1"/>
  <c r="TM24" i="1"/>
  <c r="TM26" i="1"/>
  <c r="TM28" i="1"/>
  <c r="TM30" i="1"/>
  <c r="TM32" i="1"/>
  <c r="TM34" i="1"/>
  <c r="TL24" i="1"/>
  <c r="TL26" i="1"/>
  <c r="TL28" i="1"/>
  <c r="TL30" i="1"/>
  <c r="TL32" i="1"/>
  <c r="TL34" i="1"/>
  <c r="TK24" i="1"/>
  <c r="TK26" i="1"/>
  <c r="TK28" i="1"/>
  <c r="TK30" i="1"/>
  <c r="TK32" i="1"/>
  <c r="TK34" i="1"/>
  <c r="TJ24" i="1"/>
  <c r="TJ26" i="1"/>
  <c r="TJ28" i="1"/>
  <c r="TJ30" i="1"/>
  <c r="TJ32" i="1"/>
  <c r="TJ34" i="1"/>
  <c r="TI24" i="1"/>
  <c r="TI26" i="1"/>
  <c r="TI28" i="1"/>
  <c r="TI30" i="1"/>
  <c r="TI32" i="1"/>
  <c r="TI34" i="1"/>
  <c r="TH24" i="1"/>
  <c r="TH26" i="1"/>
  <c r="TH28" i="1"/>
  <c r="TH30" i="1"/>
  <c r="TH32" i="1"/>
  <c r="TH34" i="1"/>
  <c r="TG24" i="1"/>
  <c r="TG26" i="1"/>
  <c r="TG28" i="1"/>
  <c r="TG30" i="1"/>
  <c r="TG32" i="1"/>
  <c r="TG34" i="1"/>
  <c r="TF24" i="1"/>
  <c r="TF26" i="1"/>
  <c r="TF28" i="1"/>
  <c r="TF30" i="1"/>
  <c r="TF32" i="1"/>
  <c r="TF34" i="1"/>
  <c r="TE24" i="1"/>
  <c r="TE26" i="1"/>
  <c r="TE28" i="1"/>
  <c r="TE30" i="1"/>
  <c r="TE32" i="1"/>
  <c r="TE34" i="1"/>
  <c r="TD24" i="1"/>
  <c r="TD26" i="1"/>
  <c r="TD28" i="1"/>
  <c r="TD30" i="1"/>
  <c r="TD32" i="1"/>
  <c r="TD34" i="1"/>
  <c r="TC24" i="1"/>
  <c r="TC26" i="1"/>
  <c r="TC28" i="1"/>
  <c r="TC30" i="1"/>
  <c r="TC32" i="1"/>
  <c r="TC34" i="1"/>
  <c r="TB24" i="1"/>
  <c r="TB26" i="1"/>
  <c r="TB28" i="1"/>
  <c r="TB30" i="1"/>
  <c r="TB32" i="1"/>
  <c r="TB34" i="1"/>
  <c r="TA24" i="1"/>
  <c r="TA26" i="1"/>
  <c r="TA28" i="1"/>
  <c r="TA30" i="1"/>
  <c r="TA32" i="1"/>
  <c r="TA34" i="1"/>
  <c r="SZ24" i="1"/>
  <c r="SZ26" i="1"/>
  <c r="SZ28" i="1"/>
  <c r="SZ30" i="1"/>
  <c r="SZ32" i="1"/>
  <c r="SZ34" i="1"/>
  <c r="SY24" i="1"/>
  <c r="SY26" i="1"/>
  <c r="SY28" i="1"/>
  <c r="SY30" i="1"/>
  <c r="SY32" i="1"/>
  <c r="SY34" i="1"/>
  <c r="SX24" i="1"/>
  <c r="SX26" i="1"/>
  <c r="SX28" i="1"/>
  <c r="SX30" i="1"/>
  <c r="SX32" i="1"/>
  <c r="SX34" i="1"/>
  <c r="SW24" i="1"/>
  <c r="SW26" i="1"/>
  <c r="SW28" i="1"/>
  <c r="SW30" i="1"/>
  <c r="SW32" i="1"/>
  <c r="SW34" i="1"/>
  <c r="SV24" i="1"/>
  <c r="SV26" i="1"/>
  <c r="SV28" i="1"/>
  <c r="SV30" i="1"/>
  <c r="SV32" i="1"/>
  <c r="SV34" i="1"/>
  <c r="TG12" i="1"/>
  <c r="TK12" i="1"/>
  <c r="TO12" i="1"/>
  <c r="TS12" i="1"/>
  <c r="TV14" i="1"/>
  <c r="TW12" i="1"/>
  <c r="TG15" i="1"/>
  <c r="TI15" i="1"/>
  <c r="TK15" i="1"/>
  <c r="TL15" i="1"/>
  <c r="TM15" i="1"/>
  <c r="TO15" i="1"/>
  <c r="TP15" i="1"/>
  <c r="TQ15" i="1"/>
  <c r="TS15" i="1"/>
  <c r="TT15" i="1"/>
  <c r="TU15" i="1"/>
  <c r="TW15" i="1"/>
  <c r="TX15" i="1"/>
  <c r="TH21" i="1"/>
  <c r="TH27" i="1"/>
  <c r="TK31" i="1"/>
  <c r="TF37" i="1"/>
  <c r="TG37" i="1"/>
  <c r="TH37" i="1"/>
  <c r="TI37" i="1"/>
  <c r="TJ37" i="1"/>
  <c r="TK37" i="1"/>
  <c r="TL37" i="1"/>
  <c r="TM37" i="1"/>
  <c r="TN37" i="1"/>
  <c r="TO37" i="1"/>
  <c r="TP37" i="1"/>
  <c r="TQ37" i="1"/>
  <c r="TR37" i="1"/>
  <c r="TS37" i="1"/>
  <c r="TT37" i="1"/>
  <c r="TU37" i="1"/>
  <c r="TV37" i="1"/>
  <c r="TW37" i="1"/>
  <c r="TX37" i="1"/>
  <c r="TF39" i="1"/>
  <c r="TG39" i="1"/>
  <c r="TH39" i="1"/>
  <c r="TI39" i="1"/>
  <c r="TJ39" i="1"/>
  <c r="TK39" i="1"/>
  <c r="TL39" i="1"/>
  <c r="TM39" i="1"/>
  <c r="TN39" i="1"/>
  <c r="TO39" i="1"/>
  <c r="TP39" i="1"/>
  <c r="TQ39" i="1"/>
  <c r="TR39" i="1"/>
  <c r="TS39" i="1"/>
  <c r="TT39" i="1"/>
  <c r="TU39" i="1"/>
  <c r="TV39" i="1"/>
  <c r="TW39" i="1"/>
  <c r="TX39" i="1"/>
  <c r="TF40" i="1"/>
  <c r="TG40" i="1"/>
  <c r="TH40" i="1"/>
  <c r="TI40" i="1"/>
  <c r="TI41" i="1"/>
  <c r="TJ40" i="1"/>
  <c r="TK40" i="1"/>
  <c r="TL40" i="1"/>
  <c r="TM40" i="1"/>
  <c r="TN40" i="1"/>
  <c r="TO40" i="1"/>
  <c r="TP40" i="1"/>
  <c r="TQ40" i="1"/>
  <c r="TR40" i="1"/>
  <c r="TS40" i="1"/>
  <c r="TT40" i="1"/>
  <c r="TU40" i="1"/>
  <c r="TV40" i="1"/>
  <c r="TW40" i="1"/>
  <c r="TX40" i="1"/>
  <c r="TF43" i="1"/>
  <c r="TG43" i="1"/>
  <c r="TH43" i="1"/>
  <c r="TI43" i="1"/>
  <c r="TJ43" i="1"/>
  <c r="TK43" i="1"/>
  <c r="TL43" i="1"/>
  <c r="TM43" i="1"/>
  <c r="TN43" i="1"/>
  <c r="TO43" i="1"/>
  <c r="TP43" i="1"/>
  <c r="TQ43" i="1"/>
  <c r="TR43" i="1"/>
  <c r="TS43" i="1"/>
  <c r="TT43" i="1"/>
  <c r="TU43" i="1"/>
  <c r="TV43" i="1"/>
  <c r="TW43" i="1"/>
  <c r="TX43" i="1"/>
  <c r="TF45" i="1"/>
  <c r="TG45" i="1"/>
  <c r="TH45" i="1"/>
  <c r="TI45" i="1"/>
  <c r="TJ45" i="1"/>
  <c r="TK45" i="1"/>
  <c r="TL45" i="1"/>
  <c r="TM45" i="1"/>
  <c r="TN45" i="1"/>
  <c r="TO45" i="1"/>
  <c r="TP45" i="1"/>
  <c r="TQ45" i="1"/>
  <c r="TR45" i="1"/>
  <c r="TS45" i="1"/>
  <c r="TT45" i="1"/>
  <c r="TU45" i="1"/>
  <c r="TV45" i="1"/>
  <c r="TW45" i="1"/>
  <c r="TX45" i="1"/>
  <c r="TF47" i="1"/>
  <c r="TG47" i="1"/>
  <c r="TH47" i="1"/>
  <c r="TI47" i="1"/>
  <c r="TJ47" i="1"/>
  <c r="TK47" i="1"/>
  <c r="TL47" i="1"/>
  <c r="TM47" i="1"/>
  <c r="TN47" i="1"/>
  <c r="TO47" i="1"/>
  <c r="TP47" i="1"/>
  <c r="TQ47" i="1"/>
  <c r="TR47" i="1"/>
  <c r="TS47" i="1"/>
  <c r="TT47" i="1"/>
  <c r="TU47" i="1"/>
  <c r="TV47" i="1"/>
  <c r="TW47" i="1"/>
  <c r="TX47" i="1"/>
  <c r="TE14" i="1"/>
  <c r="TE15" i="1"/>
  <c r="TE37" i="1"/>
  <c r="TE39" i="1"/>
  <c r="TE40" i="1"/>
  <c r="TE43" i="1"/>
  <c r="TE45" i="1"/>
  <c r="TE47" i="1"/>
  <c r="TN10" i="1"/>
  <c r="TM10" i="1"/>
  <c r="TI62" i="1"/>
  <c r="TI63" i="1"/>
  <c r="TE41" i="1"/>
  <c r="TE63" i="1"/>
  <c r="TE62" i="1"/>
  <c r="TX41" i="1"/>
  <c r="TX62" i="1"/>
  <c r="TX63" i="1"/>
  <c r="TT41" i="1"/>
  <c r="TT62" i="1"/>
  <c r="TT63" i="1"/>
  <c r="TP41" i="1"/>
  <c r="TP62" i="1"/>
  <c r="TP63" i="1"/>
  <c r="TL41" i="1"/>
  <c r="TL62" i="1"/>
  <c r="TL63" i="1"/>
  <c r="TH41" i="1"/>
  <c r="TH62" i="1"/>
  <c r="TH63" i="1"/>
  <c r="TQ41" i="1"/>
  <c r="TQ62" i="1"/>
  <c r="TQ63" i="1"/>
  <c r="TW41" i="1"/>
  <c r="TW62" i="1"/>
  <c r="TW63" i="1"/>
  <c r="TS41" i="1"/>
  <c r="TS62" i="1"/>
  <c r="TS63" i="1"/>
  <c r="TO41" i="1"/>
  <c r="TO62" i="1"/>
  <c r="TO63" i="1"/>
  <c r="TK41" i="1"/>
  <c r="TK62" i="1"/>
  <c r="TK63" i="1"/>
  <c r="TG41" i="1"/>
  <c r="TG62" i="1"/>
  <c r="TG63" i="1"/>
  <c r="TU41" i="1"/>
  <c r="TU62" i="1"/>
  <c r="TU63" i="1"/>
  <c r="TM41" i="1"/>
  <c r="TM62" i="1"/>
  <c r="TM63" i="1"/>
  <c r="TV62" i="1"/>
  <c r="TV63" i="1"/>
  <c r="TR41" i="1"/>
  <c r="TR62" i="1"/>
  <c r="TR63" i="1"/>
  <c r="TN41" i="1"/>
  <c r="TN62" i="1"/>
  <c r="TN63" i="1"/>
  <c r="TJ41" i="1"/>
  <c r="TJ62" i="1"/>
  <c r="TJ63" i="1"/>
  <c r="TF41" i="1"/>
  <c r="TF62" i="1"/>
  <c r="TF63" i="1"/>
  <c r="TG35" i="1"/>
  <c r="TN14" i="1"/>
  <c r="TJ33" i="1"/>
  <c r="TU12" i="1"/>
  <c r="TW33" i="1"/>
  <c r="TK25" i="1"/>
  <c r="TN12" i="1"/>
  <c r="TI12" i="1"/>
  <c r="TK29" i="1"/>
  <c r="TJ14" i="1"/>
  <c r="TJ12" i="1"/>
  <c r="TR12" i="1"/>
  <c r="TF12" i="1"/>
  <c r="TX29" i="1"/>
  <c r="TV41" i="1"/>
  <c r="TV12" i="1"/>
  <c r="TO35" i="1"/>
  <c r="TT31" i="1"/>
  <c r="TX21" i="1"/>
  <c r="TM12" i="1"/>
  <c r="TU27" i="1"/>
  <c r="TU10" i="1"/>
  <c r="TS29" i="1"/>
  <c r="TQ12" i="1"/>
  <c r="TQ10" i="1"/>
  <c r="TP33" i="1"/>
  <c r="TO33" i="1"/>
  <c r="TO27" i="1"/>
  <c r="TW25" i="1"/>
  <c r="TO19" i="1"/>
  <c r="TE16" i="1"/>
  <c r="TW35" i="1"/>
  <c r="TU31" i="1"/>
  <c r="TG31" i="1"/>
  <c r="TO29" i="1"/>
  <c r="TS27" i="1"/>
  <c r="TO25" i="1"/>
  <c r="TO21" i="1"/>
  <c r="TX16" i="1"/>
  <c r="TP16" i="1"/>
  <c r="TL16" i="1"/>
  <c r="TS14" i="1"/>
  <c r="TV10" i="1"/>
  <c r="TK33" i="1"/>
  <c r="TO31" i="1"/>
  <c r="TW29" i="1"/>
  <c r="TW27" i="1"/>
  <c r="TS19" i="1"/>
  <c r="TM14" i="1"/>
  <c r="TL31" i="1"/>
  <c r="TT19" i="1"/>
  <c r="TR14" i="1"/>
  <c r="TF14" i="1"/>
  <c r="TR10" i="1"/>
  <c r="TJ10" i="1"/>
  <c r="TI21" i="1"/>
  <c r="TI35" i="1"/>
  <c r="TI14" i="1"/>
  <c r="TH35" i="1"/>
  <c r="TG33" i="1"/>
  <c r="TG27" i="1"/>
  <c r="TG25" i="1"/>
  <c r="TF10" i="1"/>
  <c r="TS31" i="1"/>
  <c r="TP29" i="1"/>
  <c r="TK27" i="1"/>
  <c r="TV25" i="1"/>
  <c r="TN25" i="1"/>
  <c r="TF25" i="1"/>
  <c r="TW21" i="1"/>
  <c r="TG21" i="1"/>
  <c r="TG19" i="1"/>
  <c r="TU16" i="1"/>
  <c r="TQ16" i="1"/>
  <c r="TM16" i="1"/>
  <c r="TI16" i="1"/>
  <c r="TW14" i="1"/>
  <c r="TH12" i="1"/>
  <c r="TV33" i="1"/>
  <c r="TN33" i="1"/>
  <c r="TF33" i="1"/>
  <c r="TR25" i="1"/>
  <c r="TO14" i="1"/>
  <c r="TR33" i="1"/>
  <c r="TP27" i="1"/>
  <c r="TP25" i="1"/>
  <c r="TJ25" i="1"/>
  <c r="TW16" i="1"/>
  <c r="TS16" i="1"/>
  <c r="TO16" i="1"/>
  <c r="TK16" i="1"/>
  <c r="TG16" i="1"/>
  <c r="TU14" i="1"/>
  <c r="TG14" i="1"/>
  <c r="TH29" i="1"/>
  <c r="TT25" i="1"/>
  <c r="TL21" i="1"/>
  <c r="TL19" i="1"/>
  <c r="TE35" i="1"/>
  <c r="TE33" i="1"/>
  <c r="TT35" i="1"/>
  <c r="TL35" i="1"/>
  <c r="TT33" i="1"/>
  <c r="TX31" i="1"/>
  <c r="TE27" i="1"/>
  <c r="TS35" i="1"/>
  <c r="TK35" i="1"/>
  <c r="TX33" i="1"/>
  <c r="TS33" i="1"/>
  <c r="TH33" i="1"/>
  <c r="TW31" i="1"/>
  <c r="TP31" i="1"/>
  <c r="TH31" i="1"/>
  <c r="TT29" i="1"/>
  <c r="TM29" i="1"/>
  <c r="TG29" i="1"/>
  <c r="TT27" i="1"/>
  <c r="TL27" i="1"/>
  <c r="TX25" i="1"/>
  <c r="TS25" i="1"/>
  <c r="TH25" i="1"/>
  <c r="TT21" i="1"/>
  <c r="TK21" i="1"/>
  <c r="TX19" i="1"/>
  <c r="TQ19" i="1"/>
  <c r="TH19" i="1"/>
  <c r="TQ14" i="1"/>
  <c r="TK14" i="1"/>
  <c r="TP10" i="1"/>
  <c r="TI10" i="1"/>
  <c r="TH15" i="1"/>
  <c r="TH16" i="1"/>
  <c r="TE19" i="1"/>
  <c r="TX35" i="1"/>
  <c r="TP35" i="1"/>
  <c r="TL33" i="1"/>
  <c r="TL29" i="1"/>
  <c r="TX27" i="1"/>
  <c r="TL25" i="1"/>
  <c r="TP21" i="1"/>
  <c r="TW19" i="1"/>
  <c r="TP19" i="1"/>
  <c r="TX12" i="1"/>
  <c r="TT16" i="1"/>
  <c r="TQ35" i="1"/>
  <c r="TU33" i="1"/>
  <c r="TQ33" i="1"/>
  <c r="TM33" i="1"/>
  <c r="TI33" i="1"/>
  <c r="TM31" i="1"/>
  <c r="TU29" i="1"/>
  <c r="TM27" i="1"/>
  <c r="TQ21" i="1"/>
  <c r="TI19" i="1"/>
  <c r="TP12" i="1"/>
  <c r="TX10" i="1"/>
  <c r="TH10" i="1"/>
  <c r="TE25" i="1"/>
  <c r="TU35" i="1"/>
  <c r="TQ31" i="1"/>
  <c r="TI29" i="1"/>
  <c r="TQ27" i="1"/>
  <c r="TU25" i="1"/>
  <c r="TQ25" i="1"/>
  <c r="TM25" i="1"/>
  <c r="TI25" i="1"/>
  <c r="TU21" i="1"/>
  <c r="TM19" i="1"/>
  <c r="TT12" i="1"/>
  <c r="TL10" i="1"/>
  <c r="TM35" i="1"/>
  <c r="TI31" i="1"/>
  <c r="TQ29" i="1"/>
  <c r="TI27" i="1"/>
  <c r="TS21" i="1"/>
  <c r="TM21" i="1"/>
  <c r="TU19" i="1"/>
  <c r="TK19" i="1"/>
  <c r="TX14" i="1"/>
  <c r="TT14" i="1"/>
  <c r="TP14" i="1"/>
  <c r="TL14" i="1"/>
  <c r="TH14" i="1"/>
  <c r="TL12" i="1"/>
  <c r="TT10" i="1"/>
  <c r="TV35" i="1"/>
  <c r="TR35" i="1"/>
  <c r="TN35" i="1"/>
  <c r="TJ35" i="1"/>
  <c r="TF35" i="1"/>
  <c r="TV27" i="1"/>
  <c r="TR27" i="1"/>
  <c r="TN27" i="1"/>
  <c r="TJ27" i="1"/>
  <c r="TF27" i="1"/>
  <c r="TV19" i="1"/>
  <c r="TR19" i="1"/>
  <c r="TN19" i="1"/>
  <c r="TJ19" i="1"/>
  <c r="TF19" i="1"/>
  <c r="TV29" i="1"/>
  <c r="TR29" i="1"/>
  <c r="TN29" i="1"/>
  <c r="TJ29" i="1"/>
  <c r="TF29" i="1"/>
  <c r="TV21" i="1"/>
  <c r="TR21" i="1"/>
  <c r="TN21" i="1"/>
  <c r="TJ21" i="1"/>
  <c r="TF21" i="1"/>
  <c r="TV15" i="1"/>
  <c r="TR15" i="1"/>
  <c r="TR16" i="1"/>
  <c r="TN15" i="1"/>
  <c r="TN16" i="1"/>
  <c r="TJ15" i="1"/>
  <c r="TF15" i="1"/>
  <c r="TF16" i="1"/>
  <c r="TW10" i="1"/>
  <c r="TS10" i="1"/>
  <c r="TO10" i="1"/>
  <c r="TK10" i="1"/>
  <c r="TG10" i="1"/>
  <c r="TV31" i="1"/>
  <c r="TR31" i="1"/>
  <c r="TN31" i="1"/>
  <c r="TJ31" i="1"/>
  <c r="TF31" i="1"/>
  <c r="TE12" i="1"/>
  <c r="TE31" i="1"/>
  <c r="TE10" i="1"/>
  <c r="TE29" i="1"/>
  <c r="TE21" i="1"/>
  <c r="SU24" i="1"/>
  <c r="SU26" i="1"/>
  <c r="SU28" i="1"/>
  <c r="SU30" i="1"/>
  <c r="SU32" i="1"/>
  <c r="SU34" i="1"/>
  <c r="TV16" i="1"/>
  <c r="TJ16" i="1"/>
  <c r="ST24" i="1"/>
  <c r="ST26" i="1"/>
  <c r="ST28" i="1"/>
  <c r="ST30" i="1"/>
  <c r="ST32" i="1"/>
  <c r="ST34" i="1"/>
  <c r="SS24" i="1"/>
  <c r="SS26" i="1"/>
  <c r="SS28" i="1"/>
  <c r="SS30" i="1"/>
  <c r="SS32" i="1"/>
  <c r="SS34" i="1"/>
  <c r="SR24" i="1"/>
  <c r="SR26" i="1"/>
  <c r="SR28" i="1"/>
  <c r="SR30" i="1"/>
  <c r="SR32" i="1"/>
  <c r="SR34" i="1"/>
  <c r="SQ24" i="1"/>
  <c r="SQ26" i="1"/>
  <c r="SQ28" i="1"/>
  <c r="SQ30" i="1"/>
  <c r="SQ32" i="1"/>
  <c r="SQ34" i="1"/>
  <c r="SP24" i="1"/>
  <c r="SP26" i="1"/>
  <c r="SP28" i="1"/>
  <c r="SP30" i="1"/>
  <c r="SP32" i="1"/>
  <c r="SP34" i="1"/>
  <c r="SO24" i="1"/>
  <c r="SO26" i="1"/>
  <c r="SO28" i="1"/>
  <c r="SO30" i="1"/>
  <c r="SO32" i="1"/>
  <c r="SO34" i="1"/>
  <c r="SN24" i="1"/>
  <c r="SN26" i="1"/>
  <c r="SN28" i="1"/>
  <c r="SN30" i="1"/>
  <c r="SN32" i="1"/>
  <c r="SN34" i="1"/>
  <c r="SM24" i="1"/>
  <c r="SM26" i="1"/>
  <c r="SM28" i="1"/>
  <c r="SM30" i="1"/>
  <c r="SM32" i="1"/>
  <c r="SM34" i="1"/>
  <c r="SL24" i="1"/>
  <c r="SL26" i="1"/>
  <c r="SL28" i="1"/>
  <c r="SL30" i="1"/>
  <c r="SL32" i="1"/>
  <c r="SL34" i="1"/>
  <c r="SK24" i="1"/>
  <c r="SK26" i="1"/>
  <c r="SK28" i="1"/>
  <c r="SK30" i="1"/>
  <c r="SK32" i="1"/>
  <c r="SK34" i="1"/>
  <c r="SJ24" i="1"/>
  <c r="SJ26" i="1"/>
  <c r="SJ28" i="1"/>
  <c r="SJ30" i="1"/>
  <c r="SJ32" i="1"/>
  <c r="SJ34" i="1"/>
  <c r="SI24" i="1"/>
  <c r="SI26" i="1"/>
  <c r="SI28" i="1"/>
  <c r="SI30" i="1"/>
  <c r="SI32" i="1"/>
  <c r="SI34" i="1"/>
  <c r="SH24" i="1"/>
  <c r="SH26" i="1"/>
  <c r="SG24" i="1"/>
  <c r="SG26" i="1"/>
  <c r="SG28" i="1"/>
  <c r="SG30" i="1"/>
  <c r="SG32" i="1"/>
  <c r="SG34" i="1"/>
  <c r="SH28" i="1"/>
  <c r="SF24" i="1"/>
  <c r="SF26" i="1"/>
  <c r="SF28" i="1"/>
  <c r="SF30" i="1"/>
  <c r="SF32" i="1"/>
  <c r="SF34" i="1"/>
  <c r="SH30" i="1"/>
  <c r="SE24" i="1"/>
  <c r="SE26" i="1"/>
  <c r="SE28" i="1"/>
  <c r="SE30" i="1"/>
  <c r="SE32" i="1"/>
  <c r="SE34" i="1"/>
  <c r="SH32" i="1"/>
  <c r="SD24" i="1"/>
  <c r="SD26" i="1"/>
  <c r="SD28" i="1"/>
  <c r="SD30" i="1"/>
  <c r="SD32" i="1"/>
  <c r="SD34" i="1"/>
  <c r="SH34" i="1"/>
  <c r="SC24" i="1"/>
  <c r="SC26" i="1"/>
  <c r="SC28" i="1"/>
  <c r="SC30" i="1"/>
  <c r="SC32" i="1"/>
  <c r="SA24" i="1"/>
  <c r="SA26" i="1"/>
  <c r="SA28" i="1"/>
  <c r="SA30" i="1"/>
  <c r="SA32" i="1"/>
  <c r="SA34" i="1"/>
  <c r="RZ24" i="1"/>
  <c r="RZ26" i="1"/>
  <c r="RZ28" i="1"/>
  <c r="RZ30" i="1"/>
  <c r="RZ32" i="1"/>
  <c r="RY24" i="1"/>
  <c r="RY26" i="1"/>
  <c r="RY28" i="1"/>
  <c r="RY30" i="1"/>
  <c r="RY32" i="1"/>
  <c r="RY34" i="1"/>
  <c r="RX24" i="1"/>
  <c r="RX26" i="1"/>
  <c r="RX28" i="1"/>
  <c r="RX30" i="1"/>
  <c r="RX32" i="1"/>
  <c r="RX34" i="1"/>
  <c r="RW24" i="1"/>
  <c r="RW26" i="1"/>
  <c r="RW28" i="1"/>
  <c r="RW30" i="1"/>
  <c r="RW32" i="1"/>
  <c r="RW34" i="1"/>
  <c r="RV24" i="1"/>
  <c r="RV26" i="1"/>
  <c r="RV28" i="1"/>
  <c r="RV30" i="1"/>
  <c r="RV32" i="1"/>
  <c r="RV34" i="1"/>
  <c r="TD47" i="1"/>
  <c r="TC47" i="1"/>
  <c r="TB47" i="1"/>
  <c r="TA47" i="1"/>
  <c r="SZ47" i="1"/>
  <c r="SY47" i="1"/>
  <c r="SX47" i="1"/>
  <c r="SW47" i="1"/>
  <c r="SV47" i="1"/>
  <c r="SU47" i="1"/>
  <c r="ST47" i="1"/>
  <c r="SS47" i="1"/>
  <c r="SR47" i="1"/>
  <c r="SQ47" i="1"/>
  <c r="SP47" i="1"/>
  <c r="SO47" i="1"/>
  <c r="SN47" i="1"/>
  <c r="SM47" i="1"/>
  <c r="SL47" i="1"/>
  <c r="TD45" i="1"/>
  <c r="TC45" i="1"/>
  <c r="TB45" i="1"/>
  <c r="TA45" i="1"/>
  <c r="SZ45" i="1"/>
  <c r="SY45" i="1"/>
  <c r="SX45" i="1"/>
  <c r="SW45" i="1"/>
  <c r="SV45" i="1"/>
  <c r="SU45" i="1"/>
  <c r="ST45" i="1"/>
  <c r="SS45" i="1"/>
  <c r="SR45" i="1"/>
  <c r="SQ45" i="1"/>
  <c r="SP45" i="1"/>
  <c r="SO45" i="1"/>
  <c r="SN45" i="1"/>
  <c r="SM45" i="1"/>
  <c r="SL45" i="1"/>
  <c r="TD43" i="1"/>
  <c r="TC43" i="1"/>
  <c r="TB43" i="1"/>
  <c r="TA43" i="1"/>
  <c r="SZ43" i="1"/>
  <c r="SY43" i="1"/>
  <c r="SX43" i="1"/>
  <c r="SW43" i="1"/>
  <c r="SV43" i="1"/>
  <c r="SU43" i="1"/>
  <c r="ST43" i="1"/>
  <c r="SS43" i="1"/>
  <c r="SR43" i="1"/>
  <c r="SQ43" i="1"/>
  <c r="SP43" i="1"/>
  <c r="SO43" i="1"/>
  <c r="SN43" i="1"/>
  <c r="SM43" i="1"/>
  <c r="SL43" i="1"/>
  <c r="TD40" i="1"/>
  <c r="TC40" i="1"/>
  <c r="TB40" i="1"/>
  <c r="TA40" i="1"/>
  <c r="SZ40" i="1"/>
  <c r="SY40" i="1"/>
  <c r="SX40" i="1"/>
  <c r="SW40" i="1"/>
  <c r="SV40" i="1"/>
  <c r="SU40" i="1"/>
  <c r="ST40" i="1"/>
  <c r="SS40" i="1"/>
  <c r="SR40" i="1"/>
  <c r="SQ40" i="1"/>
  <c r="SP40" i="1"/>
  <c r="SO40" i="1"/>
  <c r="SN40" i="1"/>
  <c r="SM40" i="1"/>
  <c r="SL40" i="1"/>
  <c r="TD39" i="1"/>
  <c r="TC39" i="1"/>
  <c r="TB39" i="1"/>
  <c r="TA39" i="1"/>
  <c r="SZ39" i="1"/>
  <c r="SY39" i="1"/>
  <c r="SX39" i="1"/>
  <c r="SW39" i="1"/>
  <c r="SV39" i="1"/>
  <c r="SU39" i="1"/>
  <c r="ST39" i="1"/>
  <c r="SS39" i="1"/>
  <c r="SR39" i="1"/>
  <c r="SQ39" i="1"/>
  <c r="SP39" i="1"/>
  <c r="SO39" i="1"/>
  <c r="SN39" i="1"/>
  <c r="SM39" i="1"/>
  <c r="SL39" i="1"/>
  <c r="TD37" i="1"/>
  <c r="TC37" i="1"/>
  <c r="TB37" i="1"/>
  <c r="TA37" i="1"/>
  <c r="SZ37" i="1"/>
  <c r="SY37" i="1"/>
  <c r="SX37" i="1"/>
  <c r="SW37" i="1"/>
  <c r="SV37" i="1"/>
  <c r="SU37" i="1"/>
  <c r="ST37" i="1"/>
  <c r="SS37" i="1"/>
  <c r="SR37" i="1"/>
  <c r="SQ37" i="1"/>
  <c r="SP37" i="1"/>
  <c r="SO37" i="1"/>
  <c r="SN37" i="1"/>
  <c r="SM37" i="1"/>
  <c r="SL37" i="1"/>
  <c r="TA27" i="1"/>
  <c r="SZ31" i="1"/>
  <c r="SX25" i="1"/>
  <c r="SW33" i="1"/>
  <c r="SS19" i="1"/>
  <c r="SR33" i="1"/>
  <c r="SP27" i="1"/>
  <c r="SO35" i="1"/>
  <c r="SL33" i="1"/>
  <c r="TD10" i="1"/>
  <c r="TC12" i="1"/>
  <c r="SY12" i="1"/>
  <c r="SX14" i="1"/>
  <c r="SW12" i="1"/>
  <c r="SU12" i="1"/>
  <c r="ST12" i="1"/>
  <c r="SS12" i="1"/>
  <c r="SQ12" i="1"/>
  <c r="SP12" i="1"/>
  <c r="SO12" i="1"/>
  <c r="SN10" i="1"/>
  <c r="SM14" i="1"/>
  <c r="SL12" i="1"/>
  <c r="SV41" i="1"/>
  <c r="SV62" i="1"/>
  <c r="SV63" i="1"/>
  <c r="TD41" i="1"/>
  <c r="TD62" i="1"/>
  <c r="TD63" i="1"/>
  <c r="SL41" i="1"/>
  <c r="SL62" i="1"/>
  <c r="SL63" i="1"/>
  <c r="ST41" i="1"/>
  <c r="ST62" i="1"/>
  <c r="ST63" i="1"/>
  <c r="SM41" i="1"/>
  <c r="SM62" i="1"/>
  <c r="SM63" i="1"/>
  <c r="SQ41" i="1"/>
  <c r="SQ62" i="1"/>
  <c r="SQ63" i="1"/>
  <c r="SU41" i="1"/>
  <c r="SU62" i="1"/>
  <c r="SU63" i="1"/>
  <c r="SY41" i="1"/>
  <c r="SY62" i="1"/>
  <c r="SY63" i="1"/>
  <c r="TC41" i="1"/>
  <c r="TC62" i="1"/>
  <c r="TC63" i="1"/>
  <c r="SN41" i="1"/>
  <c r="SN62" i="1"/>
  <c r="SN63" i="1"/>
  <c r="SO41" i="1"/>
  <c r="SO62" i="1"/>
  <c r="SO63" i="1"/>
  <c r="SS41" i="1"/>
  <c r="SS62" i="1"/>
  <c r="SS63" i="1"/>
  <c r="SW41" i="1"/>
  <c r="SW62" i="1"/>
  <c r="SW63" i="1"/>
  <c r="TA41" i="1"/>
  <c r="TA62" i="1"/>
  <c r="TA63" i="1"/>
  <c r="SR41" i="1"/>
  <c r="SR62" i="1"/>
  <c r="SR63" i="1"/>
  <c r="SZ41" i="1"/>
  <c r="SZ62" i="1"/>
  <c r="SZ63" i="1"/>
  <c r="SP41" i="1"/>
  <c r="SP62" i="1"/>
  <c r="SP63" i="1"/>
  <c r="SX41" i="1"/>
  <c r="SX62" i="1"/>
  <c r="SX63" i="1"/>
  <c r="TB62" i="1"/>
  <c r="TB63" i="1"/>
  <c r="ST15" i="1"/>
  <c r="ST16" i="1"/>
  <c r="TD29" i="1"/>
  <c r="TB12" i="1"/>
  <c r="TB41" i="1"/>
  <c r="SX15" i="1"/>
  <c r="SX16" i="1"/>
  <c r="TB15" i="1"/>
  <c r="TB16" i="1"/>
  <c r="TD15" i="1"/>
  <c r="TD16" i="1"/>
  <c r="SN25" i="1"/>
  <c r="SL15" i="1"/>
  <c r="SL16" i="1"/>
  <c r="SL19" i="1"/>
  <c r="TC15" i="1"/>
  <c r="TC16" i="1"/>
  <c r="SU31" i="1"/>
  <c r="SU15" i="1"/>
  <c r="SU16" i="1"/>
  <c r="SM10" i="1"/>
  <c r="TC31" i="1"/>
  <c r="SU14" i="1"/>
  <c r="SP21" i="1"/>
  <c r="TD21" i="1"/>
  <c r="SM21" i="1"/>
  <c r="SN15" i="1"/>
  <c r="SN16" i="1"/>
  <c r="SU27" i="1"/>
  <c r="SX10" i="1"/>
  <c r="SY10" i="1"/>
  <c r="SR15" i="1"/>
  <c r="SR16" i="1"/>
  <c r="SZ15" i="1"/>
  <c r="SZ16" i="1"/>
  <c r="SX19" i="1"/>
  <c r="ST21" i="1"/>
  <c r="SU29" i="1"/>
  <c r="TB33" i="1"/>
  <c r="TB19" i="1"/>
  <c r="SV21" i="1"/>
  <c r="TD25" i="1"/>
  <c r="TC35" i="1"/>
  <c r="SZ21" i="1"/>
  <c r="SM29" i="1"/>
  <c r="SM35" i="1"/>
  <c r="SQ10" i="1"/>
  <c r="TC10" i="1"/>
  <c r="SY14" i="1"/>
  <c r="SQ15" i="1"/>
  <c r="SV15" i="1"/>
  <c r="SV16" i="1"/>
  <c r="SM19" i="1"/>
  <c r="SY19" i="1"/>
  <c r="SN21" i="1"/>
  <c r="SU21" i="1"/>
  <c r="TC21" i="1"/>
  <c r="SV25" i="1"/>
  <c r="SM27" i="1"/>
  <c r="SY27" i="1"/>
  <c r="SN29" i="1"/>
  <c r="SY29" i="1"/>
  <c r="SM31" i="1"/>
  <c r="SV31" i="1"/>
  <c r="SZ33" i="1"/>
  <c r="SQ35" i="1"/>
  <c r="SU10" i="1"/>
  <c r="SO14" i="1"/>
  <c r="SQ19" i="1"/>
  <c r="SQ29" i="1"/>
  <c r="SZ29" i="1"/>
  <c r="SQ31" i="1"/>
  <c r="SY31" i="1"/>
  <c r="SN33" i="1"/>
  <c r="SU35" i="1"/>
  <c r="SM12" i="1"/>
  <c r="SQ14" i="1"/>
  <c r="SM15" i="1"/>
  <c r="SM16" i="1"/>
  <c r="SY15" i="1"/>
  <c r="SY16" i="1"/>
  <c r="SU19" i="1"/>
  <c r="TC19" i="1"/>
  <c r="SQ21" i="1"/>
  <c r="SY21" i="1"/>
  <c r="SZ25" i="1"/>
  <c r="SQ27" i="1"/>
  <c r="TC27" i="1"/>
  <c r="SR29" i="1"/>
  <c r="TC29" i="1"/>
  <c r="SR31" i="1"/>
  <c r="TD33" i="1"/>
  <c r="SY35" i="1"/>
  <c r="SR14" i="1"/>
  <c r="SZ14" i="1"/>
  <c r="SO10" i="1"/>
  <c r="SS14" i="1"/>
  <c r="SS10" i="1"/>
  <c r="SW10" i="1"/>
  <c r="TA12" i="1"/>
  <c r="TA10" i="1"/>
  <c r="ST10" i="1"/>
  <c r="SR12" i="1"/>
  <c r="SX12" i="1"/>
  <c r="SL14" i="1"/>
  <c r="ST14" i="1"/>
  <c r="TA14" i="1"/>
  <c r="SO31" i="1"/>
  <c r="SN14" i="1"/>
  <c r="SV14" i="1"/>
  <c r="SV12" i="1"/>
  <c r="TD14" i="1"/>
  <c r="SR10" i="1"/>
  <c r="TD12" i="1"/>
  <c r="SP10" i="1"/>
  <c r="SZ10" i="1"/>
  <c r="SZ12" i="1"/>
  <c r="TB14" i="1"/>
  <c r="SO29" i="1"/>
  <c r="SO21" i="1"/>
  <c r="SO15" i="1"/>
  <c r="SO16" i="1"/>
  <c r="SO25" i="1"/>
  <c r="SO27" i="1"/>
  <c r="SO33" i="1"/>
  <c r="SO19" i="1"/>
  <c r="SS29" i="1"/>
  <c r="SS21" i="1"/>
  <c r="SS15" i="1"/>
  <c r="SS16" i="1"/>
  <c r="SS33" i="1"/>
  <c r="SS35" i="1"/>
  <c r="SS31" i="1"/>
  <c r="SS27" i="1"/>
  <c r="SW29" i="1"/>
  <c r="SW21" i="1"/>
  <c r="SW15" i="1"/>
  <c r="SW16" i="1"/>
  <c r="SW27" i="1"/>
  <c r="SW25" i="1"/>
  <c r="SW35" i="1"/>
  <c r="SW31" i="1"/>
  <c r="TA29" i="1"/>
  <c r="TA21" i="1"/>
  <c r="TA15" i="1"/>
  <c r="TA35" i="1"/>
  <c r="TA31" i="1"/>
  <c r="TA33" i="1"/>
  <c r="TA19" i="1"/>
  <c r="TA25" i="1"/>
  <c r="SS25" i="1"/>
  <c r="SL10" i="1"/>
  <c r="SV10" i="1"/>
  <c r="TB10" i="1"/>
  <c r="SN12" i="1"/>
  <c r="SP14" i="1"/>
  <c r="SW14" i="1"/>
  <c r="SL31" i="1"/>
  <c r="SL27" i="1"/>
  <c r="SL29" i="1"/>
  <c r="SL25" i="1"/>
  <c r="SL35" i="1"/>
  <c r="SL21" i="1"/>
  <c r="SP31" i="1"/>
  <c r="SP35" i="1"/>
  <c r="SP33" i="1"/>
  <c r="SP19" i="1"/>
  <c r="SP15" i="1"/>
  <c r="SP16" i="1"/>
  <c r="SP29" i="1"/>
  <c r="SP25" i="1"/>
  <c r="ST31" i="1"/>
  <c r="ST29" i="1"/>
  <c r="ST25" i="1"/>
  <c r="ST27" i="1"/>
  <c r="ST33" i="1"/>
  <c r="ST19" i="1"/>
  <c r="SX31" i="1"/>
  <c r="SX33" i="1"/>
  <c r="SX35" i="1"/>
  <c r="SX21" i="1"/>
  <c r="SX27" i="1"/>
  <c r="TB31" i="1"/>
  <c r="TB27" i="1"/>
  <c r="TB29" i="1"/>
  <c r="TB25" i="1"/>
  <c r="TB35" i="1"/>
  <c r="TB21" i="1"/>
  <c r="SW19" i="1"/>
  <c r="SX29" i="1"/>
  <c r="ST35" i="1"/>
  <c r="TC14" i="1"/>
  <c r="SN35" i="1"/>
  <c r="SN27" i="1"/>
  <c r="SR35" i="1"/>
  <c r="SR27" i="1"/>
  <c r="SR19" i="1"/>
  <c r="SV35" i="1"/>
  <c r="SV27" i="1"/>
  <c r="SV19" i="1"/>
  <c r="SZ35" i="1"/>
  <c r="SZ27" i="1"/>
  <c r="SZ19" i="1"/>
  <c r="TD35" i="1"/>
  <c r="TD27" i="1"/>
  <c r="TD19" i="1"/>
  <c r="SR21" i="1"/>
  <c r="SR25" i="1"/>
  <c r="SV29" i="1"/>
  <c r="SN31" i="1"/>
  <c r="TD31" i="1"/>
  <c r="SV33" i="1"/>
  <c r="SM25" i="1"/>
  <c r="SQ25" i="1"/>
  <c r="SU25" i="1"/>
  <c r="SY25" i="1"/>
  <c r="TC25" i="1"/>
  <c r="SM33" i="1"/>
  <c r="SQ33" i="1"/>
  <c r="SU33" i="1"/>
  <c r="SY33" i="1"/>
  <c r="TC33" i="1"/>
  <c r="RU24" i="1"/>
  <c r="RU26" i="1"/>
  <c r="RU28" i="1"/>
  <c r="RU30" i="1"/>
  <c r="RU32" i="1"/>
  <c r="RU34" i="1"/>
  <c r="TA16" i="1"/>
  <c r="SQ16" i="1"/>
  <c r="RT24" i="1"/>
  <c r="RT26" i="1"/>
  <c r="RS24" i="1"/>
  <c r="RS26" i="1"/>
  <c r="RS28" i="1"/>
  <c r="RS30" i="1"/>
  <c r="RS32" i="1"/>
  <c r="RS34" i="1"/>
  <c r="RT28" i="1"/>
  <c r="RR40" i="1"/>
  <c r="RR62" i="1"/>
  <c r="RR63" i="1"/>
  <c r="RT30" i="1"/>
  <c r="RR24" i="1"/>
  <c r="RR26" i="1"/>
  <c r="RR28" i="1"/>
  <c r="RR30" i="1"/>
  <c r="RR32" i="1"/>
  <c r="RR34" i="1"/>
  <c r="RT32" i="1"/>
  <c r="RQ24" i="1"/>
  <c r="RT34" i="1"/>
  <c r="RP24" i="1"/>
  <c r="RP26" i="1"/>
  <c r="RP28" i="1"/>
  <c r="RP30" i="1"/>
  <c r="RP32" i="1"/>
  <c r="RP34" i="1"/>
  <c r="RO24" i="1"/>
  <c r="RO26" i="1"/>
  <c r="RO28" i="1"/>
  <c r="RO30" i="1"/>
  <c r="RO32" i="1"/>
  <c r="RO34" i="1"/>
  <c r="RN24" i="1"/>
  <c r="RN26" i="1"/>
  <c r="RN28" i="1"/>
  <c r="RN30" i="1"/>
  <c r="RN32" i="1"/>
  <c r="RN34" i="1"/>
  <c r="RM24" i="1"/>
  <c r="RM26" i="1"/>
  <c r="RM28" i="1"/>
  <c r="RL24" i="1"/>
  <c r="RL26" i="1"/>
  <c r="RL28" i="1"/>
  <c r="RL30" i="1"/>
  <c r="RL32" i="1"/>
  <c r="RL34" i="1"/>
  <c r="RM30" i="1"/>
  <c r="RM32" i="1"/>
  <c r="RK24" i="1"/>
  <c r="RK26" i="1"/>
  <c r="RK28" i="1"/>
  <c r="RK30" i="1"/>
  <c r="RK32" i="1"/>
  <c r="RK34" i="1"/>
  <c r="RM34" i="1"/>
  <c r="RJ24" i="1"/>
  <c r="RJ26" i="1"/>
  <c r="RJ28" i="1"/>
  <c r="RJ30" i="1"/>
  <c r="RJ32" i="1"/>
  <c r="RJ34" i="1"/>
  <c r="SK47" i="1"/>
  <c r="SJ47" i="1"/>
  <c r="SI47" i="1"/>
  <c r="SH47" i="1"/>
  <c r="SG47" i="1"/>
  <c r="SF47" i="1"/>
  <c r="SE47" i="1"/>
  <c r="SD47" i="1"/>
  <c r="SC47" i="1"/>
  <c r="SB47" i="1"/>
  <c r="SA47" i="1"/>
  <c r="RZ47" i="1"/>
  <c r="RY47" i="1"/>
  <c r="RX47" i="1"/>
  <c r="RW47" i="1"/>
  <c r="RV47" i="1"/>
  <c r="RU47" i="1"/>
  <c r="RT47" i="1"/>
  <c r="RS47" i="1"/>
  <c r="RR47" i="1"/>
  <c r="RQ47" i="1"/>
  <c r="RP47" i="1"/>
  <c r="RO47" i="1"/>
  <c r="SK45" i="1"/>
  <c r="SJ45" i="1"/>
  <c r="SI45" i="1"/>
  <c r="SH45" i="1"/>
  <c r="SG45" i="1"/>
  <c r="SF45" i="1"/>
  <c r="SE45" i="1"/>
  <c r="SD45" i="1"/>
  <c r="SC45" i="1"/>
  <c r="SB45" i="1"/>
  <c r="SA45" i="1"/>
  <c r="RZ45" i="1"/>
  <c r="RY45" i="1"/>
  <c r="RX45" i="1"/>
  <c r="RW45" i="1"/>
  <c r="RV45" i="1"/>
  <c r="RU45" i="1"/>
  <c r="RT45" i="1"/>
  <c r="RS45" i="1"/>
  <c r="RR45" i="1"/>
  <c r="RQ45" i="1"/>
  <c r="RP45" i="1"/>
  <c r="RO45" i="1"/>
  <c r="SK43" i="1"/>
  <c r="SJ43" i="1"/>
  <c r="SI43" i="1"/>
  <c r="SH43" i="1"/>
  <c r="SG43" i="1"/>
  <c r="SF43" i="1"/>
  <c r="SE43" i="1"/>
  <c r="SD43" i="1"/>
  <c r="SC43" i="1"/>
  <c r="SB43" i="1"/>
  <c r="SA43" i="1"/>
  <c r="RZ43" i="1"/>
  <c r="RY43" i="1"/>
  <c r="RX43" i="1"/>
  <c r="RW43" i="1"/>
  <c r="RV43" i="1"/>
  <c r="RU43" i="1"/>
  <c r="RT43" i="1"/>
  <c r="RS43" i="1"/>
  <c r="RR43" i="1"/>
  <c r="RQ43" i="1"/>
  <c r="RP43" i="1"/>
  <c r="RO43" i="1"/>
  <c r="SK40" i="1"/>
  <c r="SJ40" i="1"/>
  <c r="SI40" i="1"/>
  <c r="SH40" i="1"/>
  <c r="SG40" i="1"/>
  <c r="SF40" i="1"/>
  <c r="SE40" i="1"/>
  <c r="SD40" i="1"/>
  <c r="SC40" i="1"/>
  <c r="SB40" i="1"/>
  <c r="SA40" i="1"/>
  <c r="RZ40" i="1"/>
  <c r="RY40" i="1"/>
  <c r="RX40" i="1"/>
  <c r="RW40" i="1"/>
  <c r="RV40" i="1"/>
  <c r="RU40" i="1"/>
  <c r="RT40" i="1"/>
  <c r="RS40" i="1"/>
  <c r="RR41" i="1"/>
  <c r="RQ40" i="1"/>
  <c r="RP40" i="1"/>
  <c r="RO40" i="1"/>
  <c r="SK39" i="1"/>
  <c r="SJ39" i="1"/>
  <c r="SI39" i="1"/>
  <c r="SH39" i="1"/>
  <c r="SG39" i="1"/>
  <c r="SF39" i="1"/>
  <c r="SE39" i="1"/>
  <c r="SD39" i="1"/>
  <c r="SC39" i="1"/>
  <c r="SB39" i="1"/>
  <c r="SA39" i="1"/>
  <c r="RZ39" i="1"/>
  <c r="RY39" i="1"/>
  <c r="RX39" i="1"/>
  <c r="RW39" i="1"/>
  <c r="RV39" i="1"/>
  <c r="RU39" i="1"/>
  <c r="RT39" i="1"/>
  <c r="RS39" i="1"/>
  <c r="RR39" i="1"/>
  <c r="RQ39" i="1"/>
  <c r="RP39" i="1"/>
  <c r="RO39" i="1"/>
  <c r="SK37" i="1"/>
  <c r="SJ37" i="1"/>
  <c r="SI37" i="1"/>
  <c r="SH37" i="1"/>
  <c r="SG37" i="1"/>
  <c r="SF37" i="1"/>
  <c r="SE37" i="1"/>
  <c r="SD37" i="1"/>
  <c r="SC37" i="1"/>
  <c r="SB37" i="1"/>
  <c r="SA37" i="1"/>
  <c r="RZ37" i="1"/>
  <c r="RY37" i="1"/>
  <c r="RX37" i="1"/>
  <c r="RW37" i="1"/>
  <c r="RV37" i="1"/>
  <c r="RU37" i="1"/>
  <c r="RT37" i="1"/>
  <c r="RS37" i="1"/>
  <c r="RR37" i="1"/>
  <c r="RQ37" i="1"/>
  <c r="RP37" i="1"/>
  <c r="RO37" i="1"/>
  <c r="SK21" i="1"/>
  <c r="SI21" i="1"/>
  <c r="SE25" i="1"/>
  <c r="SC31" i="1"/>
  <c r="RU21" i="1"/>
  <c r="RS27" i="1"/>
  <c r="RO19" i="1"/>
  <c r="SK14" i="1"/>
  <c r="SG14" i="1"/>
  <c r="SF14" i="1"/>
  <c r="SE14" i="1"/>
  <c r="SC14" i="1"/>
  <c r="SA12" i="1"/>
  <c r="RZ14" i="1"/>
  <c r="RX14" i="1"/>
  <c r="RW14" i="1"/>
  <c r="RU14" i="1"/>
  <c r="RR14" i="1"/>
  <c r="RQ14" i="1"/>
  <c r="RP14" i="1"/>
  <c r="RS41" i="1"/>
  <c r="RS62" i="1"/>
  <c r="RS63" i="1"/>
  <c r="SE41" i="1"/>
  <c r="SE62" i="1"/>
  <c r="SE63" i="1"/>
  <c r="RP41" i="1"/>
  <c r="RP62" i="1"/>
  <c r="RP63" i="1"/>
  <c r="RT62" i="1"/>
  <c r="RT63" i="1"/>
  <c r="RX41" i="1"/>
  <c r="RX62" i="1"/>
  <c r="RX63" i="1"/>
  <c r="SB41" i="1"/>
  <c r="SB62" i="1"/>
  <c r="SB63" i="1"/>
  <c r="SF41" i="1"/>
  <c r="SF62" i="1"/>
  <c r="SF63" i="1"/>
  <c r="SJ41" i="1"/>
  <c r="SJ62" i="1"/>
  <c r="SJ63" i="1"/>
  <c r="RO62" i="1"/>
  <c r="RO63" i="1"/>
  <c r="SA41" i="1"/>
  <c r="SA62" i="1"/>
  <c r="SA63" i="1"/>
  <c r="RQ41" i="1"/>
  <c r="RQ62" i="1"/>
  <c r="RQ63" i="1"/>
  <c r="RU41" i="1"/>
  <c r="RU62" i="1"/>
  <c r="RU63" i="1"/>
  <c r="RY62" i="1"/>
  <c r="RY63" i="1"/>
  <c r="SC41" i="1"/>
  <c r="SC62" i="1"/>
  <c r="SC63" i="1"/>
  <c r="SG41" i="1"/>
  <c r="SG62" i="1"/>
  <c r="SG63" i="1"/>
  <c r="SK41" i="1"/>
  <c r="SK62" i="1"/>
  <c r="SK63" i="1"/>
  <c r="RW41" i="1"/>
  <c r="RW62" i="1"/>
  <c r="RW63" i="1"/>
  <c r="SI41" i="1"/>
  <c r="SI62" i="1"/>
  <c r="SI63" i="1"/>
  <c r="RV62" i="1"/>
  <c r="RV63" i="1"/>
  <c r="RZ41" i="1"/>
  <c r="RZ62" i="1"/>
  <c r="RZ63" i="1"/>
  <c r="SD62" i="1"/>
  <c r="SD63" i="1"/>
  <c r="SH62" i="1"/>
  <c r="SH63" i="1"/>
  <c r="SD14" i="1"/>
  <c r="SH14" i="1"/>
  <c r="SD41" i="1"/>
  <c r="SH41" i="1"/>
  <c r="RY41" i="1"/>
  <c r="RY14" i="1"/>
  <c r="RV41" i="1"/>
  <c r="RV14" i="1"/>
  <c r="RT41" i="1"/>
  <c r="SB15" i="1"/>
  <c r="SB16" i="1"/>
  <c r="RU12" i="1"/>
  <c r="SB27" i="1"/>
  <c r="SH10" i="1"/>
  <c r="RT15" i="1"/>
  <c r="RT16" i="1"/>
  <c r="RT21" i="1"/>
  <c r="RT31" i="1"/>
  <c r="SF15" i="1"/>
  <c r="SF16" i="1"/>
  <c r="RT29" i="1"/>
  <c r="SJ35" i="1"/>
  <c r="SF31" i="1"/>
  <c r="RR10" i="1"/>
  <c r="RZ10" i="1"/>
  <c r="SH12" i="1"/>
  <c r="SJ15" i="1"/>
  <c r="SJ16" i="1"/>
  <c r="SB19" i="1"/>
  <c r="SF29" i="1"/>
  <c r="RQ10" i="1"/>
  <c r="RY10" i="1"/>
  <c r="SG10" i="1"/>
  <c r="RR12" i="1"/>
  <c r="RZ12" i="1"/>
  <c r="SG12" i="1"/>
  <c r="RQ15" i="1"/>
  <c r="RQ16" i="1"/>
  <c r="RY15" i="1"/>
  <c r="SG15" i="1"/>
  <c r="SG16" i="1"/>
  <c r="RX19" i="1"/>
  <c r="SJ19" i="1"/>
  <c r="SB21" i="1"/>
  <c r="SJ21" i="1"/>
  <c r="SG25" i="1"/>
  <c r="RX27" i="1"/>
  <c r="RQ29" i="1"/>
  <c r="SC29" i="1"/>
  <c r="RQ31" i="1"/>
  <c r="SB31" i="1"/>
  <c r="SK31" i="1"/>
  <c r="SF35" i="1"/>
  <c r="SC21" i="1"/>
  <c r="RQ25" i="1"/>
  <c r="SK25" i="1"/>
  <c r="RT35" i="1"/>
  <c r="RU10" i="1"/>
  <c r="SC10" i="1"/>
  <c r="SK10" i="1"/>
  <c r="RV12" i="1"/>
  <c r="SC12" i="1"/>
  <c r="SK12" i="1"/>
  <c r="RU15" i="1"/>
  <c r="RU16" i="1"/>
  <c r="SC15" i="1"/>
  <c r="SC16" i="1"/>
  <c r="SK15" i="1"/>
  <c r="SK16" i="1"/>
  <c r="SE19" i="1"/>
  <c r="RX21" i="1"/>
  <c r="SF21" i="1"/>
  <c r="RU25" i="1"/>
  <c r="SF27" i="1"/>
  <c r="RX29" i="1"/>
  <c r="SG29" i="1"/>
  <c r="RU31" i="1"/>
  <c r="SG31" i="1"/>
  <c r="RX35" i="1"/>
  <c r="RV10" i="1"/>
  <c r="SD10" i="1"/>
  <c r="RQ12" i="1"/>
  <c r="RY12" i="1"/>
  <c r="SD12" i="1"/>
  <c r="RO14" i="1"/>
  <c r="RX15" i="1"/>
  <c r="RX16" i="1"/>
  <c r="RT19" i="1"/>
  <c r="SF19" i="1"/>
  <c r="RY21" i="1"/>
  <c r="RT27" i="1"/>
  <c r="SJ27" i="1"/>
  <c r="SB29" i="1"/>
  <c r="SJ29" i="1"/>
  <c r="RX31" i="1"/>
  <c r="SJ31" i="1"/>
  <c r="SB35" i="1"/>
  <c r="RO41" i="1"/>
  <c r="RP35" i="1"/>
  <c r="RP21" i="1"/>
  <c r="RP15" i="1"/>
  <c r="RP16" i="1"/>
  <c r="RP19" i="1"/>
  <c r="RP27" i="1"/>
  <c r="RP31" i="1"/>
  <c r="RP29" i="1"/>
  <c r="RO25" i="1"/>
  <c r="RR35" i="1"/>
  <c r="RR29" i="1"/>
  <c r="RR21" i="1"/>
  <c r="RR27" i="1"/>
  <c r="RR33" i="1"/>
  <c r="RR31" i="1"/>
  <c r="RR25" i="1"/>
  <c r="RR19" i="1"/>
  <c r="RR15" i="1"/>
  <c r="RR16" i="1"/>
  <c r="RV35" i="1"/>
  <c r="RV29" i="1"/>
  <c r="RV21" i="1"/>
  <c r="RV31" i="1"/>
  <c r="RV25" i="1"/>
  <c r="RV27" i="1"/>
  <c r="RV15" i="1"/>
  <c r="RZ35" i="1"/>
  <c r="RZ29" i="1"/>
  <c r="RZ21" i="1"/>
  <c r="RZ27" i="1"/>
  <c r="RZ33" i="1"/>
  <c r="RZ15" i="1"/>
  <c r="RZ16" i="1"/>
  <c r="SD35" i="1"/>
  <c r="SD29" i="1"/>
  <c r="SD21" i="1"/>
  <c r="SD31" i="1"/>
  <c r="SD25" i="1"/>
  <c r="SD19" i="1"/>
  <c r="SD15" i="1"/>
  <c r="SH35" i="1"/>
  <c r="SH29" i="1"/>
  <c r="SH21" i="1"/>
  <c r="SH27" i="1"/>
  <c r="SH33" i="1"/>
  <c r="SH31" i="1"/>
  <c r="SH25" i="1"/>
  <c r="SH19" i="1"/>
  <c r="SH15" i="1"/>
  <c r="SD27" i="1"/>
  <c r="RO10" i="1"/>
  <c r="RS10" i="1"/>
  <c r="RW10" i="1"/>
  <c r="SA10" i="1"/>
  <c r="SE10" i="1"/>
  <c r="SI10" i="1"/>
  <c r="RW12" i="1"/>
  <c r="RO31" i="1"/>
  <c r="RO15" i="1"/>
  <c r="RO27" i="1"/>
  <c r="RO29" i="1"/>
  <c r="RO33" i="1"/>
  <c r="RS31" i="1"/>
  <c r="RS33" i="1"/>
  <c r="RS25" i="1"/>
  <c r="RS19" i="1"/>
  <c r="RS15" i="1"/>
  <c r="RS16" i="1"/>
  <c r="RS29" i="1"/>
  <c r="RS35" i="1"/>
  <c r="RW31" i="1"/>
  <c r="RW27" i="1"/>
  <c r="RW21" i="1"/>
  <c r="RW15" i="1"/>
  <c r="RW16" i="1"/>
  <c r="RW25" i="1"/>
  <c r="RW19" i="1"/>
  <c r="RW33" i="1"/>
  <c r="SA31" i="1"/>
  <c r="SA33" i="1"/>
  <c r="SA29" i="1"/>
  <c r="SA15" i="1"/>
  <c r="SA16" i="1"/>
  <c r="SA35" i="1"/>
  <c r="SA27" i="1"/>
  <c r="SA21" i="1"/>
  <c r="SA25" i="1"/>
  <c r="SE31" i="1"/>
  <c r="SE15" i="1"/>
  <c r="SE16" i="1"/>
  <c r="SE27" i="1"/>
  <c r="SE21" i="1"/>
  <c r="SE29" i="1"/>
  <c r="SE33" i="1"/>
  <c r="SI31" i="1"/>
  <c r="SI33" i="1"/>
  <c r="SI25" i="1"/>
  <c r="SI19" i="1"/>
  <c r="SI15" i="1"/>
  <c r="SI16" i="1"/>
  <c r="SI29" i="1"/>
  <c r="SI35" i="1"/>
  <c r="RZ19" i="1"/>
  <c r="RS21" i="1"/>
  <c r="RV33" i="1"/>
  <c r="SE35" i="1"/>
  <c r="RP10" i="1"/>
  <c r="RP12" i="1"/>
  <c r="RT10" i="1"/>
  <c r="RT12" i="1"/>
  <c r="RX10" i="1"/>
  <c r="RX12" i="1"/>
  <c r="SB10" i="1"/>
  <c r="SB12" i="1"/>
  <c r="SF10" i="1"/>
  <c r="SF12" i="1"/>
  <c r="SJ10" i="1"/>
  <c r="SJ12" i="1"/>
  <c r="RS12" i="1"/>
  <c r="SI12" i="1"/>
  <c r="RS14" i="1"/>
  <c r="SA14" i="1"/>
  <c r="SI14" i="1"/>
  <c r="SA19" i="1"/>
  <c r="SI27" i="1"/>
  <c r="SD33" i="1"/>
  <c r="RW35" i="1"/>
  <c r="RO12" i="1"/>
  <c r="SE12" i="1"/>
  <c r="RT14" i="1"/>
  <c r="SB14" i="1"/>
  <c r="SJ14" i="1"/>
  <c r="RV19" i="1"/>
  <c r="RO21" i="1"/>
  <c r="RZ25" i="1"/>
  <c r="RW29" i="1"/>
  <c r="RZ31" i="1"/>
  <c r="RO35" i="1"/>
  <c r="SC25" i="1"/>
  <c r="RY29" i="1"/>
  <c r="RQ33" i="1"/>
  <c r="RQ35" i="1"/>
  <c r="RQ27" i="1"/>
  <c r="RQ19" i="1"/>
  <c r="RU33" i="1"/>
  <c r="RU35" i="1"/>
  <c r="RU27" i="1"/>
  <c r="RU19" i="1"/>
  <c r="RY33" i="1"/>
  <c r="RY35" i="1"/>
  <c r="RY27" i="1"/>
  <c r="RY19" i="1"/>
  <c r="SC33" i="1"/>
  <c r="SC35" i="1"/>
  <c r="SC27" i="1"/>
  <c r="SC19" i="1"/>
  <c r="SG33" i="1"/>
  <c r="SG35" i="1"/>
  <c r="SG27" i="1"/>
  <c r="SG19" i="1"/>
  <c r="SK33" i="1"/>
  <c r="SK35" i="1"/>
  <c r="SK27" i="1"/>
  <c r="SK19" i="1"/>
  <c r="RQ21" i="1"/>
  <c r="SG21" i="1"/>
  <c r="RY25" i="1"/>
  <c r="RU29" i="1"/>
  <c r="SK29" i="1"/>
  <c r="RY31" i="1"/>
  <c r="RP25" i="1"/>
  <c r="RT25" i="1"/>
  <c r="RX25" i="1"/>
  <c r="SB25" i="1"/>
  <c r="SF25" i="1"/>
  <c r="SJ25" i="1"/>
  <c r="RP33" i="1"/>
  <c r="RT33" i="1"/>
  <c r="RX33" i="1"/>
  <c r="SB33" i="1"/>
  <c r="SF33" i="1"/>
  <c r="SJ33" i="1"/>
  <c r="RI24" i="1"/>
  <c r="RI26" i="1"/>
  <c r="RI28" i="1"/>
  <c r="RI30" i="1"/>
  <c r="RI32" i="1"/>
  <c r="RI34" i="1"/>
  <c r="SD16" i="1"/>
  <c r="SH16" i="1"/>
  <c r="RY16" i="1"/>
  <c r="RV16" i="1"/>
  <c r="RO16" i="1"/>
  <c r="RH24" i="1"/>
  <c r="RH26" i="1"/>
  <c r="RH28" i="1"/>
  <c r="RH30" i="1"/>
  <c r="RH32" i="1"/>
  <c r="RH34" i="1"/>
  <c r="RG24" i="1"/>
  <c r="RG26" i="1"/>
  <c r="RG28" i="1"/>
  <c r="RG30" i="1"/>
  <c r="RG32" i="1"/>
  <c r="RG34" i="1"/>
  <c r="RF24" i="1"/>
  <c r="RF26" i="1"/>
  <c r="RF28" i="1"/>
  <c r="RF30" i="1"/>
  <c r="RF32" i="1"/>
  <c r="RF34" i="1"/>
  <c r="RE24" i="1"/>
  <c r="RE26" i="1"/>
  <c r="RE28" i="1"/>
  <c r="RE30" i="1"/>
  <c r="RE32" i="1"/>
  <c r="RE34" i="1"/>
  <c r="RD24" i="1"/>
  <c r="RD26" i="1"/>
  <c r="RD28" i="1"/>
  <c r="RD30" i="1"/>
  <c r="RD32" i="1"/>
  <c r="RD34" i="1"/>
  <c r="RC24" i="1"/>
  <c r="RC26" i="1"/>
  <c r="RC28" i="1"/>
  <c r="RC30" i="1"/>
  <c r="RC32" i="1"/>
  <c r="RC34" i="1"/>
  <c r="RB24" i="1"/>
  <c r="RB26" i="1"/>
  <c r="RB28" i="1"/>
  <c r="RB30" i="1"/>
  <c r="RB32" i="1"/>
  <c r="RB34" i="1"/>
  <c r="RA24" i="1"/>
  <c r="RA26" i="1"/>
  <c r="RA28" i="1"/>
  <c r="RA30" i="1"/>
  <c r="RA32" i="1"/>
  <c r="RA34" i="1"/>
  <c r="QZ24" i="1"/>
  <c r="QZ26" i="1"/>
  <c r="QZ28" i="1"/>
  <c r="QZ30" i="1"/>
  <c r="QZ32" i="1"/>
  <c r="QZ34" i="1"/>
  <c r="QY24" i="1"/>
  <c r="QY26" i="1"/>
  <c r="QY28" i="1"/>
  <c r="QY30" i="1"/>
  <c r="QY32" i="1"/>
  <c r="QY34" i="1"/>
  <c r="QX24" i="1"/>
  <c r="QX26" i="1"/>
  <c r="QX28" i="1"/>
  <c r="QX30" i="1"/>
  <c r="QX32" i="1"/>
  <c r="QX34" i="1"/>
  <c r="QW24" i="1"/>
  <c r="QW26" i="1"/>
  <c r="QW28" i="1"/>
  <c r="QW30" i="1"/>
  <c r="QW32" i="1"/>
  <c r="QW34" i="1"/>
  <c r="QV24" i="1"/>
  <c r="QV26" i="1"/>
  <c r="QV28" i="1"/>
  <c r="QV30" i="1"/>
  <c r="QV32" i="1"/>
  <c r="QV34" i="1"/>
  <c r="QU24" i="1"/>
  <c r="QU26" i="1"/>
  <c r="QU28" i="1"/>
  <c r="QU30" i="1"/>
  <c r="QU32" i="1"/>
  <c r="QU34" i="1"/>
  <c r="RN47" i="1"/>
  <c r="RM47" i="1"/>
  <c r="RL47" i="1"/>
  <c r="RK47" i="1"/>
  <c r="RJ47" i="1"/>
  <c r="RI47" i="1"/>
  <c r="RH47" i="1"/>
  <c r="RG47" i="1"/>
  <c r="RF47" i="1"/>
  <c r="RE47" i="1"/>
  <c r="RD47" i="1"/>
  <c r="RC47" i="1"/>
  <c r="RB47" i="1"/>
  <c r="RA47" i="1"/>
  <c r="QZ47" i="1"/>
  <c r="QY47" i="1"/>
  <c r="QX47" i="1"/>
  <c r="RN45" i="1"/>
  <c r="RM45" i="1"/>
  <c r="RL45" i="1"/>
  <c r="RK45" i="1"/>
  <c r="RJ45" i="1"/>
  <c r="RI45" i="1"/>
  <c r="RH45" i="1"/>
  <c r="RG45" i="1"/>
  <c r="RF45" i="1"/>
  <c r="RE45" i="1"/>
  <c r="RD45" i="1"/>
  <c r="RC45" i="1"/>
  <c r="RB45" i="1"/>
  <c r="RA45" i="1"/>
  <c r="QZ45" i="1"/>
  <c r="QY45" i="1"/>
  <c r="QX45" i="1"/>
  <c r="RN43" i="1"/>
  <c r="RM43" i="1"/>
  <c r="RL43" i="1"/>
  <c r="RK43" i="1"/>
  <c r="RJ43" i="1"/>
  <c r="RI43" i="1"/>
  <c r="RH43" i="1"/>
  <c r="RG43" i="1"/>
  <c r="RF43" i="1"/>
  <c r="RE43" i="1"/>
  <c r="RD43" i="1"/>
  <c r="RC43" i="1"/>
  <c r="RB43" i="1"/>
  <c r="RA43" i="1"/>
  <c r="QZ43" i="1"/>
  <c r="QY43" i="1"/>
  <c r="QX43" i="1"/>
  <c r="RN40" i="1"/>
  <c r="RM40" i="1"/>
  <c r="RL40" i="1"/>
  <c r="RK40" i="1"/>
  <c r="RJ40" i="1"/>
  <c r="RI40" i="1"/>
  <c r="RH40" i="1"/>
  <c r="RG40" i="1"/>
  <c r="RF40" i="1"/>
  <c r="RE40" i="1"/>
  <c r="RD40" i="1"/>
  <c r="RC40" i="1"/>
  <c r="RB40" i="1"/>
  <c r="RA40" i="1"/>
  <c r="QZ40" i="1"/>
  <c r="QY40" i="1"/>
  <c r="QX40" i="1"/>
  <c r="RN39" i="1"/>
  <c r="RM39" i="1"/>
  <c r="RL39" i="1"/>
  <c r="RK39" i="1"/>
  <c r="RJ39" i="1"/>
  <c r="RI39" i="1"/>
  <c r="RH39" i="1"/>
  <c r="RG39" i="1"/>
  <c r="RF39" i="1"/>
  <c r="RE39" i="1"/>
  <c r="RD39" i="1"/>
  <c r="RC39" i="1"/>
  <c r="RB39" i="1"/>
  <c r="RA39" i="1"/>
  <c r="QZ39" i="1"/>
  <c r="QY39" i="1"/>
  <c r="QX39" i="1"/>
  <c r="RN37" i="1"/>
  <c r="RM37" i="1"/>
  <c r="RL37" i="1"/>
  <c r="RK37" i="1"/>
  <c r="RJ37" i="1"/>
  <c r="RI37" i="1"/>
  <c r="RH37" i="1"/>
  <c r="RG37" i="1"/>
  <c r="RF37" i="1"/>
  <c r="RE37" i="1"/>
  <c r="RD37" i="1"/>
  <c r="RC37" i="1"/>
  <c r="RB37" i="1"/>
  <c r="RA37" i="1"/>
  <c r="QZ37" i="1"/>
  <c r="QY37" i="1"/>
  <c r="QX37" i="1"/>
  <c r="RN25" i="1"/>
  <c r="RH33" i="1"/>
  <c r="RF31" i="1"/>
  <c r="RE25" i="1"/>
  <c r="RB29" i="1"/>
  <c r="RA19" i="1"/>
  <c r="QX25" i="1"/>
  <c r="RL12" i="1"/>
  <c r="RJ10" i="1"/>
  <c r="RI12" i="1"/>
  <c r="RG12" i="1"/>
  <c r="RE14" i="1"/>
  <c r="RC12" i="1"/>
  <c r="RB10" i="1"/>
  <c r="RA12" i="1"/>
  <c r="QY12" i="1"/>
  <c r="RC41" i="1"/>
  <c r="RC62" i="1"/>
  <c r="RC63" i="1"/>
  <c r="RK41" i="1"/>
  <c r="RK62" i="1"/>
  <c r="RK63" i="1"/>
  <c r="QZ41" i="1"/>
  <c r="QZ62" i="1"/>
  <c r="QZ63" i="1"/>
  <c r="RH41" i="1"/>
  <c r="RH62" i="1"/>
  <c r="RH63" i="1"/>
  <c r="QX41" i="1"/>
  <c r="QX62" i="1"/>
  <c r="QX63" i="1"/>
  <c r="RB41" i="1"/>
  <c r="RB62" i="1"/>
  <c r="RB63" i="1"/>
  <c r="RF41" i="1"/>
  <c r="RF62" i="1"/>
  <c r="RF63" i="1"/>
  <c r="RJ41" i="1"/>
  <c r="RJ62" i="1"/>
  <c r="RJ63" i="1"/>
  <c r="RN41" i="1"/>
  <c r="RN62" i="1"/>
  <c r="RN63" i="1"/>
  <c r="QY41" i="1"/>
  <c r="QY62" i="1"/>
  <c r="QY63" i="1"/>
  <c r="RG41" i="1"/>
  <c r="RG62" i="1"/>
  <c r="RG63" i="1"/>
  <c r="RD41" i="1"/>
  <c r="RD62" i="1"/>
  <c r="RD63" i="1"/>
  <c r="RL41" i="1"/>
  <c r="RL62" i="1"/>
  <c r="RL63" i="1"/>
  <c r="RA41" i="1"/>
  <c r="RA62" i="1"/>
  <c r="RA63" i="1"/>
  <c r="RE41" i="1"/>
  <c r="RE62" i="1"/>
  <c r="RE63" i="1"/>
  <c r="RI41" i="1"/>
  <c r="RI62" i="1"/>
  <c r="RI63" i="1"/>
  <c r="RM62" i="1"/>
  <c r="RM63" i="1"/>
  <c r="RD15" i="1"/>
  <c r="RD16" i="1"/>
  <c r="RM41" i="1"/>
  <c r="RM33" i="1"/>
  <c r="RM12" i="1"/>
  <c r="RL19" i="1"/>
  <c r="RK12" i="1"/>
  <c r="RG15" i="1"/>
  <c r="RG16" i="1"/>
  <c r="RL15" i="1"/>
  <c r="RL16" i="1"/>
  <c r="RI10" i="1"/>
  <c r="RG35" i="1"/>
  <c r="RK31" i="1"/>
  <c r="RK15" i="1"/>
  <c r="RK16" i="1"/>
  <c r="RL21" i="1"/>
  <c r="RG29" i="1"/>
  <c r="RH35" i="1"/>
  <c r="RH29" i="1"/>
  <c r="RH15" i="1"/>
  <c r="RH16" i="1"/>
  <c r="RG14" i="1"/>
  <c r="RF12" i="1"/>
  <c r="RF15" i="1"/>
  <c r="RF16" i="1"/>
  <c r="RD25" i="1"/>
  <c r="RD19" i="1"/>
  <c r="RD27" i="1"/>
  <c r="QZ33" i="1"/>
  <c r="QZ35" i="1"/>
  <c r="QZ25" i="1"/>
  <c r="QZ15" i="1"/>
  <c r="QZ16" i="1"/>
  <c r="QY29" i="1"/>
  <c r="QY35" i="1"/>
  <c r="QY31" i="1"/>
  <c r="QY15" i="1"/>
  <c r="QY16" i="1"/>
  <c r="QY10" i="1"/>
  <c r="QY19" i="1"/>
  <c r="QY21" i="1"/>
  <c r="RG21" i="1"/>
  <c r="QY27" i="1"/>
  <c r="QX10" i="1"/>
  <c r="RG10" i="1"/>
  <c r="RB12" i="1"/>
  <c r="RC14" i="1"/>
  <c r="RL14" i="1"/>
  <c r="RJ15" i="1"/>
  <c r="RC19" i="1"/>
  <c r="RK19" i="1"/>
  <c r="RC21" i="1"/>
  <c r="RK21" i="1"/>
  <c r="RL25" i="1"/>
  <c r="RC27" i="1"/>
  <c r="RK27" i="1"/>
  <c r="RD29" i="1"/>
  <c r="RL29" i="1"/>
  <c r="RG31" i="1"/>
  <c r="RD35" i="1"/>
  <c r="RL35" i="1"/>
  <c r="RF21" i="1"/>
  <c r="RG19" i="1"/>
  <c r="RG27" i="1"/>
  <c r="RC31" i="1"/>
  <c r="RC10" i="1"/>
  <c r="RK14" i="1"/>
  <c r="RC15" i="1"/>
  <c r="RC16" i="1"/>
  <c r="RH19" i="1"/>
  <c r="QZ21" i="1"/>
  <c r="RH21" i="1"/>
  <c r="QZ27" i="1"/>
  <c r="RH27" i="1"/>
  <c r="RC29" i="1"/>
  <c r="RK29" i="1"/>
  <c r="RC35" i="1"/>
  <c r="RK35" i="1"/>
  <c r="QZ10" i="1"/>
  <c r="QZ12" i="1"/>
  <c r="RD10" i="1"/>
  <c r="RD14" i="1"/>
  <c r="RD12" i="1"/>
  <c r="RH10" i="1"/>
  <c r="RH14" i="1"/>
  <c r="RL10" i="1"/>
  <c r="RA35" i="1"/>
  <c r="RA29" i="1"/>
  <c r="RA21" i="1"/>
  <c r="RA15" i="1"/>
  <c r="RA16" i="1"/>
  <c r="RA27" i="1"/>
  <c r="RA25" i="1"/>
  <c r="RE35" i="1"/>
  <c r="RE29" i="1"/>
  <c r="RE21" i="1"/>
  <c r="RE15" i="1"/>
  <c r="RE16" i="1"/>
  <c r="RE31" i="1"/>
  <c r="RE19" i="1"/>
  <c r="RE27" i="1"/>
  <c r="RI35" i="1"/>
  <c r="RI29" i="1"/>
  <c r="RI21" i="1"/>
  <c r="RI15" i="1"/>
  <c r="RI33" i="1"/>
  <c r="RI31" i="1"/>
  <c r="RI19" i="1"/>
  <c r="RM35" i="1"/>
  <c r="RM29" i="1"/>
  <c r="RM21" i="1"/>
  <c r="RM15" i="1"/>
  <c r="RM25" i="1"/>
  <c r="RI25" i="1"/>
  <c r="RM27" i="1"/>
  <c r="RA31" i="1"/>
  <c r="RA33" i="1"/>
  <c r="RA10" i="1"/>
  <c r="RE12" i="1"/>
  <c r="RI14" i="1"/>
  <c r="RM14" i="1"/>
  <c r="RE10" i="1"/>
  <c r="RM10" i="1"/>
  <c r="QZ14" i="1"/>
  <c r="QX35" i="1"/>
  <c r="QX27" i="1"/>
  <c r="QX19" i="1"/>
  <c r="QX33" i="1"/>
  <c r="QX15" i="1"/>
  <c r="QX31" i="1"/>
  <c r="QX21" i="1"/>
  <c r="RB35" i="1"/>
  <c r="RB27" i="1"/>
  <c r="RB19" i="1"/>
  <c r="RB25" i="1"/>
  <c r="RB33" i="1"/>
  <c r="RB15" i="1"/>
  <c r="RF33" i="1"/>
  <c r="RF35" i="1"/>
  <c r="RF27" i="1"/>
  <c r="RF19" i="1"/>
  <c r="RF29" i="1"/>
  <c r="RF25" i="1"/>
  <c r="RJ33" i="1"/>
  <c r="RJ35" i="1"/>
  <c r="RJ27" i="1"/>
  <c r="RJ19" i="1"/>
  <c r="RJ31" i="1"/>
  <c r="RJ21" i="1"/>
  <c r="RJ29" i="1"/>
  <c r="RN33" i="1"/>
  <c r="RN35" i="1"/>
  <c r="RN27" i="1"/>
  <c r="RN19" i="1"/>
  <c r="RN15" i="1"/>
  <c r="RN16" i="1"/>
  <c r="RN31" i="1"/>
  <c r="RN21" i="1"/>
  <c r="RB21" i="1"/>
  <c r="RJ25" i="1"/>
  <c r="QX29" i="1"/>
  <c r="RB31" i="1"/>
  <c r="RE33" i="1"/>
  <c r="QX14" i="1"/>
  <c r="QX12" i="1"/>
  <c r="RB14" i="1"/>
  <c r="RF14" i="1"/>
  <c r="RF10" i="1"/>
  <c r="RJ14" i="1"/>
  <c r="RJ12" i="1"/>
  <c r="RN14" i="1"/>
  <c r="RN12" i="1"/>
  <c r="RN10" i="1"/>
  <c r="RH12" i="1"/>
  <c r="RA14" i="1"/>
  <c r="RM19" i="1"/>
  <c r="RI27" i="1"/>
  <c r="RN29" i="1"/>
  <c r="RM31" i="1"/>
  <c r="RK10" i="1"/>
  <c r="QY14" i="1"/>
  <c r="QZ31" i="1"/>
  <c r="RD31" i="1"/>
  <c r="RH31" i="1"/>
  <c r="RL31" i="1"/>
  <c r="QZ19" i="1"/>
  <c r="RD21" i="1"/>
  <c r="RH25" i="1"/>
  <c r="RL27" i="1"/>
  <c r="QZ29" i="1"/>
  <c r="RD33" i="1"/>
  <c r="RL33" i="1"/>
  <c r="QY25" i="1"/>
  <c r="RC25" i="1"/>
  <c r="RG25" i="1"/>
  <c r="RK25" i="1"/>
  <c r="QY33" i="1"/>
  <c r="RC33" i="1"/>
  <c r="RG33" i="1"/>
  <c r="RK33" i="1"/>
  <c r="QT24" i="1"/>
  <c r="RM16" i="1"/>
  <c r="QT26" i="1"/>
  <c r="RI16" i="1"/>
  <c r="RJ16" i="1"/>
  <c r="RB16" i="1"/>
  <c r="QX16" i="1"/>
  <c r="QS24" i="1"/>
  <c r="QS26" i="1"/>
  <c r="QS28" i="1"/>
  <c r="QS30" i="1"/>
  <c r="QS32" i="1"/>
  <c r="QS34" i="1"/>
  <c r="QT28" i="1"/>
  <c r="QR24" i="1"/>
  <c r="QR26" i="1"/>
  <c r="QR28" i="1"/>
  <c r="QR30" i="1"/>
  <c r="QR32" i="1"/>
  <c r="QR34" i="1"/>
  <c r="QT30" i="1"/>
  <c r="QQ24" i="1"/>
  <c r="QQ26" i="1"/>
  <c r="QQ28" i="1"/>
  <c r="QQ30" i="1"/>
  <c r="QQ32" i="1"/>
  <c r="QQ34" i="1"/>
  <c r="QT32" i="1"/>
  <c r="QP24" i="1"/>
  <c r="QP26" i="1"/>
  <c r="QP28" i="1"/>
  <c r="QP30" i="1"/>
  <c r="QP32" i="1"/>
  <c r="QP34" i="1"/>
  <c r="QT34" i="1"/>
  <c r="QO24" i="1"/>
  <c r="QO26" i="1"/>
  <c r="QO28" i="1"/>
  <c r="QO30" i="1"/>
  <c r="QO32" i="1"/>
  <c r="QO34" i="1"/>
  <c r="QN24" i="1"/>
  <c r="QN26" i="1"/>
  <c r="QN28" i="1"/>
  <c r="QN30" i="1"/>
  <c r="QN32" i="1"/>
  <c r="QN34" i="1"/>
  <c r="QM24" i="1"/>
  <c r="QM26" i="1"/>
  <c r="QM28" i="1"/>
  <c r="QM30" i="1"/>
  <c r="QM32" i="1"/>
  <c r="QM34" i="1"/>
  <c r="QL24" i="1"/>
  <c r="QL26" i="1"/>
  <c r="QL28" i="1"/>
  <c r="QL30" i="1"/>
  <c r="QL32" i="1"/>
  <c r="QL34" i="1"/>
  <c r="QK24" i="1"/>
  <c r="QK26" i="1"/>
  <c r="QK28" i="1"/>
  <c r="QK30" i="1"/>
  <c r="QK32" i="1"/>
  <c r="QK34" i="1"/>
  <c r="QJ24" i="1"/>
  <c r="QJ26" i="1"/>
  <c r="QJ28" i="1"/>
  <c r="QJ30" i="1"/>
  <c r="QJ32" i="1"/>
  <c r="QJ34" i="1"/>
  <c r="QI24" i="1"/>
  <c r="QI26" i="1"/>
  <c r="QI28" i="1"/>
  <c r="QI30" i="1"/>
  <c r="QI32" i="1"/>
  <c r="QI34" i="1"/>
  <c r="QH24" i="1"/>
  <c r="QH26" i="1"/>
  <c r="QH28" i="1"/>
  <c r="QH30" i="1"/>
  <c r="QH32" i="1"/>
  <c r="QH34" i="1"/>
  <c r="QG24" i="1"/>
  <c r="QG26" i="1"/>
  <c r="QG28" i="1"/>
  <c r="QG30" i="1"/>
  <c r="QG32" i="1"/>
  <c r="QG34" i="1"/>
  <c r="QF24" i="1"/>
  <c r="QF26" i="1"/>
  <c r="QF28" i="1"/>
  <c r="QF30" i="1"/>
  <c r="QF32" i="1"/>
  <c r="QF34" i="1"/>
  <c r="QE24" i="1"/>
  <c r="QE26" i="1"/>
  <c r="QE28" i="1"/>
  <c r="QE30" i="1"/>
  <c r="QE32" i="1"/>
  <c r="QE34" i="1"/>
  <c r="QD26" i="1"/>
  <c r="QD28" i="1"/>
  <c r="QD30" i="1"/>
  <c r="QD32" i="1"/>
  <c r="QD34" i="1"/>
  <c r="QC24" i="1"/>
  <c r="QC26" i="1"/>
  <c r="QC28" i="1"/>
  <c r="QC30" i="1"/>
  <c r="QC32" i="1"/>
  <c r="QC34" i="1"/>
  <c r="QB24" i="1"/>
  <c r="QB26" i="1"/>
  <c r="QB28" i="1"/>
  <c r="QB30" i="1"/>
  <c r="QB32" i="1"/>
  <c r="QB34" i="1"/>
  <c r="QA24" i="1"/>
  <c r="QA26" i="1"/>
  <c r="QA28" i="1"/>
  <c r="QA30" i="1"/>
  <c r="QA32" i="1"/>
  <c r="QA34" i="1"/>
  <c r="PZ24" i="1"/>
  <c r="PZ26" i="1"/>
  <c r="PZ28" i="1"/>
  <c r="PZ30" i="1"/>
  <c r="PZ32" i="1"/>
  <c r="PZ34" i="1"/>
  <c r="PY24" i="1"/>
  <c r="PY26" i="1"/>
  <c r="PY28" i="1"/>
  <c r="PY30" i="1"/>
  <c r="PY32" i="1"/>
  <c r="PY34" i="1"/>
  <c r="PX24" i="1"/>
  <c r="PX26" i="1"/>
  <c r="PX28" i="1"/>
  <c r="PX30" i="1"/>
  <c r="PX32" i="1"/>
  <c r="PX34" i="1"/>
  <c r="PW24" i="1"/>
  <c r="PW26" i="1"/>
  <c r="PW28" i="1"/>
  <c r="PW30" i="1"/>
  <c r="PW32" i="1"/>
  <c r="PW34" i="1"/>
  <c r="QW47" i="1"/>
  <c r="QV47" i="1"/>
  <c r="QU47" i="1"/>
  <c r="QT47" i="1"/>
  <c r="QS47" i="1"/>
  <c r="QR47" i="1"/>
  <c r="QQ47" i="1"/>
  <c r="QP47" i="1"/>
  <c r="QO47" i="1"/>
  <c r="QN47" i="1"/>
  <c r="QM47" i="1"/>
  <c r="QL47" i="1"/>
  <c r="QK47" i="1"/>
  <c r="QJ47" i="1"/>
  <c r="QI47" i="1"/>
  <c r="QH47" i="1"/>
  <c r="QG47" i="1"/>
  <c r="QF47" i="1"/>
  <c r="QE47" i="1"/>
  <c r="QD47" i="1"/>
  <c r="QC47" i="1"/>
  <c r="QB47" i="1"/>
  <c r="QA47" i="1"/>
  <c r="QW45" i="1"/>
  <c r="QV45" i="1"/>
  <c r="QU45" i="1"/>
  <c r="QT45" i="1"/>
  <c r="QS45" i="1"/>
  <c r="QR45" i="1"/>
  <c r="QQ45" i="1"/>
  <c r="QP45" i="1"/>
  <c r="QO45" i="1"/>
  <c r="QN45" i="1"/>
  <c r="QM45" i="1"/>
  <c r="QL45" i="1"/>
  <c r="QK45" i="1"/>
  <c r="QJ45" i="1"/>
  <c r="QI45" i="1"/>
  <c r="QH45" i="1"/>
  <c r="QG45" i="1"/>
  <c r="QF45" i="1"/>
  <c r="QE45" i="1"/>
  <c r="QD45" i="1"/>
  <c r="QC45" i="1"/>
  <c r="QB45" i="1"/>
  <c r="QA45" i="1"/>
  <c r="QW43" i="1"/>
  <c r="QV43" i="1"/>
  <c r="QU43" i="1"/>
  <c r="QT43" i="1"/>
  <c r="QS43" i="1"/>
  <c r="QR43" i="1"/>
  <c r="QQ43" i="1"/>
  <c r="QP43" i="1"/>
  <c r="QO43" i="1"/>
  <c r="QN43" i="1"/>
  <c r="QM43" i="1"/>
  <c r="QL43" i="1"/>
  <c r="QK43" i="1"/>
  <c r="QJ43" i="1"/>
  <c r="QI43" i="1"/>
  <c r="QH43" i="1"/>
  <c r="QG43" i="1"/>
  <c r="QF43" i="1"/>
  <c r="QE43" i="1"/>
  <c r="QD43" i="1"/>
  <c r="QC43" i="1"/>
  <c r="QB43" i="1"/>
  <c r="QA43" i="1"/>
  <c r="QW40" i="1"/>
  <c r="QV40" i="1"/>
  <c r="QU40" i="1"/>
  <c r="QT40" i="1"/>
  <c r="QS40" i="1"/>
  <c r="QR40" i="1"/>
  <c r="QQ40" i="1"/>
  <c r="QP40" i="1"/>
  <c r="QO40" i="1"/>
  <c r="QN40" i="1"/>
  <c r="QM40" i="1"/>
  <c r="QL40" i="1"/>
  <c r="QK40" i="1"/>
  <c r="QJ40" i="1"/>
  <c r="QI40" i="1"/>
  <c r="QH40" i="1"/>
  <c r="QG40" i="1"/>
  <c r="QF40" i="1"/>
  <c r="QE40" i="1"/>
  <c r="QD40" i="1"/>
  <c r="QC40" i="1"/>
  <c r="QB40" i="1"/>
  <c r="QA40" i="1"/>
  <c r="QW39" i="1"/>
  <c r="QV39" i="1"/>
  <c r="QU39" i="1"/>
  <c r="QT39" i="1"/>
  <c r="QS39" i="1"/>
  <c r="QR39" i="1"/>
  <c r="QQ39" i="1"/>
  <c r="QP39" i="1"/>
  <c r="QO39" i="1"/>
  <c r="QN39" i="1"/>
  <c r="QM39" i="1"/>
  <c r="QL39" i="1"/>
  <c r="QK39" i="1"/>
  <c r="QJ39" i="1"/>
  <c r="QI39" i="1"/>
  <c r="QH39" i="1"/>
  <c r="QG39" i="1"/>
  <c r="QF39" i="1"/>
  <c r="QE39" i="1"/>
  <c r="QD39" i="1"/>
  <c r="QC39" i="1"/>
  <c r="QB39" i="1"/>
  <c r="QA39" i="1"/>
  <c r="QW37" i="1"/>
  <c r="QV37" i="1"/>
  <c r="QU37" i="1"/>
  <c r="QT37" i="1"/>
  <c r="QS37" i="1"/>
  <c r="QR37" i="1"/>
  <c r="QQ37" i="1"/>
  <c r="QP37" i="1"/>
  <c r="QO37" i="1"/>
  <c r="QN37" i="1"/>
  <c r="QM37" i="1"/>
  <c r="QL37" i="1"/>
  <c r="QK37" i="1"/>
  <c r="QJ37" i="1"/>
  <c r="QI37" i="1"/>
  <c r="QH37" i="1"/>
  <c r="QG37" i="1"/>
  <c r="QF37" i="1"/>
  <c r="QE37" i="1"/>
  <c r="QD37" i="1"/>
  <c r="QC37" i="1"/>
  <c r="QB37" i="1"/>
  <c r="QA37" i="1"/>
  <c r="QW15" i="1"/>
  <c r="QV21" i="1"/>
  <c r="QR31" i="1"/>
  <c r="QP31" i="1"/>
  <c r="QO33" i="1"/>
  <c r="QN19" i="1"/>
  <c r="QM25" i="1"/>
  <c r="QH35" i="1"/>
  <c r="QG19" i="1"/>
  <c r="QB31" i="1"/>
  <c r="QA35" i="1"/>
  <c r="QW14" i="1"/>
  <c r="QV14" i="1"/>
  <c r="QS14" i="1"/>
  <c r="QR14" i="1"/>
  <c r="QQ14" i="1"/>
  <c r="QP14" i="1"/>
  <c r="QO14" i="1"/>
  <c r="QN14" i="1"/>
  <c r="QM12" i="1"/>
  <c r="QK14" i="1"/>
  <c r="QJ14" i="1"/>
  <c r="QI14" i="1"/>
  <c r="QH14" i="1"/>
  <c r="QG14" i="1"/>
  <c r="QF14" i="1"/>
  <c r="QE12" i="1"/>
  <c r="QB14" i="1"/>
  <c r="QA14" i="1"/>
  <c r="QH41" i="1"/>
  <c r="QH62" i="1"/>
  <c r="QH63" i="1"/>
  <c r="QA41" i="1"/>
  <c r="QA63" i="1"/>
  <c r="QA62" i="1"/>
  <c r="QE41" i="1"/>
  <c r="QE62" i="1"/>
  <c r="QE63" i="1"/>
  <c r="QI41" i="1"/>
  <c r="QI62" i="1"/>
  <c r="QI63" i="1"/>
  <c r="QM41" i="1"/>
  <c r="QM62" i="1"/>
  <c r="QM63" i="1"/>
  <c r="QQ41" i="1"/>
  <c r="QQ62" i="1"/>
  <c r="QQ63" i="1"/>
  <c r="QU62" i="1"/>
  <c r="QU63" i="1"/>
  <c r="QL41" i="1"/>
  <c r="QL62" i="1"/>
  <c r="QL63" i="1"/>
  <c r="QT62" i="1"/>
  <c r="QT63" i="1"/>
  <c r="QB41" i="1"/>
  <c r="QB62" i="1"/>
  <c r="QB63" i="1"/>
  <c r="QF41" i="1"/>
  <c r="QF62" i="1"/>
  <c r="QF63" i="1"/>
  <c r="QJ41" i="1"/>
  <c r="QJ62" i="1"/>
  <c r="QJ63" i="1"/>
  <c r="QN41" i="1"/>
  <c r="QN62" i="1"/>
  <c r="QN63" i="1"/>
  <c r="QR41" i="1"/>
  <c r="QR62" i="1"/>
  <c r="QR63" i="1"/>
  <c r="QV41" i="1"/>
  <c r="QV62" i="1"/>
  <c r="QV63" i="1"/>
  <c r="QD41" i="1"/>
  <c r="QD62" i="1"/>
  <c r="QD63" i="1"/>
  <c r="QP41" i="1"/>
  <c r="QP62" i="1"/>
  <c r="QP63" i="1"/>
  <c r="QC41" i="1"/>
  <c r="QC62" i="1"/>
  <c r="QC63" i="1"/>
  <c r="QG41" i="1"/>
  <c r="QG62" i="1"/>
  <c r="QG63" i="1"/>
  <c r="QK41" i="1"/>
  <c r="QK62" i="1"/>
  <c r="QK63" i="1"/>
  <c r="QO41" i="1"/>
  <c r="QO62" i="1"/>
  <c r="QO63" i="1"/>
  <c r="QS41" i="1"/>
  <c r="QS62" i="1"/>
  <c r="QS63" i="1"/>
  <c r="QW41" i="1"/>
  <c r="QW62" i="1"/>
  <c r="QW63" i="1"/>
  <c r="QA15" i="1"/>
  <c r="QA16" i="1"/>
  <c r="QO19" i="1"/>
  <c r="QW10" i="1"/>
  <c r="QW16" i="1"/>
  <c r="QW29" i="1"/>
  <c r="QV10" i="1"/>
  <c r="QU41" i="1"/>
  <c r="QU12" i="1"/>
  <c r="QB33" i="1"/>
  <c r="QV12" i="1"/>
  <c r="QB27" i="1"/>
  <c r="QB15" i="1"/>
  <c r="QB16" i="1"/>
  <c r="QG25" i="1"/>
  <c r="QG33" i="1"/>
  <c r="QW19" i="1"/>
  <c r="QJ12" i="1"/>
  <c r="QK15" i="1"/>
  <c r="QK16" i="1"/>
  <c r="QA19" i="1"/>
  <c r="QW35" i="1"/>
  <c r="QT41" i="1"/>
  <c r="QS25" i="1"/>
  <c r="QS33" i="1"/>
  <c r="QS15" i="1"/>
  <c r="QS16" i="1"/>
  <c r="QS27" i="1"/>
  <c r="QS21" i="1"/>
  <c r="QO25" i="1"/>
  <c r="QO10" i="1"/>
  <c r="QN10" i="1"/>
  <c r="QK35" i="1"/>
  <c r="QK33" i="1"/>
  <c r="QJ19" i="1"/>
  <c r="QJ27" i="1"/>
  <c r="QG35" i="1"/>
  <c r="QG29" i="1"/>
  <c r="QG10" i="1"/>
  <c r="QF29" i="1"/>
  <c r="QF10" i="1"/>
  <c r="QP27" i="1"/>
  <c r="QN12" i="1"/>
  <c r="QL15" i="1"/>
  <c r="QL16" i="1"/>
  <c r="QA21" i="1"/>
  <c r="QH31" i="1"/>
  <c r="QA10" i="1"/>
  <c r="QK10" i="1"/>
  <c r="QS10" i="1"/>
  <c r="QI12" i="1"/>
  <c r="QR12" i="1"/>
  <c r="QH15" i="1"/>
  <c r="QH16" i="1"/>
  <c r="QP15" i="1"/>
  <c r="QP16" i="1"/>
  <c r="QT19" i="1"/>
  <c r="QO21" i="1"/>
  <c r="QH25" i="1"/>
  <c r="QW25" i="1"/>
  <c r="QO27" i="1"/>
  <c r="QA29" i="1"/>
  <c r="QO29" i="1"/>
  <c r="QT31" i="1"/>
  <c r="QP33" i="1"/>
  <c r="QB35" i="1"/>
  <c r="QO35" i="1"/>
  <c r="QP35" i="1"/>
  <c r="QT15" i="1"/>
  <c r="QT33" i="1"/>
  <c r="QJ10" i="1"/>
  <c r="QR10" i="1"/>
  <c r="QF12" i="1"/>
  <c r="QQ12" i="1"/>
  <c r="QG15" i="1"/>
  <c r="QG16" i="1"/>
  <c r="QO15" i="1"/>
  <c r="QO16" i="1"/>
  <c r="QH19" i="1"/>
  <c r="QS19" i="1"/>
  <c r="QK21" i="1"/>
  <c r="QT25" i="1"/>
  <c r="QK27" i="1"/>
  <c r="QT27" i="1"/>
  <c r="QK29" i="1"/>
  <c r="QL35" i="1"/>
  <c r="QD31" i="1"/>
  <c r="QD15" i="1"/>
  <c r="QD16" i="1"/>
  <c r="QD19" i="1"/>
  <c r="QD25" i="1"/>
  <c r="QD27" i="1"/>
  <c r="QD33" i="1"/>
  <c r="QC12" i="1"/>
  <c r="QB19" i="1"/>
  <c r="QA33" i="1"/>
  <c r="QA25" i="1"/>
  <c r="QA27" i="1"/>
  <c r="QC35" i="1"/>
  <c r="QC27" i="1"/>
  <c r="QC31" i="1"/>
  <c r="QC25" i="1"/>
  <c r="QC33" i="1"/>
  <c r="QC15" i="1"/>
  <c r="QC16" i="1"/>
  <c r="QE35" i="1"/>
  <c r="QE27" i="1"/>
  <c r="QE29" i="1"/>
  <c r="QE31" i="1"/>
  <c r="QE25" i="1"/>
  <c r="QE15" i="1"/>
  <c r="QE16" i="1"/>
  <c r="QE33" i="1"/>
  <c r="QI35" i="1"/>
  <c r="QI27" i="1"/>
  <c r="QI19" i="1"/>
  <c r="QI21" i="1"/>
  <c r="QI29" i="1"/>
  <c r="QI15" i="1"/>
  <c r="QI31" i="1"/>
  <c r="QI25" i="1"/>
  <c r="QM35" i="1"/>
  <c r="QM27" i="1"/>
  <c r="QM19" i="1"/>
  <c r="QM33" i="1"/>
  <c r="QM21" i="1"/>
  <c r="QM15" i="1"/>
  <c r="QM16" i="1"/>
  <c r="QM29" i="1"/>
  <c r="QQ35" i="1"/>
  <c r="QQ27" i="1"/>
  <c r="QQ19" i="1"/>
  <c r="QQ31" i="1"/>
  <c r="QQ25" i="1"/>
  <c r="QQ33" i="1"/>
  <c r="QQ15" i="1"/>
  <c r="QQ16" i="1"/>
  <c r="QU35" i="1"/>
  <c r="QU27" i="1"/>
  <c r="QU19" i="1"/>
  <c r="QU29" i="1"/>
  <c r="QU31" i="1"/>
  <c r="QU25" i="1"/>
  <c r="QU15" i="1"/>
  <c r="QU33" i="1"/>
  <c r="QE19" i="1"/>
  <c r="QE21" i="1"/>
  <c r="QQ29" i="1"/>
  <c r="QC14" i="1"/>
  <c r="QF33" i="1"/>
  <c r="QF25" i="1"/>
  <c r="QF31" i="1"/>
  <c r="QF15" i="1"/>
  <c r="QF16" i="1"/>
  <c r="QF19" i="1"/>
  <c r="QF27" i="1"/>
  <c r="QJ33" i="1"/>
  <c r="QJ25" i="1"/>
  <c r="QJ35" i="1"/>
  <c r="QJ29" i="1"/>
  <c r="QJ15" i="1"/>
  <c r="QJ16" i="1"/>
  <c r="QJ31" i="1"/>
  <c r="QN33" i="1"/>
  <c r="QN25" i="1"/>
  <c r="QN27" i="1"/>
  <c r="QN21" i="1"/>
  <c r="QN15" i="1"/>
  <c r="QN35" i="1"/>
  <c r="QN29" i="1"/>
  <c r="QN31" i="1"/>
  <c r="QR33" i="1"/>
  <c r="QR25" i="1"/>
  <c r="QR19" i="1"/>
  <c r="QR15" i="1"/>
  <c r="QR16" i="1"/>
  <c r="QR27" i="1"/>
  <c r="QR21" i="1"/>
  <c r="QR35" i="1"/>
  <c r="QR29" i="1"/>
  <c r="QV35" i="1"/>
  <c r="QV33" i="1"/>
  <c r="QV25" i="1"/>
  <c r="QV31" i="1"/>
  <c r="QV15" i="1"/>
  <c r="QV16" i="1"/>
  <c r="QV19" i="1"/>
  <c r="QV27" i="1"/>
  <c r="QC19" i="1"/>
  <c r="QF21" i="1"/>
  <c r="QQ21" i="1"/>
  <c r="QV29" i="1"/>
  <c r="QI33" i="1"/>
  <c r="QF35" i="1"/>
  <c r="QB12" i="1"/>
  <c r="QB10" i="1"/>
  <c r="QD12" i="1"/>
  <c r="QD10" i="1"/>
  <c r="QH12" i="1"/>
  <c r="QH10" i="1"/>
  <c r="QL12" i="1"/>
  <c r="QL10" i="1"/>
  <c r="QP12" i="1"/>
  <c r="QP10" i="1"/>
  <c r="QT12" i="1"/>
  <c r="QT10" i="1"/>
  <c r="QD14" i="1"/>
  <c r="QL14" i="1"/>
  <c r="QT14" i="1"/>
  <c r="QC21" i="1"/>
  <c r="QJ21" i="1"/>
  <c r="QM31" i="1"/>
  <c r="QC10" i="1"/>
  <c r="QE10" i="1"/>
  <c r="QI10" i="1"/>
  <c r="QM10" i="1"/>
  <c r="QQ10" i="1"/>
  <c r="QU10" i="1"/>
  <c r="QE14" i="1"/>
  <c r="QM14" i="1"/>
  <c r="QU14" i="1"/>
  <c r="QU21" i="1"/>
  <c r="QC29" i="1"/>
  <c r="QA12" i="1"/>
  <c r="QG12" i="1"/>
  <c r="QK12" i="1"/>
  <c r="QO12" i="1"/>
  <c r="QS12" i="1"/>
  <c r="QW12" i="1"/>
  <c r="QA31" i="1"/>
  <c r="QG31" i="1"/>
  <c r="QK31" i="1"/>
  <c r="QO31" i="1"/>
  <c r="QS31" i="1"/>
  <c r="QW31" i="1"/>
  <c r="QK19" i="1"/>
  <c r="QP19" i="1"/>
  <c r="QG21" i="1"/>
  <c r="QW21" i="1"/>
  <c r="QB25" i="1"/>
  <c r="QK25" i="1"/>
  <c r="QP25" i="1"/>
  <c r="QG27" i="1"/>
  <c r="QL27" i="1"/>
  <c r="QW27" i="1"/>
  <c r="QS29" i="1"/>
  <c r="QL33" i="1"/>
  <c r="QW33" i="1"/>
  <c r="QS35" i="1"/>
  <c r="QB29" i="1"/>
  <c r="QB21" i="1"/>
  <c r="QD29" i="1"/>
  <c r="QD21" i="1"/>
  <c r="QH29" i="1"/>
  <c r="QH21" i="1"/>
  <c r="QL29" i="1"/>
  <c r="QL21" i="1"/>
  <c r="QP29" i="1"/>
  <c r="QP21" i="1"/>
  <c r="QT29" i="1"/>
  <c r="QT21" i="1"/>
  <c r="QL19" i="1"/>
  <c r="QL25" i="1"/>
  <c r="QH27" i="1"/>
  <c r="QL31" i="1"/>
  <c r="QH33" i="1"/>
  <c r="QD35" i="1"/>
  <c r="QT35" i="1"/>
  <c r="PV24" i="1"/>
  <c r="PV26" i="1"/>
  <c r="PV28" i="1"/>
  <c r="PV30" i="1"/>
  <c r="PV32" i="1"/>
  <c r="PV34" i="1"/>
  <c r="QU16" i="1"/>
  <c r="QT16" i="1"/>
  <c r="QN16" i="1"/>
  <c r="QI16" i="1"/>
  <c r="PU24" i="1"/>
  <c r="PU26" i="1"/>
  <c r="PU28" i="1"/>
  <c r="PU30" i="1"/>
  <c r="PU32" i="1"/>
  <c r="PU34" i="1"/>
  <c r="PT24" i="1"/>
  <c r="PT26" i="1"/>
  <c r="PT28" i="1"/>
  <c r="PT30" i="1"/>
  <c r="PT32" i="1"/>
  <c r="PT34" i="1"/>
  <c r="PS24" i="1"/>
  <c r="PS26" i="1"/>
  <c r="PS28" i="1"/>
  <c r="PS30" i="1"/>
  <c r="PS32" i="1"/>
  <c r="PS34" i="1"/>
  <c r="PR24" i="1"/>
  <c r="PR26" i="1"/>
  <c r="PR28" i="1"/>
  <c r="PR30" i="1"/>
  <c r="PR32" i="1"/>
  <c r="PR34" i="1"/>
  <c r="PQ24" i="1"/>
  <c r="PQ26" i="1"/>
  <c r="PQ28" i="1"/>
  <c r="PQ30" i="1"/>
  <c r="PQ32" i="1"/>
  <c r="PQ34" i="1"/>
  <c r="PP24" i="1"/>
  <c r="PP26" i="1"/>
  <c r="PP28" i="1"/>
  <c r="PP30" i="1"/>
  <c r="PP32" i="1"/>
  <c r="PP34" i="1"/>
  <c r="PO24" i="1"/>
  <c r="PO26" i="1"/>
  <c r="PO28" i="1"/>
  <c r="PO30" i="1"/>
  <c r="PO32" i="1"/>
  <c r="PO34" i="1"/>
  <c r="PN24" i="1"/>
  <c r="PN26" i="1"/>
  <c r="PN28" i="1"/>
  <c r="PN30" i="1"/>
  <c r="PN32" i="1"/>
  <c r="PN34" i="1"/>
  <c r="PM24" i="1"/>
  <c r="PM26" i="1"/>
  <c r="PM28" i="1"/>
  <c r="PM30" i="1"/>
  <c r="PM32" i="1"/>
  <c r="PM34" i="1"/>
  <c r="PL24" i="1"/>
  <c r="PL26" i="1"/>
  <c r="PL28" i="1"/>
  <c r="PL30" i="1"/>
  <c r="PL32" i="1"/>
  <c r="PL34" i="1"/>
  <c r="PK24" i="1"/>
  <c r="PK26" i="1"/>
  <c r="PK28" i="1"/>
  <c r="PK30" i="1"/>
  <c r="PK32" i="1"/>
  <c r="PK34" i="1"/>
  <c r="PJ24" i="1"/>
  <c r="PJ26" i="1"/>
  <c r="PJ28" i="1"/>
  <c r="PJ30" i="1"/>
  <c r="PJ32" i="1"/>
  <c r="PJ34" i="1"/>
  <c r="PI24" i="1"/>
  <c r="PI26" i="1"/>
  <c r="PI28" i="1"/>
  <c r="PI30" i="1"/>
  <c r="PI32" i="1"/>
  <c r="PI34" i="1"/>
  <c r="PH24" i="1"/>
  <c r="PH26" i="1"/>
  <c r="PH28" i="1"/>
  <c r="PH30" i="1"/>
  <c r="PH32" i="1"/>
  <c r="PH34" i="1"/>
  <c r="PH14" i="1"/>
  <c r="PG24" i="1"/>
  <c r="PG26" i="1"/>
  <c r="PG28" i="1"/>
  <c r="PG30" i="1"/>
  <c r="PG32" i="1"/>
  <c r="PG34" i="1"/>
  <c r="PH12" i="1"/>
  <c r="PH10" i="1"/>
  <c r="PF24" i="1"/>
  <c r="PF26" i="1"/>
  <c r="PF28" i="1"/>
  <c r="PF30" i="1"/>
  <c r="PF32" i="1"/>
  <c r="PF34" i="1"/>
  <c r="PE24" i="1"/>
  <c r="PE26" i="1"/>
  <c r="PE28" i="1"/>
  <c r="PE30" i="1"/>
  <c r="PE32" i="1"/>
  <c r="PE34" i="1"/>
  <c r="PD24" i="1"/>
  <c r="PD26" i="1"/>
  <c r="PD28" i="1"/>
  <c r="PD30" i="1"/>
  <c r="PD32" i="1"/>
  <c r="PD34" i="1"/>
  <c r="PC24" i="1"/>
  <c r="PC26" i="1"/>
  <c r="PC28" i="1"/>
  <c r="PC30" i="1"/>
  <c r="PC32" i="1"/>
  <c r="PC34" i="1"/>
  <c r="PZ47" i="1"/>
  <c r="PY47" i="1"/>
  <c r="PX47" i="1"/>
  <c r="PW47" i="1"/>
  <c r="PV47" i="1"/>
  <c r="PU47" i="1"/>
  <c r="PT47" i="1"/>
  <c r="PS47" i="1"/>
  <c r="PR47" i="1"/>
  <c r="PQ47" i="1"/>
  <c r="PP47" i="1"/>
  <c r="PO47" i="1"/>
  <c r="PN47" i="1"/>
  <c r="PM47" i="1"/>
  <c r="PL47" i="1"/>
  <c r="PK47" i="1"/>
  <c r="PJ47" i="1"/>
  <c r="PI47" i="1"/>
  <c r="PH47" i="1"/>
  <c r="PZ45" i="1"/>
  <c r="PY45" i="1"/>
  <c r="PX45" i="1"/>
  <c r="PW45" i="1"/>
  <c r="PV45" i="1"/>
  <c r="PU45" i="1"/>
  <c r="PT45" i="1"/>
  <c r="PS45" i="1"/>
  <c r="PR45" i="1"/>
  <c r="PQ45" i="1"/>
  <c r="PP45" i="1"/>
  <c r="PO45" i="1"/>
  <c r="PN45" i="1"/>
  <c r="PM45" i="1"/>
  <c r="PL45" i="1"/>
  <c r="PK45" i="1"/>
  <c r="PJ45" i="1"/>
  <c r="PI45" i="1"/>
  <c r="PH45" i="1"/>
  <c r="PZ43" i="1"/>
  <c r="PY43" i="1"/>
  <c r="PX43" i="1"/>
  <c r="PW43" i="1"/>
  <c r="PV43" i="1"/>
  <c r="PU43" i="1"/>
  <c r="PT43" i="1"/>
  <c r="PS43" i="1"/>
  <c r="PR43" i="1"/>
  <c r="PQ43" i="1"/>
  <c r="PP43" i="1"/>
  <c r="PO43" i="1"/>
  <c r="PN43" i="1"/>
  <c r="PM43" i="1"/>
  <c r="PL43" i="1"/>
  <c r="PK43" i="1"/>
  <c r="PJ43" i="1"/>
  <c r="PI43" i="1"/>
  <c r="PH43" i="1"/>
  <c r="PZ40" i="1"/>
  <c r="PY40" i="1"/>
  <c r="PX40" i="1"/>
  <c r="PW40" i="1"/>
  <c r="PV40" i="1"/>
  <c r="PU40" i="1"/>
  <c r="PT40" i="1"/>
  <c r="PS40" i="1"/>
  <c r="PR40" i="1"/>
  <c r="PQ40" i="1"/>
  <c r="PP40" i="1"/>
  <c r="PO40" i="1"/>
  <c r="PN40" i="1"/>
  <c r="PM40" i="1"/>
  <c r="PL40" i="1"/>
  <c r="PK40" i="1"/>
  <c r="PJ40" i="1"/>
  <c r="PI40" i="1"/>
  <c r="PH40" i="1"/>
  <c r="PZ39" i="1"/>
  <c r="PY39" i="1"/>
  <c r="PX39" i="1"/>
  <c r="PW39" i="1"/>
  <c r="PV39" i="1"/>
  <c r="PU39" i="1"/>
  <c r="PT39" i="1"/>
  <c r="PS39" i="1"/>
  <c r="PR39" i="1"/>
  <c r="PQ39" i="1"/>
  <c r="PP39" i="1"/>
  <c r="PO39" i="1"/>
  <c r="PN39" i="1"/>
  <c r="PM39" i="1"/>
  <c r="PL39" i="1"/>
  <c r="PK39" i="1"/>
  <c r="PJ39" i="1"/>
  <c r="PI39" i="1"/>
  <c r="PH39" i="1"/>
  <c r="PZ37" i="1"/>
  <c r="PY37" i="1"/>
  <c r="PX37" i="1"/>
  <c r="PW37" i="1"/>
  <c r="PV37" i="1"/>
  <c r="PU37" i="1"/>
  <c r="PT37" i="1"/>
  <c r="PS37" i="1"/>
  <c r="PR37" i="1"/>
  <c r="PQ37" i="1"/>
  <c r="PP37" i="1"/>
  <c r="PO37" i="1"/>
  <c r="PN37" i="1"/>
  <c r="PM37" i="1"/>
  <c r="PL37" i="1"/>
  <c r="PK37" i="1"/>
  <c r="PJ37" i="1"/>
  <c r="PI37" i="1"/>
  <c r="PH37" i="1"/>
  <c r="PZ31" i="1"/>
  <c r="PS31" i="1"/>
  <c r="PP33" i="1"/>
  <c r="PN21" i="1"/>
  <c r="PM19" i="1"/>
  <c r="PL33" i="1"/>
  <c r="PK27" i="1"/>
  <c r="PH15" i="1"/>
  <c r="PH16" i="1"/>
  <c r="PZ10" i="1"/>
  <c r="PW14" i="1"/>
  <c r="PV14" i="1"/>
  <c r="PT10" i="1"/>
  <c r="PS14" i="1"/>
  <c r="PR14" i="1"/>
  <c r="PO12" i="1"/>
  <c r="PN10" i="1"/>
  <c r="PI14" i="1"/>
  <c r="PN41" i="1"/>
  <c r="PN62" i="1"/>
  <c r="PN63" i="1"/>
  <c r="PZ41" i="1"/>
  <c r="PZ62" i="1"/>
  <c r="PZ63" i="1"/>
  <c r="PK41" i="1"/>
  <c r="PK62" i="1"/>
  <c r="PK63" i="1"/>
  <c r="PO41" i="1"/>
  <c r="PO62" i="1"/>
  <c r="PO63" i="1"/>
  <c r="PS41" i="1"/>
  <c r="PS62" i="1"/>
  <c r="PS63" i="1"/>
  <c r="PW41" i="1"/>
  <c r="PW62" i="1"/>
  <c r="PW63" i="1"/>
  <c r="PR41" i="1"/>
  <c r="PR62" i="1"/>
  <c r="PR63" i="1"/>
  <c r="PH62" i="1"/>
  <c r="PH63" i="1"/>
  <c r="PL41" i="1"/>
  <c r="PL62" i="1"/>
  <c r="PL63" i="1"/>
  <c r="PP41" i="1"/>
  <c r="PP62" i="1"/>
  <c r="PP63" i="1"/>
  <c r="PT41" i="1"/>
  <c r="PT62" i="1"/>
  <c r="PT63" i="1"/>
  <c r="PX41" i="1"/>
  <c r="PX62" i="1"/>
  <c r="PX63" i="1"/>
  <c r="PJ41" i="1"/>
  <c r="PJ62" i="1"/>
  <c r="PJ63" i="1"/>
  <c r="PV41" i="1"/>
  <c r="PV62" i="1"/>
  <c r="PV63" i="1"/>
  <c r="PI41" i="1"/>
  <c r="PI62" i="1"/>
  <c r="PI63" i="1"/>
  <c r="PM41" i="1"/>
  <c r="PM62" i="1"/>
  <c r="PM63" i="1"/>
  <c r="PQ62" i="1"/>
  <c r="PQ63" i="1"/>
  <c r="PU41" i="1"/>
  <c r="PU62" i="1"/>
  <c r="PU63" i="1"/>
  <c r="PY41" i="1"/>
  <c r="PY62" i="1"/>
  <c r="PY63" i="1"/>
  <c r="PL15" i="1"/>
  <c r="PL16" i="1"/>
  <c r="PP15" i="1"/>
  <c r="PP16" i="1"/>
  <c r="PL19" i="1"/>
  <c r="PQ15" i="1"/>
  <c r="PQ16" i="1"/>
  <c r="PI35" i="1"/>
  <c r="PS12" i="1"/>
  <c r="PV29" i="1"/>
  <c r="PO10" i="1"/>
  <c r="PV15" i="1"/>
  <c r="PV16" i="1"/>
  <c r="PW10" i="1"/>
  <c r="PW31" i="1"/>
  <c r="PW33" i="1"/>
  <c r="PS10" i="1"/>
  <c r="PZ15" i="1"/>
  <c r="PZ16" i="1"/>
  <c r="PY15" i="1"/>
  <c r="PY16" i="1"/>
  <c r="PY19" i="1"/>
  <c r="PY21" i="1"/>
  <c r="PY31" i="1"/>
  <c r="PX33" i="1"/>
  <c r="PX19" i="1"/>
  <c r="PX21" i="1"/>
  <c r="PX25" i="1"/>
  <c r="PW12" i="1"/>
  <c r="PV10" i="1"/>
  <c r="PV12" i="1"/>
  <c r="PU15" i="1"/>
  <c r="PU16" i="1"/>
  <c r="PU27" i="1"/>
  <c r="PU31" i="1"/>
  <c r="PX29" i="1"/>
  <c r="PT15" i="1"/>
  <c r="PT16" i="1"/>
  <c r="PR21" i="1"/>
  <c r="PR35" i="1"/>
  <c r="PW19" i="1"/>
  <c r="PU21" i="1"/>
  <c r="PW25" i="1"/>
  <c r="PU29" i="1"/>
  <c r="PJ31" i="1"/>
  <c r="PY35" i="1"/>
  <c r="PX15" i="1"/>
  <c r="PX16" i="1"/>
  <c r="PM31" i="1"/>
  <c r="PM33" i="1"/>
  <c r="PU19" i="1"/>
  <c r="PP21" i="1"/>
  <c r="PL25" i="1"/>
  <c r="PY27" i="1"/>
  <c r="PY29" i="1"/>
  <c r="PU35" i="1"/>
  <c r="PT33" i="1"/>
  <c r="PT35" i="1"/>
  <c r="PT27" i="1"/>
  <c r="PT21" i="1"/>
  <c r="PT25" i="1"/>
  <c r="PT29" i="1"/>
  <c r="PS25" i="1"/>
  <c r="PR10" i="1"/>
  <c r="PQ41" i="1"/>
  <c r="PQ19" i="1"/>
  <c r="PQ21" i="1"/>
  <c r="PQ27" i="1"/>
  <c r="PQ29" i="1"/>
  <c r="PQ35" i="1"/>
  <c r="PQ31" i="1"/>
  <c r="PP27" i="1"/>
  <c r="PP19" i="1"/>
  <c r="PO31" i="1"/>
  <c r="PO33" i="1"/>
  <c r="PO27" i="1"/>
  <c r="PO14" i="1"/>
  <c r="PN25" i="1"/>
  <c r="PM15" i="1"/>
  <c r="PM16" i="1"/>
  <c r="PM21" i="1"/>
  <c r="PM29" i="1"/>
  <c r="PM27" i="1"/>
  <c r="PM35" i="1"/>
  <c r="PL35" i="1"/>
  <c r="PL27" i="1"/>
  <c r="PL29" i="1"/>
  <c r="PK19" i="1"/>
  <c r="PK12" i="1"/>
  <c r="PK14" i="1"/>
  <c r="PK10" i="1"/>
  <c r="PJ15" i="1"/>
  <c r="PJ16" i="1"/>
  <c r="PI19" i="1"/>
  <c r="PI29" i="1"/>
  <c r="PI15" i="1"/>
  <c r="PI16" i="1"/>
  <c r="PI31" i="1"/>
  <c r="PI21" i="1"/>
  <c r="PI27" i="1"/>
  <c r="PH41" i="1"/>
  <c r="PH25" i="1"/>
  <c r="PH33" i="1"/>
  <c r="PH21" i="1"/>
  <c r="PH29" i="1"/>
  <c r="PH19" i="1"/>
  <c r="PL14" i="1"/>
  <c r="PP14" i="1"/>
  <c r="PX12" i="1"/>
  <c r="PX10" i="1"/>
  <c r="PL12" i="1"/>
  <c r="PI10" i="1"/>
  <c r="PI12" i="1"/>
  <c r="PM12" i="1"/>
  <c r="PM10" i="1"/>
  <c r="PQ12" i="1"/>
  <c r="PQ14" i="1"/>
  <c r="PQ10" i="1"/>
  <c r="PU12" i="1"/>
  <c r="PU10" i="1"/>
  <c r="PU14" i="1"/>
  <c r="PY12" i="1"/>
  <c r="PY10" i="1"/>
  <c r="PP12" i="1"/>
  <c r="PM14" i="1"/>
  <c r="PX14" i="1"/>
  <c r="PJ33" i="1"/>
  <c r="PJ35" i="1"/>
  <c r="PJ27" i="1"/>
  <c r="PJ19" i="1"/>
  <c r="PJ29" i="1"/>
  <c r="PJ25" i="1"/>
  <c r="PJ21" i="1"/>
  <c r="PN33" i="1"/>
  <c r="PN35" i="1"/>
  <c r="PN27" i="1"/>
  <c r="PN19" i="1"/>
  <c r="PN15" i="1"/>
  <c r="PN16" i="1"/>
  <c r="PN29" i="1"/>
  <c r="PR33" i="1"/>
  <c r="PR27" i="1"/>
  <c r="PR19" i="1"/>
  <c r="PR31" i="1"/>
  <c r="PR15" i="1"/>
  <c r="PR16" i="1"/>
  <c r="PV33" i="1"/>
  <c r="PV35" i="1"/>
  <c r="PV27" i="1"/>
  <c r="PV19" i="1"/>
  <c r="PV25" i="1"/>
  <c r="PV21" i="1"/>
  <c r="PV31" i="1"/>
  <c r="PZ33" i="1"/>
  <c r="PZ35" i="1"/>
  <c r="PZ27" i="1"/>
  <c r="PZ19" i="1"/>
  <c r="PZ29" i="1"/>
  <c r="PZ25" i="1"/>
  <c r="PZ21" i="1"/>
  <c r="PR25" i="1"/>
  <c r="PR29" i="1"/>
  <c r="PJ14" i="1"/>
  <c r="PJ12" i="1"/>
  <c r="PN14" i="1"/>
  <c r="PN12" i="1"/>
  <c r="PZ14" i="1"/>
  <c r="PZ12" i="1"/>
  <c r="PJ10" i="1"/>
  <c r="PR12" i="1"/>
  <c r="PY14" i="1"/>
  <c r="PN31" i="1"/>
  <c r="PT12" i="1"/>
  <c r="PL10" i="1"/>
  <c r="PT14" i="1"/>
  <c r="PP10" i="1"/>
  <c r="PK35" i="1"/>
  <c r="PK29" i="1"/>
  <c r="PK21" i="1"/>
  <c r="PK15" i="1"/>
  <c r="PK16" i="1"/>
  <c r="PO35" i="1"/>
  <c r="PO29" i="1"/>
  <c r="PO21" i="1"/>
  <c r="PO15" i="1"/>
  <c r="PO16" i="1"/>
  <c r="PS35" i="1"/>
  <c r="PS29" i="1"/>
  <c r="PS21" i="1"/>
  <c r="PS15" i="1"/>
  <c r="PS16" i="1"/>
  <c r="PS19" i="1"/>
  <c r="PO25" i="1"/>
  <c r="PW27" i="1"/>
  <c r="PK31" i="1"/>
  <c r="PH31" i="1"/>
  <c r="PL31" i="1"/>
  <c r="PP31" i="1"/>
  <c r="PT31" i="1"/>
  <c r="PX31" i="1"/>
  <c r="PO19" i="1"/>
  <c r="PT19" i="1"/>
  <c r="PL21" i="1"/>
  <c r="PK25" i="1"/>
  <c r="PP25" i="1"/>
  <c r="PH27" i="1"/>
  <c r="PS27" i="1"/>
  <c r="PX27" i="1"/>
  <c r="PP29" i="1"/>
  <c r="PK33" i="1"/>
  <c r="PS33" i="1"/>
  <c r="PH35" i="1"/>
  <c r="PP35" i="1"/>
  <c r="PX35" i="1"/>
  <c r="PW35" i="1"/>
  <c r="PW29" i="1"/>
  <c r="PW21" i="1"/>
  <c r="PW15" i="1"/>
  <c r="PW16" i="1"/>
  <c r="PI25" i="1"/>
  <c r="PM25" i="1"/>
  <c r="PQ25" i="1"/>
  <c r="PU25" i="1"/>
  <c r="PY25" i="1"/>
  <c r="PI33" i="1"/>
  <c r="PQ33" i="1"/>
  <c r="PU33" i="1"/>
  <c r="PY33" i="1"/>
  <c r="PB24" i="1"/>
  <c r="PB26" i="1"/>
  <c r="PB28" i="1"/>
  <c r="PB30" i="1"/>
  <c r="PB32" i="1"/>
  <c r="PB34" i="1"/>
  <c r="PA24" i="1"/>
  <c r="PA26" i="1"/>
  <c r="PA28" i="1"/>
  <c r="PA30" i="1"/>
  <c r="PA32" i="1"/>
  <c r="PA34" i="1"/>
  <c r="OZ24" i="1"/>
  <c r="OZ26" i="1"/>
  <c r="OZ28" i="1"/>
  <c r="OZ30" i="1"/>
  <c r="OZ32" i="1"/>
  <c r="OZ34" i="1"/>
  <c r="OY24" i="1"/>
  <c r="OY26" i="1"/>
  <c r="OY28" i="1"/>
  <c r="OY30" i="1"/>
  <c r="OY32" i="1"/>
  <c r="OY34" i="1"/>
  <c r="OX24" i="1"/>
  <c r="OX26" i="1"/>
  <c r="OX28" i="1"/>
  <c r="OX30" i="1"/>
  <c r="OX32" i="1"/>
  <c r="OX34" i="1"/>
  <c r="OW24" i="1"/>
  <c r="OW26" i="1"/>
  <c r="OW28" i="1"/>
  <c r="OW30" i="1"/>
  <c r="OW32" i="1"/>
  <c r="OW34" i="1"/>
  <c r="OV24" i="1"/>
  <c r="OV26" i="1"/>
  <c r="OV28" i="1"/>
  <c r="OV30" i="1"/>
  <c r="OV32" i="1"/>
  <c r="OV34" i="1"/>
  <c r="OU43" i="1"/>
  <c r="OU24" i="1"/>
  <c r="OU26" i="1"/>
  <c r="OU28" i="1"/>
  <c r="OU30" i="1"/>
  <c r="OU32" i="1"/>
  <c r="OU34" i="1"/>
  <c r="OT24" i="1"/>
  <c r="OT26" i="1"/>
  <c r="OT28" i="1"/>
  <c r="OT30" i="1"/>
  <c r="OT32" i="1"/>
  <c r="OT34" i="1"/>
  <c r="OS24" i="1"/>
  <c r="OS26" i="1"/>
  <c r="OS28" i="1"/>
  <c r="OS30" i="1"/>
  <c r="OS32" i="1"/>
  <c r="OS34" i="1"/>
  <c r="OR24" i="1"/>
  <c r="OR26" i="1"/>
  <c r="OR28" i="1"/>
  <c r="OR30" i="1"/>
  <c r="OR32" i="1"/>
  <c r="OR34" i="1"/>
  <c r="OQ24" i="1"/>
  <c r="OQ26" i="1"/>
  <c r="OQ28" i="1"/>
  <c r="OQ30" i="1"/>
  <c r="OQ32" i="1"/>
  <c r="OQ34" i="1"/>
  <c r="OP24" i="1"/>
  <c r="OP26" i="1"/>
  <c r="OP28" i="1"/>
  <c r="OP30" i="1"/>
  <c r="OP32" i="1"/>
  <c r="OP34" i="1"/>
  <c r="OO24" i="1"/>
  <c r="OO26" i="1"/>
  <c r="OO28" i="1"/>
  <c r="OO30" i="1"/>
  <c r="OO32" i="1"/>
  <c r="OO34" i="1"/>
  <c r="ON24" i="1"/>
  <c r="ON26" i="1"/>
  <c r="ON28" i="1"/>
  <c r="ON30" i="1"/>
  <c r="ON32" i="1"/>
  <c r="ON34" i="1"/>
  <c r="OM24" i="1"/>
  <c r="OM26" i="1"/>
  <c r="OM28" i="1"/>
  <c r="OM30" i="1"/>
  <c r="OM32" i="1"/>
  <c r="OM34" i="1"/>
  <c r="OL24" i="1"/>
  <c r="OL26" i="1"/>
  <c r="OL28" i="1"/>
  <c r="OL30" i="1"/>
  <c r="OL32" i="1"/>
  <c r="OL34" i="1"/>
  <c r="OK24" i="1"/>
  <c r="OK26" i="1"/>
  <c r="OK28" i="1"/>
  <c r="OK30" i="1"/>
  <c r="OK32" i="1"/>
  <c r="OK34" i="1"/>
  <c r="OJ24" i="1"/>
  <c r="OJ26" i="1"/>
  <c r="OJ28" i="1"/>
  <c r="OJ30" i="1"/>
  <c r="OJ32" i="1"/>
  <c r="OJ34" i="1"/>
  <c r="OI40" i="1"/>
  <c r="OJ40" i="1"/>
  <c r="OK40" i="1"/>
  <c r="OL40" i="1"/>
  <c r="OM40" i="1"/>
  <c r="ON40" i="1"/>
  <c r="OO40" i="1"/>
  <c r="OP40" i="1"/>
  <c r="OQ40" i="1"/>
  <c r="OR40" i="1"/>
  <c r="OS40" i="1"/>
  <c r="OT40" i="1"/>
  <c r="OU40" i="1"/>
  <c r="OV40" i="1"/>
  <c r="OW40" i="1"/>
  <c r="OX40" i="1"/>
  <c r="OY40" i="1"/>
  <c r="OZ40" i="1"/>
  <c r="PA40" i="1"/>
  <c r="PB40" i="1"/>
  <c r="PC40" i="1"/>
  <c r="PD40" i="1"/>
  <c r="PE40" i="1"/>
  <c r="PF40" i="1"/>
  <c r="PG40" i="1"/>
  <c r="PF62" i="1"/>
  <c r="PF63" i="1"/>
  <c r="OT62" i="1"/>
  <c r="OT63" i="1"/>
  <c r="PE62" i="1"/>
  <c r="PE63" i="1"/>
  <c r="OS62" i="1"/>
  <c r="OS63" i="1"/>
  <c r="OO62" i="1"/>
  <c r="OO63" i="1"/>
  <c r="OK62" i="1"/>
  <c r="OK63" i="1"/>
  <c r="OX62" i="1"/>
  <c r="OX63" i="1"/>
  <c r="OP62" i="1"/>
  <c r="OP63" i="1"/>
  <c r="PA62" i="1"/>
  <c r="PA63" i="1"/>
  <c r="PD62" i="1"/>
  <c r="PD63" i="1"/>
  <c r="OZ62" i="1"/>
  <c r="OZ63" i="1"/>
  <c r="OV62" i="1"/>
  <c r="OV63" i="1"/>
  <c r="OR62" i="1"/>
  <c r="OR63" i="1"/>
  <c r="ON62" i="1"/>
  <c r="ON63" i="1"/>
  <c r="OJ62" i="1"/>
  <c r="OJ63" i="1"/>
  <c r="PB62" i="1"/>
  <c r="PB63" i="1"/>
  <c r="OL62" i="1"/>
  <c r="OL63" i="1"/>
  <c r="OW62" i="1"/>
  <c r="OW63" i="1"/>
  <c r="PG62" i="1"/>
  <c r="PG63" i="1"/>
  <c r="PC62" i="1"/>
  <c r="PC63" i="1"/>
  <c r="OY62" i="1"/>
  <c r="OY63" i="1"/>
  <c r="OU62" i="1"/>
  <c r="OU63" i="1"/>
  <c r="OQ62" i="1"/>
  <c r="OQ63" i="1"/>
  <c r="OM62" i="1"/>
  <c r="OM63" i="1"/>
  <c r="OI62" i="1"/>
  <c r="OI63" i="1"/>
  <c r="PF41" i="1"/>
  <c r="OI24" i="1"/>
  <c r="OI26" i="1"/>
  <c r="OI28" i="1"/>
  <c r="PC12" i="1"/>
  <c r="PF14" i="1"/>
  <c r="OJ15" i="1"/>
  <c r="OK15" i="1"/>
  <c r="OL15" i="1"/>
  <c r="OM15" i="1"/>
  <c r="ON15" i="1"/>
  <c r="OO15" i="1"/>
  <c r="OP15" i="1"/>
  <c r="OQ15" i="1"/>
  <c r="OR15" i="1"/>
  <c r="OS15" i="1"/>
  <c r="OT15" i="1"/>
  <c r="OU15" i="1"/>
  <c r="OV15" i="1"/>
  <c r="OW15" i="1"/>
  <c r="OY15" i="1"/>
  <c r="OZ15" i="1"/>
  <c r="PA15" i="1"/>
  <c r="PB15" i="1"/>
  <c r="PC21" i="1"/>
  <c r="PD15" i="1"/>
  <c r="PE15" i="1"/>
  <c r="PF21" i="1"/>
  <c r="PG15" i="1"/>
  <c r="OJ37" i="1"/>
  <c r="OK37" i="1"/>
  <c r="OL37" i="1"/>
  <c r="OM37" i="1"/>
  <c r="ON37" i="1"/>
  <c r="OO37" i="1"/>
  <c r="OP37" i="1"/>
  <c r="OQ37" i="1"/>
  <c r="OR37" i="1"/>
  <c r="OS37" i="1"/>
  <c r="OT37" i="1"/>
  <c r="OU37" i="1"/>
  <c r="OV37" i="1"/>
  <c r="OW37" i="1"/>
  <c r="OX37" i="1"/>
  <c r="OY37" i="1"/>
  <c r="OZ37" i="1"/>
  <c r="PA37" i="1"/>
  <c r="PB37" i="1"/>
  <c r="PC37" i="1"/>
  <c r="PD37" i="1"/>
  <c r="PE37" i="1"/>
  <c r="PF37" i="1"/>
  <c r="PG37" i="1"/>
  <c r="OJ39" i="1"/>
  <c r="OK39" i="1"/>
  <c r="OL39" i="1"/>
  <c r="OM39" i="1"/>
  <c r="ON39" i="1"/>
  <c r="OO39" i="1"/>
  <c r="OP39" i="1"/>
  <c r="OQ39" i="1"/>
  <c r="OR39" i="1"/>
  <c r="OS39" i="1"/>
  <c r="OT39" i="1"/>
  <c r="OU39" i="1"/>
  <c r="OV39" i="1"/>
  <c r="OW39" i="1"/>
  <c r="OX39" i="1"/>
  <c r="OY39" i="1"/>
  <c r="OZ39" i="1"/>
  <c r="PA39" i="1"/>
  <c r="PB39" i="1"/>
  <c r="PC39" i="1"/>
  <c r="PD39" i="1"/>
  <c r="PE39" i="1"/>
  <c r="PF39" i="1"/>
  <c r="PG39" i="1"/>
  <c r="OJ41" i="1"/>
  <c r="OK41" i="1"/>
  <c r="OL41" i="1"/>
  <c r="OM41" i="1"/>
  <c r="ON41" i="1"/>
  <c r="OO41" i="1"/>
  <c r="OP41" i="1"/>
  <c r="OQ41" i="1"/>
  <c r="OR41" i="1"/>
  <c r="OS41" i="1"/>
  <c r="OT41" i="1"/>
  <c r="OU41" i="1"/>
  <c r="OV41" i="1"/>
  <c r="OW41" i="1"/>
  <c r="OX41" i="1"/>
  <c r="OY41" i="1"/>
  <c r="OZ41" i="1"/>
  <c r="PA41" i="1"/>
  <c r="PB41" i="1"/>
  <c r="PC41" i="1"/>
  <c r="PD41" i="1"/>
  <c r="PE41" i="1"/>
  <c r="PG41" i="1"/>
  <c r="OJ43" i="1"/>
  <c r="OK43" i="1"/>
  <c r="OL43" i="1"/>
  <c r="OM43" i="1"/>
  <c r="ON43" i="1"/>
  <c r="OO43" i="1"/>
  <c r="OP43" i="1"/>
  <c r="OQ43" i="1"/>
  <c r="OR43" i="1"/>
  <c r="OS43" i="1"/>
  <c r="OT43" i="1"/>
  <c r="OV43" i="1"/>
  <c r="OW43" i="1"/>
  <c r="OX43" i="1"/>
  <c r="OY43" i="1"/>
  <c r="OZ43" i="1"/>
  <c r="PA43" i="1"/>
  <c r="PB43" i="1"/>
  <c r="PC43" i="1"/>
  <c r="PD43" i="1"/>
  <c r="PE43" i="1"/>
  <c r="PF43" i="1"/>
  <c r="PG43" i="1"/>
  <c r="OJ45" i="1"/>
  <c r="OK45" i="1"/>
  <c r="OL45" i="1"/>
  <c r="OM45" i="1"/>
  <c r="ON45" i="1"/>
  <c r="OO45" i="1"/>
  <c r="OP45" i="1"/>
  <c r="OQ45" i="1"/>
  <c r="OR45" i="1"/>
  <c r="OS45" i="1"/>
  <c r="OT45" i="1"/>
  <c r="OU45" i="1"/>
  <c r="OV45" i="1"/>
  <c r="OW45" i="1"/>
  <c r="OX45" i="1"/>
  <c r="OY45" i="1"/>
  <c r="OZ45" i="1"/>
  <c r="PA45" i="1"/>
  <c r="PB45" i="1"/>
  <c r="PC45" i="1"/>
  <c r="PD45" i="1"/>
  <c r="PE45" i="1"/>
  <c r="PF45" i="1"/>
  <c r="PG45" i="1"/>
  <c r="OJ47" i="1"/>
  <c r="OK47" i="1"/>
  <c r="OL47" i="1"/>
  <c r="OM47" i="1"/>
  <c r="ON47" i="1"/>
  <c r="OO47" i="1"/>
  <c r="OP47" i="1"/>
  <c r="OQ47" i="1"/>
  <c r="OR47" i="1"/>
  <c r="OS47" i="1"/>
  <c r="OT47" i="1"/>
  <c r="OU47" i="1"/>
  <c r="OV47" i="1"/>
  <c r="OW47" i="1"/>
  <c r="OX47" i="1"/>
  <c r="OY47" i="1"/>
  <c r="OZ47" i="1"/>
  <c r="PA47" i="1"/>
  <c r="PB47" i="1"/>
  <c r="PC47" i="1"/>
  <c r="PD47" i="1"/>
  <c r="PE47" i="1"/>
  <c r="PF47" i="1"/>
  <c r="PG47" i="1"/>
  <c r="OI15" i="1"/>
  <c r="OI37" i="1"/>
  <c r="OI39" i="1"/>
  <c r="OI41" i="1"/>
  <c r="OI43" i="1"/>
  <c r="OI45" i="1"/>
  <c r="OI47" i="1"/>
  <c r="OJ19" i="1"/>
  <c r="OW19" i="1"/>
  <c r="OP10" i="1"/>
  <c r="OK10" i="1"/>
  <c r="OJ10" i="1"/>
  <c r="ON10" i="1"/>
  <c r="OM10" i="1"/>
  <c r="OO10" i="1"/>
  <c r="OL10" i="1"/>
  <c r="PG21" i="1"/>
  <c r="PF19" i="1"/>
  <c r="PA14" i="1"/>
  <c r="PA12" i="1"/>
  <c r="PE10" i="1"/>
  <c r="OS14" i="1"/>
  <c r="OS12" i="1"/>
  <c r="PA10" i="1"/>
  <c r="PA16" i="1"/>
  <c r="OS16" i="1"/>
  <c r="OO16" i="1"/>
  <c r="OK16" i="1"/>
  <c r="OO14" i="1"/>
  <c r="OO12" i="1"/>
  <c r="OW10" i="1"/>
  <c r="PC33" i="1"/>
  <c r="OK14" i="1"/>
  <c r="OK12" i="1"/>
  <c r="PB31" i="1"/>
  <c r="OX25" i="1"/>
  <c r="OU35" i="1"/>
  <c r="OU25" i="1"/>
  <c r="OY10" i="1"/>
  <c r="PC10" i="1"/>
  <c r="PD10" i="1"/>
  <c r="OZ10" i="1"/>
  <c r="OV10" i="1"/>
  <c r="PB33" i="1"/>
  <c r="PB12" i="1"/>
  <c r="PB10" i="1"/>
  <c r="OX10" i="1"/>
  <c r="PF35" i="1"/>
  <c r="OY33" i="1"/>
  <c r="OS10" i="1"/>
  <c r="OX12" i="1"/>
  <c r="OZ12" i="1"/>
  <c r="ON12" i="1"/>
  <c r="OZ14" i="1"/>
  <c r="OI16" i="1"/>
  <c r="OJ14" i="1"/>
  <c r="PF31" i="1"/>
  <c r="OK27" i="1"/>
  <c r="OP25" i="1"/>
  <c r="OZ16" i="1"/>
  <c r="ON16" i="1"/>
  <c r="OJ16" i="1"/>
  <c r="OJ12" i="1"/>
  <c r="PB35" i="1"/>
  <c r="PF27" i="1"/>
  <c r="PE31" i="1"/>
  <c r="PB25" i="1"/>
  <c r="OP21" i="1"/>
  <c r="ON14" i="1"/>
  <c r="PE35" i="1"/>
  <c r="PA33" i="1"/>
  <c r="OS21" i="1"/>
  <c r="OK35" i="1"/>
  <c r="PE29" i="1"/>
  <c r="PA29" i="1"/>
  <c r="PE25" i="1"/>
  <c r="OK31" i="1"/>
  <c r="PA19" i="1"/>
  <c r="PE33" i="1"/>
  <c r="PA35" i="1"/>
  <c r="OK33" i="1"/>
  <c r="PA31" i="1"/>
  <c r="OK29" i="1"/>
  <c r="OK25" i="1"/>
  <c r="OM16" i="1"/>
  <c r="OY14" i="1"/>
  <c r="PG12" i="1"/>
  <c r="OJ35" i="1"/>
  <c r="OU27" i="1"/>
  <c r="OY25" i="1"/>
  <c r="OQ21" i="1"/>
  <c r="PB16" i="1"/>
  <c r="OT16" i="1"/>
  <c r="OP16" i="1"/>
  <c r="OL16" i="1"/>
  <c r="PB14" i="1"/>
  <c r="OX14" i="1"/>
  <c r="OP14" i="1"/>
  <c r="OL14" i="1"/>
  <c r="PF12" i="1"/>
  <c r="OQ12" i="1"/>
  <c r="OM12" i="1"/>
  <c r="OR33" i="1"/>
  <c r="OY16" i="1"/>
  <c r="OQ16" i="1"/>
  <c r="PC14" i="1"/>
  <c r="OQ14" i="1"/>
  <c r="OM14" i="1"/>
  <c r="OZ33" i="1"/>
  <c r="OY31" i="1"/>
  <c r="OU29" i="1"/>
  <c r="OU19" i="1"/>
  <c r="OT14" i="1"/>
  <c r="OY12" i="1"/>
  <c r="OP12" i="1"/>
  <c r="OL12" i="1"/>
  <c r="OI30" i="1"/>
  <c r="OJ33" i="1"/>
  <c r="PF29" i="1"/>
  <c r="ON27" i="1"/>
  <c r="ON25" i="1"/>
  <c r="OJ21" i="1"/>
  <c r="OV19" i="1"/>
  <c r="OI19" i="1"/>
  <c r="PF33" i="1"/>
  <c r="OP33" i="1"/>
  <c r="OP31" i="1"/>
  <c r="OV27" i="1"/>
  <c r="OP19" i="1"/>
  <c r="PG19" i="1"/>
  <c r="PG35" i="1"/>
  <c r="PG33" i="1"/>
  <c r="PG31" i="1"/>
  <c r="PG29" i="1"/>
  <c r="PG10" i="1"/>
  <c r="PG16" i="1"/>
  <c r="PG14" i="1"/>
  <c r="PF25" i="1"/>
  <c r="PF15" i="1"/>
  <c r="PF16" i="1"/>
  <c r="PF10" i="1"/>
  <c r="PE19" i="1"/>
  <c r="PE27" i="1"/>
  <c r="PE21" i="1"/>
  <c r="PE12" i="1"/>
  <c r="PE16" i="1"/>
  <c r="PE14" i="1"/>
  <c r="PD35" i="1"/>
  <c r="PD33" i="1"/>
  <c r="PD31" i="1"/>
  <c r="PD21" i="1"/>
  <c r="PD19" i="1"/>
  <c r="PD16" i="1"/>
  <c r="PD14" i="1"/>
  <c r="PD12" i="1"/>
  <c r="PC15" i="1"/>
  <c r="PC16" i="1"/>
  <c r="PC35" i="1"/>
  <c r="PC29" i="1"/>
  <c r="PC31" i="1"/>
  <c r="PC19" i="1"/>
  <c r="OV31" i="1"/>
  <c r="OR29" i="1"/>
  <c r="OJ29" i="1"/>
  <c r="PD27" i="1"/>
  <c r="OR25" i="1"/>
  <c r="ON35" i="1"/>
  <c r="OV33" i="1"/>
  <c r="ON33" i="1"/>
  <c r="OU31" i="1"/>
  <c r="OY29" i="1"/>
  <c r="OQ29" i="1"/>
  <c r="PG27" i="1"/>
  <c r="PC27" i="1"/>
  <c r="OR27" i="1"/>
  <c r="OJ27" i="1"/>
  <c r="PD25" i="1"/>
  <c r="OQ25" i="1"/>
  <c r="OJ25" i="1"/>
  <c r="OV21" i="1"/>
  <c r="OQ19" i="1"/>
  <c r="OX15" i="1"/>
  <c r="OX16" i="1"/>
  <c r="OX31" i="1"/>
  <c r="OR35" i="1"/>
  <c r="ON31" i="1"/>
  <c r="OU33" i="1"/>
  <c r="OR31" i="1"/>
  <c r="OJ31" i="1"/>
  <c r="PD29" i="1"/>
  <c r="OV29" i="1"/>
  <c r="ON29" i="1"/>
  <c r="OY27" i="1"/>
  <c r="OQ27" i="1"/>
  <c r="PG25" i="1"/>
  <c r="PC25" i="1"/>
  <c r="OV25" i="1"/>
  <c r="OU21" i="1"/>
  <c r="ON21" i="1"/>
  <c r="OV12" i="1"/>
  <c r="PB27" i="1"/>
  <c r="PB21" i="1"/>
  <c r="PB29" i="1"/>
  <c r="PB19" i="1"/>
  <c r="PA25" i="1"/>
  <c r="PA21" i="1"/>
  <c r="PA27" i="1"/>
  <c r="OZ31" i="1"/>
  <c r="OZ29" i="1"/>
  <c r="OZ27" i="1"/>
  <c r="OZ25" i="1"/>
  <c r="OZ19" i="1"/>
  <c r="OZ21" i="1"/>
  <c r="OZ35" i="1"/>
  <c r="OY35" i="1"/>
  <c r="OY21" i="1"/>
  <c r="OY19" i="1"/>
  <c r="OX33" i="1"/>
  <c r="OX29" i="1"/>
  <c r="OX27" i="1"/>
  <c r="OX21" i="1"/>
  <c r="OX19" i="1"/>
  <c r="OX35" i="1"/>
  <c r="OW35" i="1"/>
  <c r="OW33" i="1"/>
  <c r="OW29" i="1"/>
  <c r="OW25" i="1"/>
  <c r="OW21" i="1"/>
  <c r="OW31" i="1"/>
  <c r="OW27" i="1"/>
  <c r="OW16" i="1"/>
  <c r="OW14" i="1"/>
  <c r="OW12" i="1"/>
  <c r="OV35" i="1"/>
  <c r="OV16" i="1"/>
  <c r="OV14" i="1"/>
  <c r="OU10" i="1"/>
  <c r="OU12" i="1"/>
  <c r="OU16" i="1"/>
  <c r="OU14" i="1"/>
  <c r="OT33" i="1"/>
  <c r="OT25" i="1"/>
  <c r="OT21" i="1"/>
  <c r="OT29" i="1"/>
  <c r="OT27" i="1"/>
  <c r="OT35" i="1"/>
  <c r="OT31" i="1"/>
  <c r="OT19" i="1"/>
  <c r="OT12" i="1"/>
  <c r="OT10" i="1"/>
  <c r="OS35" i="1"/>
  <c r="OS19" i="1"/>
  <c r="OS33" i="1"/>
  <c r="OS31" i="1"/>
  <c r="OS29" i="1"/>
  <c r="OS27" i="1"/>
  <c r="OS25" i="1"/>
  <c r="OR21" i="1"/>
  <c r="OR19" i="1"/>
  <c r="OR16" i="1"/>
  <c r="OR14" i="1"/>
  <c r="OR12" i="1"/>
  <c r="OR10" i="1"/>
  <c r="OQ35" i="1"/>
  <c r="OQ33" i="1"/>
  <c r="OQ31" i="1"/>
  <c r="OQ10" i="1"/>
  <c r="OP29" i="1"/>
  <c r="OP35" i="1"/>
  <c r="OP27" i="1"/>
  <c r="OO19" i="1"/>
  <c r="OO35" i="1"/>
  <c r="OO31" i="1"/>
  <c r="OO27" i="1"/>
  <c r="OO33" i="1"/>
  <c r="OO29" i="1"/>
  <c r="OO25" i="1"/>
  <c r="OO21" i="1"/>
  <c r="ON19" i="1"/>
  <c r="OM31" i="1"/>
  <c r="OM33" i="1"/>
  <c r="OM25" i="1"/>
  <c r="OM19" i="1"/>
  <c r="OM29" i="1"/>
  <c r="OM21" i="1"/>
  <c r="OM35" i="1"/>
  <c r="OM27" i="1"/>
  <c r="OL19" i="1"/>
  <c r="OL35" i="1"/>
  <c r="OL33" i="1"/>
  <c r="OL31" i="1"/>
  <c r="OL29" i="1"/>
  <c r="OL27" i="1"/>
  <c r="OL25" i="1"/>
  <c r="OL21" i="1"/>
  <c r="OK19" i="1"/>
  <c r="OK21" i="1"/>
  <c r="OI25" i="1"/>
  <c r="OI14" i="1"/>
  <c r="OI12" i="1"/>
  <c r="OI10" i="1"/>
  <c r="OI27" i="1"/>
  <c r="OI21" i="1"/>
  <c r="OH24" i="1"/>
  <c r="OH26" i="1"/>
  <c r="OH28" i="1"/>
  <c r="OH30" i="1"/>
  <c r="OH32" i="1"/>
  <c r="OH34" i="1"/>
  <c r="OI32" i="1"/>
  <c r="OI29" i="1"/>
  <c r="OI34" i="1"/>
  <c r="OI31" i="1"/>
  <c r="OG24" i="1"/>
  <c r="OG26" i="1"/>
  <c r="OG28" i="1"/>
  <c r="OG30" i="1"/>
  <c r="OG32" i="1"/>
  <c r="OG34" i="1"/>
  <c r="OI35" i="1"/>
  <c r="OI33" i="1"/>
  <c r="OE24" i="1"/>
  <c r="OE26" i="1"/>
  <c r="OE28" i="1"/>
  <c r="OE30" i="1"/>
  <c r="OE32" i="1"/>
  <c r="OE34" i="1"/>
  <c r="OF24" i="1"/>
  <c r="OF26" i="1"/>
  <c r="OF28" i="1"/>
  <c r="OF30" i="1"/>
  <c r="OF32" i="1"/>
  <c r="OF34" i="1"/>
  <c r="OD24" i="1"/>
  <c r="OD26" i="1"/>
  <c r="OD28" i="1"/>
  <c r="OD30" i="1"/>
  <c r="OD32" i="1"/>
  <c r="OD34" i="1"/>
  <c r="OC24" i="1"/>
  <c r="OC26" i="1"/>
  <c r="OC28" i="1"/>
  <c r="OC30" i="1"/>
  <c r="OC32" i="1"/>
  <c r="OC34" i="1"/>
  <c r="OB24" i="1"/>
  <c r="OB26" i="1"/>
  <c r="OB28" i="1"/>
  <c r="OB30" i="1"/>
  <c r="OB32" i="1"/>
  <c r="OB34" i="1"/>
  <c r="OA24" i="1"/>
  <c r="OA26" i="1"/>
  <c r="OA28" i="1"/>
  <c r="OA30" i="1"/>
  <c r="OA32" i="1"/>
  <c r="OA34" i="1"/>
  <c r="NZ24" i="1"/>
  <c r="NZ26" i="1"/>
  <c r="NZ28" i="1"/>
  <c r="NZ30" i="1"/>
  <c r="NZ32" i="1"/>
  <c r="NZ34" i="1"/>
  <c r="NY24" i="1"/>
  <c r="NY26" i="1"/>
  <c r="NY28" i="1"/>
  <c r="NY30" i="1"/>
  <c r="NY32" i="1"/>
  <c r="NY34" i="1"/>
  <c r="NX24" i="1"/>
  <c r="NX26" i="1"/>
  <c r="NX28" i="1"/>
  <c r="NX30" i="1"/>
  <c r="NX32" i="1"/>
  <c r="NX34" i="1"/>
  <c r="NW24" i="1"/>
  <c r="NW26" i="1"/>
  <c r="NW28" i="1"/>
  <c r="NW30" i="1"/>
  <c r="NW32" i="1"/>
  <c r="NW34" i="1"/>
  <c r="NV24" i="1"/>
  <c r="NV26" i="1"/>
  <c r="NV28" i="1"/>
  <c r="NV30" i="1"/>
  <c r="NV32" i="1"/>
  <c r="NV34" i="1"/>
  <c r="NU24" i="1"/>
  <c r="NU26" i="1"/>
  <c r="NU28" i="1"/>
  <c r="NU30" i="1"/>
  <c r="NU32" i="1"/>
  <c r="NU34" i="1"/>
  <c r="NT24" i="1"/>
  <c r="NT26" i="1"/>
  <c r="NT28" i="1"/>
  <c r="NT30" i="1"/>
  <c r="NT32" i="1"/>
  <c r="NT34" i="1"/>
  <c r="NS24" i="1"/>
  <c r="NS26" i="1"/>
  <c r="NS28" i="1"/>
  <c r="NS30" i="1"/>
  <c r="NS32" i="1"/>
  <c r="NS34" i="1"/>
  <c r="NR24" i="1"/>
  <c r="NR26" i="1"/>
  <c r="NR28" i="1"/>
  <c r="NR30" i="1"/>
  <c r="NR32" i="1"/>
  <c r="NR34" i="1"/>
  <c r="NQ24" i="1"/>
  <c r="NQ26" i="1"/>
  <c r="NQ28" i="1"/>
  <c r="NQ30" i="1"/>
  <c r="NQ32" i="1"/>
  <c r="NQ34" i="1"/>
  <c r="NP24" i="1"/>
  <c r="NP26" i="1"/>
  <c r="NP28" i="1"/>
  <c r="NP30" i="1"/>
  <c r="NP32" i="1"/>
  <c r="NP34" i="1"/>
  <c r="NO24" i="1"/>
  <c r="NO26" i="1"/>
  <c r="NO28" i="1"/>
  <c r="NO30" i="1"/>
  <c r="NO32" i="1"/>
  <c r="NO34" i="1"/>
  <c r="NN24" i="1"/>
  <c r="NN26" i="1"/>
  <c r="NN28" i="1"/>
  <c r="NN30" i="1"/>
  <c r="NN32" i="1"/>
  <c r="NN34" i="1"/>
  <c r="NM24" i="1"/>
  <c r="NM26" i="1"/>
  <c r="NM28" i="1"/>
  <c r="NM30" i="1"/>
  <c r="NM32" i="1"/>
  <c r="NM34" i="1"/>
  <c r="NL24" i="1"/>
  <c r="NL26" i="1"/>
  <c r="NL28" i="1"/>
  <c r="NL30" i="1"/>
  <c r="NL32" i="1"/>
  <c r="NL34" i="1"/>
  <c r="OH47" i="1"/>
  <c r="OG47" i="1"/>
  <c r="OF47" i="1"/>
  <c r="OE47" i="1"/>
  <c r="OD47" i="1"/>
  <c r="OC47" i="1"/>
  <c r="OB47" i="1"/>
  <c r="OA47" i="1"/>
  <c r="NZ47" i="1"/>
  <c r="NY47" i="1"/>
  <c r="NX47" i="1"/>
  <c r="NW47" i="1"/>
  <c r="NV47" i="1"/>
  <c r="NU47" i="1"/>
  <c r="NT47" i="1"/>
  <c r="NS47" i="1"/>
  <c r="NR47" i="1"/>
  <c r="NQ47" i="1"/>
  <c r="NP47" i="1"/>
  <c r="OH45" i="1"/>
  <c r="OG45" i="1"/>
  <c r="OF45" i="1"/>
  <c r="OE45" i="1"/>
  <c r="OD45" i="1"/>
  <c r="OC45" i="1"/>
  <c r="OB45" i="1"/>
  <c r="OA45" i="1"/>
  <c r="NZ45" i="1"/>
  <c r="NY45" i="1"/>
  <c r="NX45" i="1"/>
  <c r="NW45" i="1"/>
  <c r="NV45" i="1"/>
  <c r="NU45" i="1"/>
  <c r="NT45" i="1"/>
  <c r="NS45" i="1"/>
  <c r="NR45" i="1"/>
  <c r="NQ45" i="1"/>
  <c r="NP45" i="1"/>
  <c r="OH43" i="1"/>
  <c r="OG43" i="1"/>
  <c r="OF43" i="1"/>
  <c r="OE43" i="1"/>
  <c r="OD43" i="1"/>
  <c r="OC43" i="1"/>
  <c r="OB43" i="1"/>
  <c r="OA43" i="1"/>
  <c r="NZ43" i="1"/>
  <c r="NY43" i="1"/>
  <c r="NX43" i="1"/>
  <c r="NW43" i="1"/>
  <c r="NV43" i="1"/>
  <c r="NU43" i="1"/>
  <c r="NT43" i="1"/>
  <c r="NS43" i="1"/>
  <c r="NR43" i="1"/>
  <c r="NQ43" i="1"/>
  <c r="NP43" i="1"/>
  <c r="OH40" i="1"/>
  <c r="OG40" i="1"/>
  <c r="OF40" i="1"/>
  <c r="OE40" i="1"/>
  <c r="OD40" i="1"/>
  <c r="OC40" i="1"/>
  <c r="OB40" i="1"/>
  <c r="OA40" i="1"/>
  <c r="NZ40" i="1"/>
  <c r="NY40" i="1"/>
  <c r="NX40" i="1"/>
  <c r="NW40" i="1"/>
  <c r="NV40" i="1"/>
  <c r="NU40" i="1"/>
  <c r="NT40" i="1"/>
  <c r="NS40" i="1"/>
  <c r="NR40" i="1"/>
  <c r="NQ40" i="1"/>
  <c r="NP40" i="1"/>
  <c r="OH39" i="1"/>
  <c r="OG39" i="1"/>
  <c r="OF39" i="1"/>
  <c r="OE39" i="1"/>
  <c r="OD39" i="1"/>
  <c r="OC39" i="1"/>
  <c r="OB39" i="1"/>
  <c r="OA39" i="1"/>
  <c r="NZ39" i="1"/>
  <c r="NY39" i="1"/>
  <c r="NX39" i="1"/>
  <c r="NW39" i="1"/>
  <c r="NV39" i="1"/>
  <c r="NU39" i="1"/>
  <c r="NT39" i="1"/>
  <c r="NS39" i="1"/>
  <c r="NR39" i="1"/>
  <c r="NQ39" i="1"/>
  <c r="NP39" i="1"/>
  <c r="OH37" i="1"/>
  <c r="OG37" i="1"/>
  <c r="OF37" i="1"/>
  <c r="OE37" i="1"/>
  <c r="OD37" i="1"/>
  <c r="OC37" i="1"/>
  <c r="OB37" i="1"/>
  <c r="OA37" i="1"/>
  <c r="NZ37" i="1"/>
  <c r="NY37" i="1"/>
  <c r="NX37" i="1"/>
  <c r="NW37" i="1"/>
  <c r="NV37" i="1"/>
  <c r="NU37" i="1"/>
  <c r="NT37" i="1"/>
  <c r="NS37" i="1"/>
  <c r="NR37" i="1"/>
  <c r="NQ37" i="1"/>
  <c r="NP37" i="1"/>
  <c r="OD15" i="1"/>
  <c r="OB15" i="1"/>
  <c r="OA31" i="1"/>
  <c r="NZ15" i="1"/>
  <c r="NV25" i="1"/>
  <c r="OG14" i="1"/>
  <c r="OF14" i="1"/>
  <c r="OE14" i="1"/>
  <c r="OC10" i="1"/>
  <c r="OB10" i="1"/>
  <c r="OA14" i="1"/>
  <c r="NY10" i="1"/>
  <c r="NX12" i="1"/>
  <c r="NW14" i="1"/>
  <c r="NV12" i="1"/>
  <c r="NT14" i="1"/>
  <c r="NS12" i="1"/>
  <c r="NR12" i="1"/>
  <c r="NQ12" i="1"/>
  <c r="NP14" i="1"/>
  <c r="NP41" i="1"/>
  <c r="NP62" i="1"/>
  <c r="NP63" i="1"/>
  <c r="NT41" i="1"/>
  <c r="NT62" i="1"/>
  <c r="NT63" i="1"/>
  <c r="NX41" i="1"/>
  <c r="NX62" i="1"/>
  <c r="NX63" i="1"/>
  <c r="OB41" i="1"/>
  <c r="OB62" i="1"/>
  <c r="OB63" i="1"/>
  <c r="OF41" i="1"/>
  <c r="OF62" i="1"/>
  <c r="OF63" i="1"/>
  <c r="NW41" i="1"/>
  <c r="NW62" i="1"/>
  <c r="NW63" i="1"/>
  <c r="OE41" i="1"/>
  <c r="OE62" i="1"/>
  <c r="OE63" i="1"/>
  <c r="NQ41" i="1"/>
  <c r="NQ62" i="1"/>
  <c r="NQ63" i="1"/>
  <c r="NU41" i="1"/>
  <c r="NU62" i="1"/>
  <c r="NU63" i="1"/>
  <c r="NY41" i="1"/>
  <c r="NY62" i="1"/>
  <c r="NY63" i="1"/>
  <c r="OC41" i="1"/>
  <c r="OC62" i="1"/>
  <c r="OC63" i="1"/>
  <c r="OG41" i="1"/>
  <c r="OG62" i="1"/>
  <c r="OG63" i="1"/>
  <c r="NS41" i="1"/>
  <c r="NS62" i="1"/>
  <c r="NS63" i="1"/>
  <c r="OA41" i="1"/>
  <c r="OA62" i="1"/>
  <c r="OA63" i="1"/>
  <c r="NR41" i="1"/>
  <c r="NR62" i="1"/>
  <c r="NR63" i="1"/>
  <c r="NV41" i="1"/>
  <c r="NV62" i="1"/>
  <c r="NV63" i="1"/>
  <c r="NZ41" i="1"/>
  <c r="NZ62" i="1"/>
  <c r="NZ63" i="1"/>
  <c r="OD41" i="1"/>
  <c r="OD62" i="1"/>
  <c r="OD63" i="1"/>
  <c r="OH41" i="1"/>
  <c r="OH62" i="1"/>
  <c r="OH63" i="1"/>
  <c r="NP10" i="1"/>
  <c r="OB14" i="1"/>
  <c r="NU15" i="1"/>
  <c r="NU16" i="1"/>
  <c r="NY21" i="1"/>
  <c r="NY14" i="1"/>
  <c r="OF10" i="1"/>
  <c r="NP12" i="1"/>
  <c r="OG15" i="1"/>
  <c r="OG16" i="1"/>
  <c r="NY19" i="1"/>
  <c r="OG35" i="1"/>
  <c r="NY15" i="1"/>
  <c r="NY16" i="1"/>
  <c r="OB12" i="1"/>
  <c r="NS27" i="1"/>
  <c r="NZ12" i="1"/>
  <c r="NY27" i="1"/>
  <c r="OH31" i="1"/>
  <c r="OG27" i="1"/>
  <c r="OG21" i="1"/>
  <c r="OG19" i="1"/>
  <c r="OG29" i="1"/>
  <c r="OG31" i="1"/>
  <c r="OF12" i="1"/>
  <c r="OE19" i="1"/>
  <c r="OE10" i="1"/>
  <c r="OE12" i="1"/>
  <c r="OE33" i="1"/>
  <c r="OD16" i="1"/>
  <c r="OC29" i="1"/>
  <c r="OC27" i="1"/>
  <c r="OC31" i="1"/>
  <c r="OC35" i="1"/>
  <c r="OC15" i="1"/>
  <c r="OC16" i="1"/>
  <c r="OC19" i="1"/>
  <c r="OC21" i="1"/>
  <c r="OB16" i="1"/>
  <c r="OA25" i="1"/>
  <c r="NZ16" i="1"/>
  <c r="NY35" i="1"/>
  <c r="NY29" i="1"/>
  <c r="NY31" i="1"/>
  <c r="NX10" i="1"/>
  <c r="NX14" i="1"/>
  <c r="NW12" i="1"/>
  <c r="NV15" i="1"/>
  <c r="NV16" i="1"/>
  <c r="NV21" i="1"/>
  <c r="NU21" i="1"/>
  <c r="NU27" i="1"/>
  <c r="NU29" i="1"/>
  <c r="NU31" i="1"/>
  <c r="NU19" i="1"/>
  <c r="NU35" i="1"/>
  <c r="NT10" i="1"/>
  <c r="NT12" i="1"/>
  <c r="NS14" i="1"/>
  <c r="NR31" i="1"/>
  <c r="NQ27" i="1"/>
  <c r="NQ19" i="1"/>
  <c r="NQ21" i="1"/>
  <c r="NQ29" i="1"/>
  <c r="NQ31" i="1"/>
  <c r="NQ35" i="1"/>
  <c r="NQ15" i="1"/>
  <c r="NQ16" i="1"/>
  <c r="NQ14" i="1"/>
  <c r="NP31" i="1"/>
  <c r="NP33" i="1"/>
  <c r="NP19" i="1"/>
  <c r="NP21" i="1"/>
  <c r="NP35" i="1"/>
  <c r="NP27" i="1"/>
  <c r="NT31" i="1"/>
  <c r="NT27" i="1"/>
  <c r="NT33" i="1"/>
  <c r="NT29" i="1"/>
  <c r="NT25" i="1"/>
  <c r="NX31" i="1"/>
  <c r="NX33" i="1"/>
  <c r="NX21" i="1"/>
  <c r="NX19" i="1"/>
  <c r="NX15" i="1"/>
  <c r="NX16" i="1"/>
  <c r="NX35" i="1"/>
  <c r="NX29" i="1"/>
  <c r="NX25" i="1"/>
  <c r="OB31" i="1"/>
  <c r="OB29" i="1"/>
  <c r="OB25" i="1"/>
  <c r="OB33" i="1"/>
  <c r="OB27" i="1"/>
  <c r="OF31" i="1"/>
  <c r="OF33" i="1"/>
  <c r="OF19" i="1"/>
  <c r="OF21" i="1"/>
  <c r="OF35" i="1"/>
  <c r="OF27" i="1"/>
  <c r="NT19" i="1"/>
  <c r="OB19" i="1"/>
  <c r="OF29" i="1"/>
  <c r="OB35" i="1"/>
  <c r="NU12" i="1"/>
  <c r="NU14" i="1"/>
  <c r="NY12" i="1"/>
  <c r="OC12" i="1"/>
  <c r="OG12" i="1"/>
  <c r="NU10" i="1"/>
  <c r="OA10" i="1"/>
  <c r="NP15" i="1"/>
  <c r="NT21" i="1"/>
  <c r="OB21" i="1"/>
  <c r="NW31" i="1"/>
  <c r="NT35" i="1"/>
  <c r="NR14" i="1"/>
  <c r="NR10" i="1"/>
  <c r="NV14" i="1"/>
  <c r="NV10" i="1"/>
  <c r="NZ14" i="1"/>
  <c r="NZ10" i="1"/>
  <c r="OD14" i="1"/>
  <c r="OD12" i="1"/>
  <c r="OD10" i="1"/>
  <c r="OH14" i="1"/>
  <c r="OH10" i="1"/>
  <c r="NQ10" i="1"/>
  <c r="NW10" i="1"/>
  <c r="OG10" i="1"/>
  <c r="OA12" i="1"/>
  <c r="OH12" i="1"/>
  <c r="OC14" i="1"/>
  <c r="NR33" i="1"/>
  <c r="NR35" i="1"/>
  <c r="NR27" i="1"/>
  <c r="NR19" i="1"/>
  <c r="NR25" i="1"/>
  <c r="NR21" i="1"/>
  <c r="NR15" i="1"/>
  <c r="NR16" i="1"/>
  <c r="NR29" i="1"/>
  <c r="NV33" i="1"/>
  <c r="NV35" i="1"/>
  <c r="NV27" i="1"/>
  <c r="NV19" i="1"/>
  <c r="NV29" i="1"/>
  <c r="NV31" i="1"/>
  <c r="NZ33" i="1"/>
  <c r="NZ35" i="1"/>
  <c r="NZ27" i="1"/>
  <c r="NZ19" i="1"/>
  <c r="NZ25" i="1"/>
  <c r="NZ21" i="1"/>
  <c r="NZ31" i="1"/>
  <c r="OD33" i="1"/>
  <c r="OD35" i="1"/>
  <c r="OD27" i="1"/>
  <c r="OD19" i="1"/>
  <c r="OD31" i="1"/>
  <c r="OD29" i="1"/>
  <c r="OD25" i="1"/>
  <c r="OD21" i="1"/>
  <c r="OH33" i="1"/>
  <c r="OH35" i="1"/>
  <c r="OH27" i="1"/>
  <c r="OH19" i="1"/>
  <c r="OH25" i="1"/>
  <c r="OH21" i="1"/>
  <c r="OH15" i="1"/>
  <c r="OH16" i="1"/>
  <c r="OH29" i="1"/>
  <c r="NW19" i="1"/>
  <c r="OF25" i="1"/>
  <c r="NX27" i="1"/>
  <c r="NP29" i="1"/>
  <c r="NZ29" i="1"/>
  <c r="NW33" i="1"/>
  <c r="NS10" i="1"/>
  <c r="NT15" i="1"/>
  <c r="OF15" i="1"/>
  <c r="OF16" i="1"/>
  <c r="NS35" i="1"/>
  <c r="NS29" i="1"/>
  <c r="NS21" i="1"/>
  <c r="NS15" i="1"/>
  <c r="NS16" i="1"/>
  <c r="NS31" i="1"/>
  <c r="NS19" i="1"/>
  <c r="NS33" i="1"/>
  <c r="NS25" i="1"/>
  <c r="NW35" i="1"/>
  <c r="NW29" i="1"/>
  <c r="NW21" i="1"/>
  <c r="NW15" i="1"/>
  <c r="NW16" i="1"/>
  <c r="NW25" i="1"/>
  <c r="NW27" i="1"/>
  <c r="NP25" i="1"/>
  <c r="OA27" i="1"/>
  <c r="OE31" i="1"/>
  <c r="OA33" i="1"/>
  <c r="OE25" i="1"/>
  <c r="OA35" i="1"/>
  <c r="OA29" i="1"/>
  <c r="OA21" i="1"/>
  <c r="OA15" i="1"/>
  <c r="OA16" i="1"/>
  <c r="OE35" i="1"/>
  <c r="OE29" i="1"/>
  <c r="OE21" i="1"/>
  <c r="OE15" i="1"/>
  <c r="OE16" i="1"/>
  <c r="OA19" i="1"/>
  <c r="OE27" i="1"/>
  <c r="NQ25" i="1"/>
  <c r="NU25" i="1"/>
  <c r="NY25" i="1"/>
  <c r="OC25" i="1"/>
  <c r="OG25" i="1"/>
  <c r="NQ33" i="1"/>
  <c r="NU33" i="1"/>
  <c r="NY33" i="1"/>
  <c r="OC33" i="1"/>
  <c r="OG33" i="1"/>
  <c r="NK24" i="1"/>
  <c r="NK26" i="1"/>
  <c r="NK28" i="1"/>
  <c r="NK30" i="1"/>
  <c r="NK32" i="1"/>
  <c r="NK34" i="1"/>
  <c r="NT16" i="1"/>
  <c r="NP16" i="1"/>
  <c r="NJ24" i="1"/>
  <c r="NJ26" i="1"/>
  <c r="NJ28" i="1"/>
  <c r="NJ30" i="1"/>
  <c r="NJ32" i="1"/>
  <c r="NJ34" i="1"/>
  <c r="NI24" i="1"/>
  <c r="NI26" i="1"/>
  <c r="NI28" i="1"/>
  <c r="NI30" i="1"/>
  <c r="NI32" i="1"/>
  <c r="NI34" i="1"/>
  <c r="NH24" i="1"/>
  <c r="NH26" i="1"/>
  <c r="NH28" i="1"/>
  <c r="NH30" i="1"/>
  <c r="NH32" i="1"/>
  <c r="NH34" i="1"/>
  <c r="NG24" i="1"/>
  <c r="NG26" i="1"/>
  <c r="NG28" i="1"/>
  <c r="NG30" i="1"/>
  <c r="NG32" i="1"/>
  <c r="NG34" i="1"/>
  <c r="NF24" i="1"/>
  <c r="NF26" i="1"/>
  <c r="NF28" i="1"/>
  <c r="NF30" i="1"/>
  <c r="NF32" i="1"/>
  <c r="NF34" i="1"/>
  <c r="NE24" i="1"/>
  <c r="NE26" i="1"/>
  <c r="NE28" i="1"/>
  <c r="NE30" i="1"/>
  <c r="NE32" i="1"/>
  <c r="NE34" i="1"/>
  <c r="ND24" i="1"/>
  <c r="ND26" i="1"/>
  <c r="ND28" i="1"/>
  <c r="ND30" i="1"/>
  <c r="ND32" i="1"/>
  <c r="ND34" i="1"/>
  <c r="NC24" i="1"/>
  <c r="NC26" i="1"/>
  <c r="NC28" i="1"/>
  <c r="NC30" i="1"/>
  <c r="NC32" i="1"/>
  <c r="NC34" i="1"/>
  <c r="NB24" i="1"/>
  <c r="NB26" i="1"/>
  <c r="NB28" i="1"/>
  <c r="NB30" i="1"/>
  <c r="NB32" i="1"/>
  <c r="NB34" i="1"/>
  <c r="NA24" i="1"/>
  <c r="NA26" i="1"/>
  <c r="NA28" i="1"/>
  <c r="NA30" i="1"/>
  <c r="NA32" i="1"/>
  <c r="NA34" i="1"/>
  <c r="MZ24" i="1"/>
  <c r="MZ26" i="1"/>
  <c r="MZ28" i="1"/>
  <c r="MZ30" i="1"/>
  <c r="MZ32" i="1"/>
  <c r="MZ34" i="1"/>
  <c r="MY24" i="1"/>
  <c r="MY26" i="1"/>
  <c r="MY28" i="1"/>
  <c r="MY30" i="1"/>
  <c r="MY32" i="1"/>
  <c r="MY34" i="1"/>
  <c r="MX24" i="1"/>
  <c r="MX26" i="1"/>
  <c r="MX28" i="1"/>
  <c r="MX30" i="1"/>
  <c r="MX32" i="1"/>
  <c r="MX34" i="1"/>
  <c r="MW24" i="1"/>
  <c r="MW26" i="1"/>
  <c r="MW28" i="1"/>
  <c r="MW30" i="1"/>
  <c r="MW32" i="1"/>
  <c r="MW34" i="1"/>
  <c r="MV24" i="1"/>
  <c r="MV26" i="1"/>
  <c r="MV28" i="1"/>
  <c r="MV30" i="1"/>
  <c r="MV32" i="1"/>
  <c r="MV34" i="1"/>
  <c r="MU24" i="1"/>
  <c r="MU26" i="1"/>
  <c r="MU28" i="1"/>
  <c r="MU30" i="1"/>
  <c r="MU32" i="1"/>
  <c r="MU34" i="1"/>
  <c r="MT24" i="1"/>
  <c r="MT26" i="1"/>
  <c r="MT28" i="1"/>
  <c r="MT30" i="1"/>
  <c r="MT32" i="1"/>
  <c r="MT34" i="1"/>
  <c r="MS24" i="1"/>
  <c r="MS26" i="1"/>
  <c r="MS28" i="1"/>
  <c r="MS30" i="1"/>
  <c r="MS32" i="1"/>
  <c r="MS34" i="1"/>
  <c r="MR24" i="1"/>
  <c r="MR26" i="1"/>
  <c r="MR28" i="1"/>
  <c r="MR30" i="1"/>
  <c r="MR32" i="1"/>
  <c r="MR34" i="1"/>
  <c r="NF15" i="1"/>
  <c r="NF37" i="1"/>
  <c r="NF39" i="1"/>
  <c r="NF40" i="1"/>
  <c r="NF43" i="1"/>
  <c r="NF45" i="1"/>
  <c r="NF47" i="1"/>
  <c r="NO47" i="1"/>
  <c r="NN47" i="1"/>
  <c r="NM47" i="1"/>
  <c r="NL47" i="1"/>
  <c r="NK47" i="1"/>
  <c r="NJ47" i="1"/>
  <c r="NI47" i="1"/>
  <c r="NH47" i="1"/>
  <c r="NG47" i="1"/>
  <c r="NE47" i="1"/>
  <c r="ND47" i="1"/>
  <c r="NC47" i="1"/>
  <c r="NB47" i="1"/>
  <c r="NA47" i="1"/>
  <c r="MZ47" i="1"/>
  <c r="MY47" i="1"/>
  <c r="MX47" i="1"/>
  <c r="MW47" i="1"/>
  <c r="MV47" i="1"/>
  <c r="NO45" i="1"/>
  <c r="NN45" i="1"/>
  <c r="NM45" i="1"/>
  <c r="NL45" i="1"/>
  <c r="NK45" i="1"/>
  <c r="NJ45" i="1"/>
  <c r="NI45" i="1"/>
  <c r="NH45" i="1"/>
  <c r="NG45" i="1"/>
  <c r="NE45" i="1"/>
  <c r="ND45" i="1"/>
  <c r="NC45" i="1"/>
  <c r="NB45" i="1"/>
  <c r="NA45" i="1"/>
  <c r="MZ45" i="1"/>
  <c r="MY45" i="1"/>
  <c r="MX45" i="1"/>
  <c r="MW45" i="1"/>
  <c r="MV45" i="1"/>
  <c r="NO43" i="1"/>
  <c r="NN43" i="1"/>
  <c r="NM43" i="1"/>
  <c r="NL43" i="1"/>
  <c r="NK43" i="1"/>
  <c r="NJ43" i="1"/>
  <c r="NI43" i="1"/>
  <c r="NH43" i="1"/>
  <c r="NG43" i="1"/>
  <c r="NE43" i="1"/>
  <c r="ND43" i="1"/>
  <c r="NC43" i="1"/>
  <c r="NB43" i="1"/>
  <c r="NA43" i="1"/>
  <c r="MZ43" i="1"/>
  <c r="MY43" i="1"/>
  <c r="MX43" i="1"/>
  <c r="MW43" i="1"/>
  <c r="MV43" i="1"/>
  <c r="NO40" i="1"/>
  <c r="NN40" i="1"/>
  <c r="NM40" i="1"/>
  <c r="NL40" i="1"/>
  <c r="NK40" i="1"/>
  <c r="NJ40" i="1"/>
  <c r="NI40" i="1"/>
  <c r="NH40" i="1"/>
  <c r="NG40" i="1"/>
  <c r="NE40" i="1"/>
  <c r="ND40" i="1"/>
  <c r="NC40" i="1"/>
  <c r="NB40" i="1"/>
  <c r="NA40" i="1"/>
  <c r="MZ40" i="1"/>
  <c r="MY40" i="1"/>
  <c r="MX40" i="1"/>
  <c r="MW40" i="1"/>
  <c r="MV40" i="1"/>
  <c r="NO39" i="1"/>
  <c r="NN39" i="1"/>
  <c r="NM39" i="1"/>
  <c r="NL39" i="1"/>
  <c r="NK39" i="1"/>
  <c r="NJ39" i="1"/>
  <c r="NI39" i="1"/>
  <c r="NH39" i="1"/>
  <c r="NG39" i="1"/>
  <c r="NE39" i="1"/>
  <c r="ND39" i="1"/>
  <c r="NC39" i="1"/>
  <c r="NB39" i="1"/>
  <c r="NA39" i="1"/>
  <c r="MZ39" i="1"/>
  <c r="MY39" i="1"/>
  <c r="MX39" i="1"/>
  <c r="MW39" i="1"/>
  <c r="MV39" i="1"/>
  <c r="NO37" i="1"/>
  <c r="NN37" i="1"/>
  <c r="NM37" i="1"/>
  <c r="NL37" i="1"/>
  <c r="NK37" i="1"/>
  <c r="NJ37" i="1"/>
  <c r="NI37" i="1"/>
  <c r="NH37" i="1"/>
  <c r="NG37" i="1"/>
  <c r="NE37" i="1"/>
  <c r="ND37" i="1"/>
  <c r="NC37" i="1"/>
  <c r="NB37" i="1"/>
  <c r="NA37" i="1"/>
  <c r="MZ37" i="1"/>
  <c r="MY37" i="1"/>
  <c r="MX37" i="1"/>
  <c r="MW37" i="1"/>
  <c r="MV37" i="1"/>
  <c r="NN29" i="1"/>
  <c r="NJ31" i="1"/>
  <c r="NG31" i="1"/>
  <c r="NC33" i="1"/>
  <c r="NB35" i="1"/>
  <c r="MY35" i="1"/>
  <c r="MX29" i="1"/>
  <c r="NL10" i="1"/>
  <c r="NK12" i="1"/>
  <c r="NJ14" i="1"/>
  <c r="NH14" i="1"/>
  <c r="NG14" i="1"/>
  <c r="NF12" i="1"/>
  <c r="ND10" i="1"/>
  <c r="NC10" i="1"/>
  <c r="MZ12" i="1"/>
  <c r="MY10" i="1"/>
  <c r="MX10" i="1"/>
  <c r="MV10" i="1"/>
  <c r="NG41" i="1"/>
  <c r="NG62" i="1"/>
  <c r="NG63" i="1"/>
  <c r="MY41" i="1"/>
  <c r="MY62" i="1"/>
  <c r="MY63" i="1"/>
  <c r="NC41" i="1"/>
  <c r="NC62" i="1"/>
  <c r="NC63" i="1"/>
  <c r="NH41" i="1"/>
  <c r="NH62" i="1"/>
  <c r="NH63" i="1"/>
  <c r="NL41" i="1"/>
  <c r="NL62" i="1"/>
  <c r="NL63" i="1"/>
  <c r="NF41" i="1"/>
  <c r="NF62" i="1"/>
  <c r="NF63" i="1"/>
  <c r="MX41" i="1"/>
  <c r="MX62" i="1"/>
  <c r="MX63" i="1"/>
  <c r="NK41" i="1"/>
  <c r="NK62" i="1"/>
  <c r="NK63" i="1"/>
  <c r="MV41" i="1"/>
  <c r="MV62" i="1"/>
  <c r="MV63" i="1"/>
  <c r="MZ41" i="1"/>
  <c r="MZ62" i="1"/>
  <c r="MZ63" i="1"/>
  <c r="ND41" i="1"/>
  <c r="ND62" i="1"/>
  <c r="ND63" i="1"/>
  <c r="NI41" i="1"/>
  <c r="NI62" i="1"/>
  <c r="NI63" i="1"/>
  <c r="NM41" i="1"/>
  <c r="NM62" i="1"/>
  <c r="NM63" i="1"/>
  <c r="NB41" i="1"/>
  <c r="NB62" i="1"/>
  <c r="NB63" i="1"/>
  <c r="NO63" i="1"/>
  <c r="NO62" i="1"/>
  <c r="MW41" i="1"/>
  <c r="MW62" i="1"/>
  <c r="MW63" i="1"/>
  <c r="NA41" i="1"/>
  <c r="NA62" i="1"/>
  <c r="NA63" i="1"/>
  <c r="NE41" i="1"/>
  <c r="NE62" i="1"/>
  <c r="NE63" i="1"/>
  <c r="NJ41" i="1"/>
  <c r="NJ62" i="1"/>
  <c r="NJ63" i="1"/>
  <c r="NN41" i="1"/>
  <c r="NN62" i="1"/>
  <c r="NN63" i="1"/>
  <c r="NO41" i="1"/>
  <c r="NO10" i="1"/>
  <c r="NO35" i="1"/>
  <c r="NL15" i="1"/>
  <c r="NL16" i="1"/>
  <c r="NN15" i="1"/>
  <c r="NN16" i="1"/>
  <c r="NF27" i="1"/>
  <c r="NF10" i="1"/>
  <c r="NJ33" i="1"/>
  <c r="NF35" i="1"/>
  <c r="NI15" i="1"/>
  <c r="NI16" i="1"/>
  <c r="NM15" i="1"/>
  <c r="NM16" i="1"/>
  <c r="NF31" i="1"/>
  <c r="MV15" i="1"/>
  <c r="MV16" i="1"/>
  <c r="NN19" i="1"/>
  <c r="NF29" i="1"/>
  <c r="NF21" i="1"/>
  <c r="NO29" i="1"/>
  <c r="NF33" i="1"/>
  <c r="NF25" i="1"/>
  <c r="NK31" i="1"/>
  <c r="NJ29" i="1"/>
  <c r="NG25" i="1"/>
  <c r="NF19" i="1"/>
  <c r="NF16" i="1"/>
  <c r="NE15" i="1"/>
  <c r="NE16" i="1"/>
  <c r="ND33" i="1"/>
  <c r="ND21" i="1"/>
  <c r="NB15" i="1"/>
  <c r="NB16" i="1"/>
  <c r="NB25" i="1"/>
  <c r="NB29" i="1"/>
  <c r="NB33" i="1"/>
  <c r="MZ15" i="1"/>
  <c r="MZ16" i="1"/>
  <c r="MZ27" i="1"/>
  <c r="MZ31" i="1"/>
  <c r="MX15" i="1"/>
  <c r="MX16" i="1"/>
  <c r="MX19" i="1"/>
  <c r="MX35" i="1"/>
  <c r="MW15" i="1"/>
  <c r="MW16" i="1"/>
  <c r="MV29" i="1"/>
  <c r="MV33" i="1"/>
  <c r="NG12" i="1"/>
  <c r="NC14" i="1"/>
  <c r="NC19" i="1"/>
  <c r="MY21" i="1"/>
  <c r="NL21" i="1"/>
  <c r="NL25" i="1"/>
  <c r="NH27" i="1"/>
  <c r="NN35" i="1"/>
  <c r="NN10" i="1"/>
  <c r="NJ12" i="1"/>
  <c r="NF14" i="1"/>
  <c r="ND15" i="1"/>
  <c r="ND16" i="1"/>
  <c r="NJ15" i="1"/>
  <c r="NJ16" i="1"/>
  <c r="NH19" i="1"/>
  <c r="NB21" i="1"/>
  <c r="NO21" i="1"/>
  <c r="ND25" i="1"/>
  <c r="MX27" i="1"/>
  <c r="NN27" i="1"/>
  <c r="ND29" i="1"/>
  <c r="MX31" i="1"/>
  <c r="NN31" i="1"/>
  <c r="NG33" i="1"/>
  <c r="MZ35" i="1"/>
  <c r="MY12" i="1"/>
  <c r="NO12" i="1"/>
  <c r="NK14" i="1"/>
  <c r="NC35" i="1"/>
  <c r="ND12" i="1"/>
  <c r="MZ14" i="1"/>
  <c r="NA15" i="1"/>
  <c r="NH15" i="1"/>
  <c r="NH16" i="1"/>
  <c r="MZ19" i="1"/>
  <c r="MV21" i="1"/>
  <c r="NJ21" i="1"/>
  <c r="MV25" i="1"/>
  <c r="NJ25" i="1"/>
  <c r="NC27" i="1"/>
  <c r="MY29" i="1"/>
  <c r="NL29" i="1"/>
  <c r="NH31" i="1"/>
  <c r="NL33" i="1"/>
  <c r="NH35" i="1"/>
  <c r="NJ10" i="1"/>
  <c r="MX12" i="1"/>
  <c r="MX14" i="1"/>
  <c r="NB14" i="1"/>
  <c r="NB12" i="1"/>
  <c r="NN14" i="1"/>
  <c r="NN12" i="1"/>
  <c r="NB10" i="1"/>
  <c r="MZ10" i="1"/>
  <c r="NH10" i="1"/>
  <c r="MV12" i="1"/>
  <c r="NL12" i="1"/>
  <c r="MW14" i="1"/>
  <c r="MW12" i="1"/>
  <c r="NA14" i="1"/>
  <c r="NA12" i="1"/>
  <c r="NE14" i="1"/>
  <c r="NE12" i="1"/>
  <c r="NI14" i="1"/>
  <c r="NI12" i="1"/>
  <c r="NM14" i="1"/>
  <c r="NM12" i="1"/>
  <c r="MW10" i="1"/>
  <c r="NA10" i="1"/>
  <c r="NE10" i="1"/>
  <c r="NI10" i="1"/>
  <c r="NM10" i="1"/>
  <c r="NC12" i="1"/>
  <c r="NH12" i="1"/>
  <c r="MY14" i="1"/>
  <c r="ND14" i="1"/>
  <c r="NO14" i="1"/>
  <c r="MY15" i="1"/>
  <c r="MY16" i="1"/>
  <c r="NC15" i="1"/>
  <c r="NC16" i="1"/>
  <c r="NG15" i="1"/>
  <c r="NG16" i="1"/>
  <c r="NK15" i="1"/>
  <c r="NO15" i="1"/>
  <c r="MV19" i="1"/>
  <c r="NB19" i="1"/>
  <c r="NG19" i="1"/>
  <c r="NL19" i="1"/>
  <c r="MX21" i="1"/>
  <c r="NC21" i="1"/>
  <c r="NH21" i="1"/>
  <c r="NN21" i="1"/>
  <c r="MZ25" i="1"/>
  <c r="NK25" i="1"/>
  <c r="MV27" i="1"/>
  <c r="NB27" i="1"/>
  <c r="NG27" i="1"/>
  <c r="NL27" i="1"/>
  <c r="NC29" i="1"/>
  <c r="NH29" i="1"/>
  <c r="MY31" i="1"/>
  <c r="ND31" i="1"/>
  <c r="NO31" i="1"/>
  <c r="MZ33" i="1"/>
  <c r="NK33" i="1"/>
  <c r="MV35" i="1"/>
  <c r="NG35" i="1"/>
  <c r="NL35" i="1"/>
  <c r="NG10" i="1"/>
  <c r="NK10" i="1"/>
  <c r="MV14" i="1"/>
  <c r="NL14" i="1"/>
  <c r="MY19" i="1"/>
  <c r="ND19" i="1"/>
  <c r="NJ19" i="1"/>
  <c r="NO19" i="1"/>
  <c r="MZ21" i="1"/>
  <c r="NK21" i="1"/>
  <c r="MX25" i="1"/>
  <c r="NC25" i="1"/>
  <c r="NH25" i="1"/>
  <c r="NN25" i="1"/>
  <c r="MY27" i="1"/>
  <c r="ND27" i="1"/>
  <c r="NJ27" i="1"/>
  <c r="NO27" i="1"/>
  <c r="MZ29" i="1"/>
  <c r="NK29" i="1"/>
  <c r="MV31" i="1"/>
  <c r="NB31" i="1"/>
  <c r="NL31" i="1"/>
  <c r="MX33" i="1"/>
  <c r="NH33" i="1"/>
  <c r="NN33" i="1"/>
  <c r="ND35" i="1"/>
  <c r="NJ35" i="1"/>
  <c r="NK19" i="1"/>
  <c r="NG21" i="1"/>
  <c r="MY25" i="1"/>
  <c r="NO25" i="1"/>
  <c r="NK27" i="1"/>
  <c r="NG29" i="1"/>
  <c r="NC31" i="1"/>
  <c r="MY33" i="1"/>
  <c r="NO33" i="1"/>
  <c r="NK35" i="1"/>
  <c r="MW19" i="1"/>
  <c r="NA19" i="1"/>
  <c r="NE19" i="1"/>
  <c r="NI19" i="1"/>
  <c r="NM19" i="1"/>
  <c r="MW21" i="1"/>
  <c r="NA21" i="1"/>
  <c r="NE21" i="1"/>
  <c r="NI21" i="1"/>
  <c r="NM21" i="1"/>
  <c r="MW25" i="1"/>
  <c r="NA25" i="1"/>
  <c r="NE25" i="1"/>
  <c r="NI25" i="1"/>
  <c r="NM25" i="1"/>
  <c r="MW27" i="1"/>
  <c r="NA27" i="1"/>
  <c r="NE27" i="1"/>
  <c r="NI27" i="1"/>
  <c r="NM27" i="1"/>
  <c r="MW29" i="1"/>
  <c r="NA29" i="1"/>
  <c r="NE29" i="1"/>
  <c r="NI29" i="1"/>
  <c r="NM29" i="1"/>
  <c r="MW31" i="1"/>
  <c r="NA31" i="1"/>
  <c r="NE31" i="1"/>
  <c r="NI31" i="1"/>
  <c r="NM31" i="1"/>
  <c r="MW33" i="1"/>
  <c r="NA33" i="1"/>
  <c r="NE33" i="1"/>
  <c r="NI33" i="1"/>
  <c r="NM33" i="1"/>
  <c r="MW35" i="1"/>
  <c r="NA35" i="1"/>
  <c r="NE35" i="1"/>
  <c r="NI35" i="1"/>
  <c r="NM35" i="1"/>
  <c r="MQ24" i="1"/>
  <c r="MQ26" i="1"/>
  <c r="MQ28" i="1"/>
  <c r="MQ30" i="1"/>
  <c r="MQ32" i="1"/>
  <c r="MQ34" i="1"/>
  <c r="NO16" i="1"/>
  <c r="NK16" i="1"/>
  <c r="NA16" i="1"/>
  <c r="MP24" i="1"/>
  <c r="MP26" i="1"/>
  <c r="MP28" i="1"/>
  <c r="MP30" i="1"/>
  <c r="MP32" i="1"/>
  <c r="MP34" i="1"/>
  <c r="MO24" i="1"/>
  <c r="MO26" i="1"/>
  <c r="MO28" i="1"/>
  <c r="MO30" i="1"/>
  <c r="MO32" i="1"/>
  <c r="MO34" i="1"/>
  <c r="MN24" i="1"/>
  <c r="MN26" i="1"/>
  <c r="MN28" i="1"/>
  <c r="MN30" i="1"/>
  <c r="MN32" i="1"/>
  <c r="MN34" i="1"/>
  <c r="MM24" i="1"/>
  <c r="MM26" i="1"/>
  <c r="MM28" i="1"/>
  <c r="MM30" i="1"/>
  <c r="MM32" i="1"/>
  <c r="MM34" i="1"/>
  <c r="ML24" i="1"/>
  <c r="ML26" i="1"/>
  <c r="ML28" i="1"/>
  <c r="ML30" i="1"/>
  <c r="ML32" i="1"/>
  <c r="ML34" i="1"/>
  <c r="MK24" i="1"/>
  <c r="MK26" i="1"/>
  <c r="MK28" i="1"/>
  <c r="MK30" i="1"/>
  <c r="MK32" i="1"/>
  <c r="MK34" i="1"/>
  <c r="MJ24" i="1"/>
  <c r="MJ26" i="1"/>
  <c r="MJ28" i="1"/>
  <c r="MJ30" i="1"/>
  <c r="MJ32" i="1"/>
  <c r="MJ34" i="1"/>
  <c r="MI24" i="1"/>
  <c r="MI26" i="1"/>
  <c r="MI28" i="1"/>
  <c r="MI30" i="1"/>
  <c r="MI32" i="1"/>
  <c r="MI34" i="1"/>
  <c r="MH24" i="1"/>
  <c r="MH26" i="1"/>
  <c r="MH28" i="1"/>
  <c r="MH30" i="1"/>
  <c r="MH32" i="1"/>
  <c r="MH34" i="1"/>
  <c r="MG24" i="1"/>
  <c r="MG26" i="1"/>
  <c r="MG28" i="1"/>
  <c r="MG30" i="1"/>
  <c r="MG32" i="1"/>
  <c r="MG34" i="1"/>
  <c r="ME24" i="1"/>
  <c r="ME26" i="1"/>
  <c r="ME28" i="1"/>
  <c r="ME30" i="1"/>
  <c r="ME32" i="1"/>
  <c r="ME34" i="1"/>
  <c r="MD24" i="1"/>
  <c r="MD26" i="1"/>
  <c r="MD28" i="1"/>
  <c r="MD30" i="1"/>
  <c r="MD32" i="1"/>
  <c r="MD34" i="1"/>
  <c r="MC24" i="1"/>
  <c r="MC26" i="1"/>
  <c r="MC28" i="1"/>
  <c r="MC30" i="1"/>
  <c r="MC32" i="1"/>
  <c r="MC34" i="1"/>
  <c r="MB24" i="1"/>
  <c r="MB26" i="1"/>
  <c r="MB28" i="1"/>
  <c r="MB30" i="1"/>
  <c r="MB32" i="1"/>
  <c r="MB34" i="1"/>
  <c r="MA24" i="1"/>
  <c r="MA26" i="1"/>
  <c r="MA28" i="1"/>
  <c r="MA30" i="1"/>
  <c r="MA32" i="1"/>
  <c r="MA34" i="1"/>
  <c r="LZ24" i="1"/>
  <c r="LZ26" i="1"/>
  <c r="LZ28" i="1"/>
  <c r="LZ30" i="1"/>
  <c r="LZ32" i="1"/>
  <c r="LZ34" i="1"/>
  <c r="LY24" i="1"/>
  <c r="LY26" i="1"/>
  <c r="LY28" i="1"/>
  <c r="LY30" i="1"/>
  <c r="LY32" i="1"/>
  <c r="LY34" i="1"/>
  <c r="LX47" i="1"/>
  <c r="LX45" i="1"/>
  <c r="LX43" i="1"/>
  <c r="LX40" i="1"/>
  <c r="LX39" i="1"/>
  <c r="LX37" i="1"/>
  <c r="LX24" i="1"/>
  <c r="LX26" i="1"/>
  <c r="LX21" i="1"/>
  <c r="LX41" i="1"/>
  <c r="LX62" i="1"/>
  <c r="LX63" i="1"/>
  <c r="LX15" i="1"/>
  <c r="LX16" i="1"/>
  <c r="LX10" i="1"/>
  <c r="LX28" i="1"/>
  <c r="LX27" i="1"/>
  <c r="LX12" i="1"/>
  <c r="LX14" i="1"/>
  <c r="LX19" i="1"/>
  <c r="LX25" i="1"/>
  <c r="LX30" i="1"/>
  <c r="LX29" i="1"/>
  <c r="LX31" i="1"/>
  <c r="LX32" i="1"/>
  <c r="LX34" i="1"/>
  <c r="LX35" i="1"/>
  <c r="LX33" i="1"/>
  <c r="LW24" i="1"/>
  <c r="LW26" i="1"/>
  <c r="LW28" i="1"/>
  <c r="LW30" i="1"/>
  <c r="LW32" i="1"/>
  <c r="LW34" i="1"/>
  <c r="LV24" i="1"/>
  <c r="LV26" i="1"/>
  <c r="LV28" i="1"/>
  <c r="LV30" i="1"/>
  <c r="LV32" i="1"/>
  <c r="LV34" i="1"/>
  <c r="LU24" i="1"/>
  <c r="LU26" i="1"/>
  <c r="LU28" i="1"/>
  <c r="LU30" i="1"/>
  <c r="LU32" i="1"/>
  <c r="LU34" i="1"/>
  <c r="MD12" i="1"/>
  <c r="MS14" i="1"/>
  <c r="LY15" i="1"/>
  <c r="LZ15" i="1"/>
  <c r="MA15" i="1"/>
  <c r="MB15" i="1"/>
  <c r="MC15" i="1"/>
  <c r="MD15" i="1"/>
  <c r="ME25" i="1"/>
  <c r="MF15" i="1"/>
  <c r="MG15" i="1"/>
  <c r="MH15" i="1"/>
  <c r="MI15" i="1"/>
  <c r="MJ15" i="1"/>
  <c r="MK15" i="1"/>
  <c r="ML15" i="1"/>
  <c r="MM19" i="1"/>
  <c r="MN15" i="1"/>
  <c r="MO15" i="1"/>
  <c r="MP15" i="1"/>
  <c r="MQ15" i="1"/>
  <c r="MR15" i="1"/>
  <c r="MS19" i="1"/>
  <c r="MT15" i="1"/>
  <c r="MU15" i="1"/>
  <c r="MB19" i="1"/>
  <c r="MC19" i="1"/>
  <c r="LY37" i="1"/>
  <c r="LZ37" i="1"/>
  <c r="MA37" i="1"/>
  <c r="MB37" i="1"/>
  <c r="MC37" i="1"/>
  <c r="MD37" i="1"/>
  <c r="ME37" i="1"/>
  <c r="MF37" i="1"/>
  <c r="MG37" i="1"/>
  <c r="MH37" i="1"/>
  <c r="MI37" i="1"/>
  <c r="MJ37" i="1"/>
  <c r="MK37" i="1"/>
  <c r="ML37" i="1"/>
  <c r="MM37" i="1"/>
  <c r="MN37" i="1"/>
  <c r="MO37" i="1"/>
  <c r="MP37" i="1"/>
  <c r="MQ37" i="1"/>
  <c r="MR37" i="1"/>
  <c r="MS37" i="1"/>
  <c r="MT37" i="1"/>
  <c r="MU37" i="1"/>
  <c r="LY39" i="1"/>
  <c r="LZ39" i="1"/>
  <c r="MA39" i="1"/>
  <c r="MB39" i="1"/>
  <c r="MC39" i="1"/>
  <c r="MD39" i="1"/>
  <c r="ME39" i="1"/>
  <c r="MF39" i="1"/>
  <c r="MG39" i="1"/>
  <c r="MH39" i="1"/>
  <c r="MI39" i="1"/>
  <c r="MJ39" i="1"/>
  <c r="MK39" i="1"/>
  <c r="ML39" i="1"/>
  <c r="MM39" i="1"/>
  <c r="MN39" i="1"/>
  <c r="MO39" i="1"/>
  <c r="MP39" i="1"/>
  <c r="MQ39" i="1"/>
  <c r="MR39" i="1"/>
  <c r="MS39" i="1"/>
  <c r="MT39" i="1"/>
  <c r="MU39" i="1"/>
  <c r="LY40" i="1"/>
  <c r="LZ40" i="1"/>
  <c r="MA40" i="1"/>
  <c r="MB40" i="1"/>
  <c r="MB41" i="1"/>
  <c r="MC40" i="1"/>
  <c r="MD40" i="1"/>
  <c r="ME40" i="1"/>
  <c r="MF40" i="1"/>
  <c r="MG40" i="1"/>
  <c r="MG41" i="1"/>
  <c r="MH40" i="1"/>
  <c r="MH41" i="1"/>
  <c r="MI40" i="1"/>
  <c r="MJ40" i="1"/>
  <c r="MK40" i="1"/>
  <c r="ML40" i="1"/>
  <c r="MM40" i="1"/>
  <c r="MN40" i="1"/>
  <c r="MO40" i="1"/>
  <c r="MP40" i="1"/>
  <c r="MQ40" i="1"/>
  <c r="MR40" i="1"/>
  <c r="MS40" i="1"/>
  <c r="MT40" i="1"/>
  <c r="MU40" i="1"/>
  <c r="LY43" i="1"/>
  <c r="LZ43" i="1"/>
  <c r="MA43" i="1"/>
  <c r="MB43" i="1"/>
  <c r="MC43" i="1"/>
  <c r="MD43" i="1"/>
  <c r="ME43" i="1"/>
  <c r="MF43" i="1"/>
  <c r="MG43" i="1"/>
  <c r="MH43" i="1"/>
  <c r="MI43" i="1"/>
  <c r="MJ43" i="1"/>
  <c r="MK43" i="1"/>
  <c r="ML43" i="1"/>
  <c r="MM43" i="1"/>
  <c r="MN43" i="1"/>
  <c r="MO43" i="1"/>
  <c r="MP43" i="1"/>
  <c r="MQ43" i="1"/>
  <c r="MR43" i="1"/>
  <c r="MS43" i="1"/>
  <c r="MT43" i="1"/>
  <c r="MU43" i="1"/>
  <c r="LY45" i="1"/>
  <c r="LZ45" i="1"/>
  <c r="MA45" i="1"/>
  <c r="MB45" i="1"/>
  <c r="MC45" i="1"/>
  <c r="MD45" i="1"/>
  <c r="ME45" i="1"/>
  <c r="MF45" i="1"/>
  <c r="MG45" i="1"/>
  <c r="MH45" i="1"/>
  <c r="MI45" i="1"/>
  <c r="MJ45" i="1"/>
  <c r="MK45" i="1"/>
  <c r="ML45" i="1"/>
  <c r="MM45" i="1"/>
  <c r="MN45" i="1"/>
  <c r="MO45" i="1"/>
  <c r="MP45" i="1"/>
  <c r="MQ45" i="1"/>
  <c r="MR45" i="1"/>
  <c r="MS45" i="1"/>
  <c r="MT45" i="1"/>
  <c r="MU45" i="1"/>
  <c r="LY47" i="1"/>
  <c r="LZ47" i="1"/>
  <c r="MA47" i="1"/>
  <c r="MB47" i="1"/>
  <c r="MC47" i="1"/>
  <c r="MD47" i="1"/>
  <c r="ME47" i="1"/>
  <c r="MF47" i="1"/>
  <c r="MG47" i="1"/>
  <c r="MH47" i="1"/>
  <c r="MI47" i="1"/>
  <c r="MJ47" i="1"/>
  <c r="MK47" i="1"/>
  <c r="ML47" i="1"/>
  <c r="MM47" i="1"/>
  <c r="MN47" i="1"/>
  <c r="MO47" i="1"/>
  <c r="MP47" i="1"/>
  <c r="MQ47" i="1"/>
  <c r="MR47" i="1"/>
  <c r="MS47" i="1"/>
  <c r="MT47" i="1"/>
  <c r="MU47" i="1"/>
  <c r="MD19" i="1"/>
  <c r="MB25" i="1"/>
  <c r="MI19" i="1"/>
  <c r="MO41" i="1"/>
  <c r="MO62" i="1"/>
  <c r="MO63" i="1"/>
  <c r="LY41" i="1"/>
  <c r="LY62" i="1"/>
  <c r="LY63" i="1"/>
  <c r="MR41" i="1"/>
  <c r="MR62" i="1"/>
  <c r="MR63" i="1"/>
  <c r="MN41" i="1"/>
  <c r="MN62" i="1"/>
  <c r="MN63" i="1"/>
  <c r="MJ41" i="1"/>
  <c r="MJ62" i="1"/>
  <c r="MJ63" i="1"/>
  <c r="MF41" i="1"/>
  <c r="MF62" i="1"/>
  <c r="MF63" i="1"/>
  <c r="MB62" i="1"/>
  <c r="MB63" i="1"/>
  <c r="MS62" i="1"/>
  <c r="MS63" i="1"/>
  <c r="MG62" i="1"/>
  <c r="MG63" i="1"/>
  <c r="MU41" i="1"/>
  <c r="MU62" i="1"/>
  <c r="MU63" i="1"/>
  <c r="MQ41" i="1"/>
  <c r="MQ62" i="1"/>
  <c r="MQ63" i="1"/>
  <c r="MM41" i="1"/>
  <c r="MM62" i="1"/>
  <c r="MM63" i="1"/>
  <c r="MI41" i="1"/>
  <c r="MI62" i="1"/>
  <c r="MI63" i="1"/>
  <c r="ME41" i="1"/>
  <c r="ME62" i="1"/>
  <c r="ME63" i="1"/>
  <c r="MA41" i="1"/>
  <c r="MA62" i="1"/>
  <c r="MA63" i="1"/>
  <c r="MK41" i="1"/>
  <c r="MK62" i="1"/>
  <c r="MK63" i="1"/>
  <c r="MC41" i="1"/>
  <c r="MC62" i="1"/>
  <c r="MC63" i="1"/>
  <c r="MT41" i="1"/>
  <c r="MT62" i="1"/>
  <c r="MT63" i="1"/>
  <c r="MP41" i="1"/>
  <c r="MP62" i="1"/>
  <c r="MP63" i="1"/>
  <c r="ML41" i="1"/>
  <c r="ML62" i="1"/>
  <c r="ML63" i="1"/>
  <c r="MH62" i="1"/>
  <c r="MH63" i="1"/>
  <c r="MD41" i="1"/>
  <c r="MD62" i="1"/>
  <c r="MD63" i="1"/>
  <c r="LZ41" i="1"/>
  <c r="LZ62" i="1"/>
  <c r="LZ63" i="1"/>
  <c r="MA12" i="1"/>
  <c r="ME10" i="1"/>
  <c r="MB35" i="1"/>
  <c r="MA14" i="1"/>
  <c r="MA29" i="1"/>
  <c r="MN33" i="1"/>
  <c r="MM35" i="1"/>
  <c r="MJ27" i="1"/>
  <c r="ME31" i="1"/>
  <c r="MO25" i="1"/>
  <c r="MS35" i="1"/>
  <c r="ME33" i="1"/>
  <c r="MK27" i="1"/>
  <c r="MK29" i="1"/>
  <c r="MI27" i="1"/>
  <c r="MQ21" i="1"/>
  <c r="MF14" i="1"/>
  <c r="MI21" i="1"/>
  <c r="MQ35" i="1"/>
  <c r="MQ33" i="1"/>
  <c r="MQ31" i="1"/>
  <c r="MI29" i="1"/>
  <c r="MS21" i="1"/>
  <c r="ME21" i="1"/>
  <c r="MJ16" i="1"/>
  <c r="MF16" i="1"/>
  <c r="MR14" i="1"/>
  <c r="ML10" i="1"/>
  <c r="ME35" i="1"/>
  <c r="MM33" i="1"/>
  <c r="MM29" i="1"/>
  <c r="MQ27" i="1"/>
  <c r="MU25" i="1"/>
  <c r="MM21" i="1"/>
  <c r="LZ29" i="1"/>
  <c r="MD21" i="1"/>
  <c r="ML19" i="1"/>
  <c r="MK12" i="1"/>
  <c r="MC10" i="1"/>
  <c r="MO29" i="1"/>
  <c r="MB29" i="1"/>
  <c r="ML27" i="1"/>
  <c r="MB27" i="1"/>
  <c r="ML14" i="1"/>
  <c r="MN29" i="1"/>
  <c r="ML25" i="1"/>
  <c r="MJ21" i="1"/>
  <c r="MP19" i="1"/>
  <c r="MJ14" i="1"/>
  <c r="MP12" i="1"/>
  <c r="MP10" i="1"/>
  <c r="MD10" i="1"/>
  <c r="MT35" i="1"/>
  <c r="MB31" i="1"/>
  <c r="ML29" i="1"/>
  <c r="LZ25" i="1"/>
  <c r="MN14" i="1"/>
  <c r="MB14" i="1"/>
  <c r="MJ12" i="1"/>
  <c r="MF10" i="1"/>
  <c r="MK35" i="1"/>
  <c r="MS33" i="1"/>
  <c r="MO31" i="1"/>
  <c r="MO19" i="1"/>
  <c r="MU12" i="1"/>
  <c r="LY33" i="1"/>
  <c r="MO27" i="1"/>
  <c r="MK19" i="1"/>
  <c r="MU14" i="1"/>
  <c r="MQ14" i="1"/>
  <c r="ME14" i="1"/>
  <c r="MU10" i="1"/>
  <c r="MO35" i="1"/>
  <c r="MK33" i="1"/>
  <c r="MS31" i="1"/>
  <c r="MN31" i="1"/>
  <c r="MS29" i="1"/>
  <c r="MG29" i="1"/>
  <c r="MN27" i="1"/>
  <c r="MS25" i="1"/>
  <c r="MG25" i="1"/>
  <c r="LY25" i="1"/>
  <c r="MO21" i="1"/>
  <c r="MB21" i="1"/>
  <c r="MN19" i="1"/>
  <c r="MU16" i="1"/>
  <c r="MA16" i="1"/>
  <c r="MT14" i="1"/>
  <c r="MP14" i="1"/>
  <c r="MI14" i="1"/>
  <c r="MD14" i="1"/>
  <c r="MT12" i="1"/>
  <c r="MT10" i="1"/>
  <c r="MI10" i="1"/>
  <c r="MN35" i="1"/>
  <c r="MC35" i="1"/>
  <c r="MO33" i="1"/>
  <c r="MI33" i="1"/>
  <c r="MR31" i="1"/>
  <c r="MI31" i="1"/>
  <c r="MQ29" i="1"/>
  <c r="ME29" i="1"/>
  <c r="MS27" i="1"/>
  <c r="ME27" i="1"/>
  <c r="MQ25" i="1"/>
  <c r="MN21" i="1"/>
  <c r="MG21" i="1"/>
  <c r="MQ19" i="1"/>
  <c r="MT16" i="1"/>
  <c r="MP16" i="1"/>
  <c r="MD16" i="1"/>
  <c r="MH14" i="1"/>
  <c r="MQ12" i="1"/>
  <c r="MQ10" i="1"/>
  <c r="MA10" i="1"/>
  <c r="MU33" i="1"/>
  <c r="MU21" i="1"/>
  <c r="MU19" i="1"/>
  <c r="MU35" i="1"/>
  <c r="MU29" i="1"/>
  <c r="MU27" i="1"/>
  <c r="MU31" i="1"/>
  <c r="MT21" i="1"/>
  <c r="MT19" i="1"/>
  <c r="MS41" i="1"/>
  <c r="MS15" i="1"/>
  <c r="MR35" i="1"/>
  <c r="MR27" i="1"/>
  <c r="MR25" i="1"/>
  <c r="MR33" i="1"/>
  <c r="MR29" i="1"/>
  <c r="MR19" i="1"/>
  <c r="MR21" i="1"/>
  <c r="MR12" i="1"/>
  <c r="MR16" i="1"/>
  <c r="MH35" i="1"/>
  <c r="LZ35" i="1"/>
  <c r="MH33" i="1"/>
  <c r="MT31" i="1"/>
  <c r="MH31" i="1"/>
  <c r="MT29" i="1"/>
  <c r="MH21" i="1"/>
  <c r="MK16" i="1"/>
  <c r="MG16" i="1"/>
  <c r="MC16" i="1"/>
  <c r="LY16" i="1"/>
  <c r="MC12" i="1"/>
  <c r="ML33" i="1"/>
  <c r="MT27" i="1"/>
  <c r="LZ21" i="1"/>
  <c r="MK14" i="1"/>
  <c r="MG14" i="1"/>
  <c r="MC14" i="1"/>
  <c r="MG12" i="1"/>
  <c r="MS10" i="1"/>
  <c r="ML35" i="1"/>
  <c r="MT33" i="1"/>
  <c r="ML31" i="1"/>
  <c r="MH29" i="1"/>
  <c r="MT25" i="1"/>
  <c r="MH19" i="1"/>
  <c r="MM15" i="1"/>
  <c r="MM16" i="1"/>
  <c r="MM31" i="1"/>
  <c r="MS12" i="1"/>
  <c r="MN12" i="1"/>
  <c r="MF12" i="1"/>
  <c r="LY12" i="1"/>
  <c r="MR10" i="1"/>
  <c r="MJ10" i="1"/>
  <c r="MQ16" i="1"/>
  <c r="MP31" i="1"/>
  <c r="MP27" i="1"/>
  <c r="MP35" i="1"/>
  <c r="MP33" i="1"/>
  <c r="MP29" i="1"/>
  <c r="MP25" i="1"/>
  <c r="MP21" i="1"/>
  <c r="MO14" i="1"/>
  <c r="MO10" i="1"/>
  <c r="MO16" i="1"/>
  <c r="MO12" i="1"/>
  <c r="MN25" i="1"/>
  <c r="MN10" i="1"/>
  <c r="MN16" i="1"/>
  <c r="MM25" i="1"/>
  <c r="MM27" i="1"/>
  <c r="MM14" i="1"/>
  <c r="MM12" i="1"/>
  <c r="MM10" i="1"/>
  <c r="ML21" i="1"/>
  <c r="ML16" i="1"/>
  <c r="ML12" i="1"/>
  <c r="MK31" i="1"/>
  <c r="MK25" i="1"/>
  <c r="MK21" i="1"/>
  <c r="MK10" i="1"/>
  <c r="MJ35" i="1"/>
  <c r="MJ25" i="1"/>
  <c r="MJ19" i="1"/>
  <c r="MJ33" i="1"/>
  <c r="MJ31" i="1"/>
  <c r="MJ29" i="1"/>
  <c r="MI35" i="1"/>
  <c r="MI25" i="1"/>
  <c r="MI16" i="1"/>
  <c r="MI12" i="1"/>
  <c r="MH27" i="1"/>
  <c r="MH25" i="1"/>
  <c r="MH16" i="1"/>
  <c r="MH12" i="1"/>
  <c r="MH10" i="1"/>
  <c r="MG35" i="1"/>
  <c r="MG31" i="1"/>
  <c r="MG27" i="1"/>
  <c r="MG19" i="1"/>
  <c r="MG33" i="1"/>
  <c r="MG10" i="1"/>
  <c r="MF33" i="1"/>
  <c r="MF29" i="1"/>
  <c r="MF27" i="1"/>
  <c r="MF21" i="1"/>
  <c r="MF19" i="1"/>
  <c r="MF31" i="1"/>
  <c r="MF25" i="1"/>
  <c r="ME15" i="1"/>
  <c r="ME16" i="1"/>
  <c r="ME19" i="1"/>
  <c r="ME12" i="1"/>
  <c r="MD29" i="1"/>
  <c r="MD25" i="1"/>
  <c r="MD33" i="1"/>
  <c r="MD35" i="1"/>
  <c r="MD31" i="1"/>
  <c r="MD27" i="1"/>
  <c r="MC33" i="1"/>
  <c r="MC31" i="1"/>
  <c r="MC29" i="1"/>
  <c r="MC21" i="1"/>
  <c r="MC27" i="1"/>
  <c r="MC25" i="1"/>
  <c r="MB10" i="1"/>
  <c r="MB16" i="1"/>
  <c r="MB12" i="1"/>
  <c r="MB33" i="1"/>
  <c r="MA33" i="1"/>
  <c r="MA27" i="1"/>
  <c r="MA19" i="1"/>
  <c r="MA35" i="1"/>
  <c r="MA31" i="1"/>
  <c r="MA25" i="1"/>
  <c r="MA21" i="1"/>
  <c r="LZ31" i="1"/>
  <c r="LZ27" i="1"/>
  <c r="LZ33" i="1"/>
  <c r="LZ19" i="1"/>
  <c r="LZ14" i="1"/>
  <c r="LZ16" i="1"/>
  <c r="LZ10" i="1"/>
  <c r="LZ12" i="1"/>
  <c r="LY29" i="1"/>
  <c r="LY21" i="1"/>
  <c r="LY35" i="1"/>
  <c r="LY27" i="1"/>
  <c r="LY19" i="1"/>
  <c r="LY31" i="1"/>
  <c r="LY14" i="1"/>
  <c r="LY10" i="1"/>
  <c r="LT24" i="1"/>
  <c r="LT26" i="1"/>
  <c r="LT28" i="1"/>
  <c r="LT30" i="1"/>
  <c r="LT32" i="1"/>
  <c r="LT34" i="1"/>
  <c r="MS16" i="1"/>
  <c r="LS24" i="1"/>
  <c r="LS26" i="1"/>
  <c r="LS28" i="1"/>
  <c r="LS30" i="1"/>
  <c r="LS32" i="1"/>
  <c r="LS34" i="1"/>
  <c r="LQ47" i="1"/>
  <c r="LQ45" i="1"/>
  <c r="LQ43" i="1"/>
  <c r="LQ40" i="1"/>
  <c r="LQ39" i="1"/>
  <c r="LQ37" i="1"/>
  <c r="LQ24" i="1"/>
  <c r="LQ19" i="1"/>
  <c r="LQ41" i="1"/>
  <c r="LQ62" i="1"/>
  <c r="LQ63" i="1"/>
  <c r="LQ15" i="1"/>
  <c r="LQ25" i="1"/>
  <c r="LQ21" i="1"/>
  <c r="LQ26" i="1"/>
  <c r="LQ28" i="1"/>
  <c r="LQ27" i="1"/>
  <c r="LQ14" i="1"/>
  <c r="LQ12" i="1"/>
  <c r="LQ10" i="1"/>
  <c r="LQ16" i="1"/>
  <c r="LQ30" i="1"/>
  <c r="LQ29" i="1"/>
  <c r="LQ32" i="1"/>
  <c r="LQ31" i="1"/>
  <c r="LR47" i="1"/>
  <c r="LR45" i="1"/>
  <c r="LR43" i="1"/>
  <c r="LR40" i="1"/>
  <c r="LR39" i="1"/>
  <c r="LR37" i="1"/>
  <c r="LR24" i="1"/>
  <c r="LR26" i="1"/>
  <c r="LR21" i="1"/>
  <c r="LR41" i="1"/>
  <c r="LR62" i="1"/>
  <c r="LR63" i="1"/>
  <c r="LR15" i="1"/>
  <c r="LR16" i="1"/>
  <c r="LR10" i="1"/>
  <c r="LQ33" i="1"/>
  <c r="LQ34" i="1"/>
  <c r="LQ35" i="1"/>
  <c r="LR28" i="1"/>
  <c r="LR27" i="1"/>
  <c r="LR12" i="1"/>
  <c r="LR14" i="1"/>
  <c r="LR19" i="1"/>
  <c r="LR25" i="1"/>
  <c r="LR30" i="1"/>
  <c r="LR29" i="1"/>
  <c r="LR32" i="1"/>
  <c r="LR31" i="1"/>
  <c r="LR34" i="1"/>
  <c r="LR35" i="1"/>
  <c r="LR33" i="1"/>
  <c r="LP24" i="1"/>
  <c r="LP26" i="1"/>
  <c r="LP28" i="1"/>
  <c r="LP30" i="1"/>
  <c r="LP32" i="1"/>
  <c r="LP34" i="1"/>
  <c r="LO24" i="1"/>
  <c r="LO26" i="1"/>
  <c r="LO28" i="1"/>
  <c r="LO30" i="1"/>
  <c r="LO32" i="1"/>
  <c r="LO34" i="1"/>
  <c r="LN24" i="1"/>
  <c r="LN26" i="1"/>
  <c r="LN28" i="1"/>
  <c r="LN30" i="1"/>
  <c r="LN32" i="1"/>
  <c r="LN34" i="1"/>
  <c r="LM24" i="1"/>
  <c r="LM26" i="1"/>
  <c r="LM28" i="1"/>
  <c r="LM30" i="1"/>
  <c r="LM32" i="1"/>
  <c r="LM34" i="1"/>
  <c r="LL24" i="1"/>
  <c r="LL26" i="1"/>
  <c r="LL28" i="1"/>
  <c r="LL30" i="1"/>
  <c r="LL32" i="1"/>
  <c r="LL34" i="1"/>
  <c r="LK24" i="1"/>
  <c r="LK26" i="1"/>
  <c r="LK28" i="1"/>
  <c r="LK30" i="1"/>
  <c r="LK32" i="1"/>
  <c r="LK34" i="1"/>
  <c r="LJ24" i="1"/>
  <c r="LJ26" i="1"/>
  <c r="LJ28" i="1"/>
  <c r="LJ30" i="1"/>
  <c r="LJ32" i="1"/>
  <c r="LJ34" i="1"/>
  <c r="LI24" i="1"/>
  <c r="LI26" i="1"/>
  <c r="LI28" i="1"/>
  <c r="LI30" i="1"/>
  <c r="LI32" i="1"/>
  <c r="LI34" i="1"/>
  <c r="LH24" i="1"/>
  <c r="LH26" i="1"/>
  <c r="LH28" i="1"/>
  <c r="LH30" i="1"/>
  <c r="LH32" i="1"/>
  <c r="LH34" i="1"/>
  <c r="LG24" i="1"/>
  <c r="LG26" i="1"/>
  <c r="LG28" i="1"/>
  <c r="LG30" i="1"/>
  <c r="LG32" i="1"/>
  <c r="LG34" i="1"/>
  <c r="LF24" i="1"/>
  <c r="LF26" i="1"/>
  <c r="LF28" i="1"/>
  <c r="LF30" i="1"/>
  <c r="LF32" i="1"/>
  <c r="LF34" i="1"/>
  <c r="LE24" i="1"/>
  <c r="LE26" i="1"/>
  <c r="LE28" i="1"/>
  <c r="LE30" i="1"/>
  <c r="LE32" i="1"/>
  <c r="LE34" i="1"/>
  <c r="LD24" i="1"/>
  <c r="LD26" i="1"/>
  <c r="LD28" i="1"/>
  <c r="LD30" i="1"/>
  <c r="LD32" i="1"/>
  <c r="LD34" i="1"/>
  <c r="LC47" i="1"/>
  <c r="LC45" i="1"/>
  <c r="LC43" i="1"/>
  <c r="LC40" i="1"/>
  <c r="LC39" i="1"/>
  <c r="LC37" i="1"/>
  <c r="LC24" i="1"/>
  <c r="LC26" i="1"/>
  <c r="LC28" i="1"/>
  <c r="LC19" i="1"/>
  <c r="LK47" i="1"/>
  <c r="LK45" i="1"/>
  <c r="LK43" i="1"/>
  <c r="LK40" i="1"/>
  <c r="LK39" i="1"/>
  <c r="LK37" i="1"/>
  <c r="LK29" i="1"/>
  <c r="LC41" i="1"/>
  <c r="LC62" i="1"/>
  <c r="LC63" i="1"/>
  <c r="LK41" i="1"/>
  <c r="LK62" i="1"/>
  <c r="LK63" i="1"/>
  <c r="LC15" i="1"/>
  <c r="LC21" i="1"/>
  <c r="LC27" i="1"/>
  <c r="LC25" i="1"/>
  <c r="LK31" i="1"/>
  <c r="LK10" i="1"/>
  <c r="LK12" i="1"/>
  <c r="LC30" i="1"/>
  <c r="LC29" i="1"/>
  <c r="LK25" i="1"/>
  <c r="LK33" i="1"/>
  <c r="LK14" i="1"/>
  <c r="LK19" i="1"/>
  <c r="LK27" i="1"/>
  <c r="LK35" i="1"/>
  <c r="LK15" i="1"/>
  <c r="LK16" i="1"/>
  <c r="LK21" i="1"/>
  <c r="LC16" i="1"/>
  <c r="LC32" i="1"/>
  <c r="LC31" i="1"/>
  <c r="LC14" i="1"/>
  <c r="LC12" i="1"/>
  <c r="LC10" i="1"/>
  <c r="LB24" i="1"/>
  <c r="LB26" i="1"/>
  <c r="LB28" i="1"/>
  <c r="LB30" i="1"/>
  <c r="LB32" i="1"/>
  <c r="LB34" i="1"/>
  <c r="LC34" i="1"/>
  <c r="LC35" i="1"/>
  <c r="LC33" i="1"/>
  <c r="LA24" i="1"/>
  <c r="LA26" i="1"/>
  <c r="LA28" i="1"/>
  <c r="LA30" i="1"/>
  <c r="LA32" i="1"/>
  <c r="LA34" i="1"/>
  <c r="KZ24" i="1"/>
  <c r="KZ26" i="1"/>
  <c r="KZ28" i="1"/>
  <c r="KZ30" i="1"/>
  <c r="KZ32" i="1"/>
  <c r="KZ34" i="1"/>
  <c r="KY24" i="1"/>
  <c r="KY26" i="1"/>
  <c r="KY28" i="1"/>
  <c r="KY30" i="1"/>
  <c r="KY32" i="1"/>
  <c r="KY34" i="1"/>
  <c r="KX24" i="1"/>
  <c r="KX26" i="1"/>
  <c r="KX28" i="1"/>
  <c r="KX30" i="1"/>
  <c r="KX32" i="1"/>
  <c r="KX34" i="1"/>
  <c r="KW34" i="1"/>
  <c r="KW32" i="1"/>
  <c r="KW30" i="1"/>
  <c r="KW28" i="1"/>
  <c r="KW26" i="1"/>
  <c r="KW24" i="1"/>
  <c r="KV34" i="1"/>
  <c r="KV32" i="1"/>
  <c r="KV30" i="1"/>
  <c r="KV28" i="1"/>
  <c r="KV26" i="1"/>
  <c r="KV24" i="1"/>
  <c r="KU34" i="1"/>
  <c r="KU32" i="1"/>
  <c r="KU30" i="1"/>
  <c r="KU28" i="1"/>
  <c r="KU26" i="1"/>
  <c r="KU24" i="1"/>
  <c r="KT24" i="1"/>
  <c r="KT26" i="1"/>
  <c r="KT28" i="1"/>
  <c r="KT30" i="1"/>
  <c r="KT32" i="1"/>
  <c r="KT34" i="1"/>
  <c r="KS34" i="1"/>
  <c r="KS32" i="1"/>
  <c r="KS30" i="1"/>
  <c r="KS28" i="1"/>
  <c r="KS26" i="1"/>
  <c r="KS24" i="1"/>
  <c r="LD15" i="1"/>
  <c r="LE15" i="1"/>
  <c r="LF15" i="1"/>
  <c r="LG15" i="1"/>
  <c r="LH15" i="1"/>
  <c r="LI15" i="1"/>
  <c r="LJ15" i="1"/>
  <c r="LL15" i="1"/>
  <c r="LM15" i="1"/>
  <c r="LN15" i="1"/>
  <c r="LO15" i="1"/>
  <c r="LP15" i="1"/>
  <c r="LS15" i="1"/>
  <c r="LT15" i="1"/>
  <c r="LU15" i="1"/>
  <c r="LV15" i="1"/>
  <c r="LW15" i="1"/>
  <c r="LD37" i="1"/>
  <c r="LE37" i="1"/>
  <c r="LF37" i="1"/>
  <c r="LG37" i="1"/>
  <c r="LH37" i="1"/>
  <c r="LI37" i="1"/>
  <c r="LJ37" i="1"/>
  <c r="LL37" i="1"/>
  <c r="LM37" i="1"/>
  <c r="LN37" i="1"/>
  <c r="LO37" i="1"/>
  <c r="LP37" i="1"/>
  <c r="LS37" i="1"/>
  <c r="LT37" i="1"/>
  <c r="LU37" i="1"/>
  <c r="LV37" i="1"/>
  <c r="LW37" i="1"/>
  <c r="LD39" i="1"/>
  <c r="LE39" i="1"/>
  <c r="LF39" i="1"/>
  <c r="LG39" i="1"/>
  <c r="LH39" i="1"/>
  <c r="LI39" i="1"/>
  <c r="LJ39" i="1"/>
  <c r="LL39" i="1"/>
  <c r="LM39" i="1"/>
  <c r="LN39" i="1"/>
  <c r="LO39" i="1"/>
  <c r="LP39" i="1"/>
  <c r="LS39" i="1"/>
  <c r="LT39" i="1"/>
  <c r="LU39" i="1"/>
  <c r="LV39" i="1"/>
  <c r="LW39" i="1"/>
  <c r="LD40" i="1"/>
  <c r="LE40" i="1"/>
  <c r="LF40" i="1"/>
  <c r="LG40" i="1"/>
  <c r="LH40" i="1"/>
  <c r="LI40" i="1"/>
  <c r="LJ40" i="1"/>
  <c r="LL40" i="1"/>
  <c r="LM40" i="1"/>
  <c r="LN40" i="1"/>
  <c r="LO40" i="1"/>
  <c r="LP40" i="1"/>
  <c r="LS40" i="1"/>
  <c r="LT40" i="1"/>
  <c r="LU40" i="1"/>
  <c r="LV40" i="1"/>
  <c r="LW40" i="1"/>
  <c r="LD43" i="1"/>
  <c r="LE43" i="1"/>
  <c r="LF43" i="1"/>
  <c r="LH43" i="1"/>
  <c r="LI43" i="1"/>
  <c r="LJ43" i="1"/>
  <c r="LL43" i="1"/>
  <c r="LM43" i="1"/>
  <c r="LN43" i="1"/>
  <c r="LO43" i="1"/>
  <c r="LP43" i="1"/>
  <c r="LS43" i="1"/>
  <c r="LT43" i="1"/>
  <c r="LU43" i="1"/>
  <c r="LV43" i="1"/>
  <c r="LW43" i="1"/>
  <c r="LD45" i="1"/>
  <c r="LE45" i="1"/>
  <c r="LF45" i="1"/>
  <c r="LG45" i="1"/>
  <c r="LH45" i="1"/>
  <c r="LI45" i="1"/>
  <c r="LJ45" i="1"/>
  <c r="LL45" i="1"/>
  <c r="LM45" i="1"/>
  <c r="LN45" i="1"/>
  <c r="LO45" i="1"/>
  <c r="LP45" i="1"/>
  <c r="LS45" i="1"/>
  <c r="LT45" i="1"/>
  <c r="LU45" i="1"/>
  <c r="LV45" i="1"/>
  <c r="LW45" i="1"/>
  <c r="LD47" i="1"/>
  <c r="LE47" i="1"/>
  <c r="LF47" i="1"/>
  <c r="LG47" i="1"/>
  <c r="LH47" i="1"/>
  <c r="LI47" i="1"/>
  <c r="LJ47" i="1"/>
  <c r="LL47" i="1"/>
  <c r="LM47" i="1"/>
  <c r="LN47" i="1"/>
  <c r="LO47" i="1"/>
  <c r="LP47" i="1"/>
  <c r="LS47" i="1"/>
  <c r="LT47" i="1"/>
  <c r="LU47" i="1"/>
  <c r="LV47" i="1"/>
  <c r="LW47" i="1"/>
  <c r="LF10" i="1"/>
  <c r="LE10" i="1"/>
  <c r="LP12" i="1"/>
  <c r="LI41" i="1"/>
  <c r="LI62" i="1"/>
  <c r="LI63" i="1"/>
  <c r="LU41" i="1"/>
  <c r="LU62" i="1"/>
  <c r="LU63" i="1"/>
  <c r="LO41" i="1"/>
  <c r="LO62" i="1"/>
  <c r="LO63" i="1"/>
  <c r="LJ41" i="1"/>
  <c r="LJ62" i="1"/>
  <c r="LJ63" i="1"/>
  <c r="LF41" i="1"/>
  <c r="LF62" i="1"/>
  <c r="LF63" i="1"/>
  <c r="LT41" i="1"/>
  <c r="LT62" i="1"/>
  <c r="LT63" i="1"/>
  <c r="LE41" i="1"/>
  <c r="LE62" i="1"/>
  <c r="LE63" i="1"/>
  <c r="LW41" i="1"/>
  <c r="LW62" i="1"/>
  <c r="LW63" i="1"/>
  <c r="LS41" i="1"/>
  <c r="LS62" i="1"/>
  <c r="LS63" i="1"/>
  <c r="LM41" i="1"/>
  <c r="LM62" i="1"/>
  <c r="LM63" i="1"/>
  <c r="LH41" i="1"/>
  <c r="LH62" i="1"/>
  <c r="LH63" i="1"/>
  <c r="LD41" i="1"/>
  <c r="LD62" i="1"/>
  <c r="LD63" i="1"/>
  <c r="LN41" i="1"/>
  <c r="LN62" i="1"/>
  <c r="LN63" i="1"/>
  <c r="LV41" i="1"/>
  <c r="LV62" i="1"/>
  <c r="LV63" i="1"/>
  <c r="LP41" i="1"/>
  <c r="LP62" i="1"/>
  <c r="LP63" i="1"/>
  <c r="LL41" i="1"/>
  <c r="LL62" i="1"/>
  <c r="LL63" i="1"/>
  <c r="LG41" i="1"/>
  <c r="LG62" i="1"/>
  <c r="LG63" i="1"/>
  <c r="LJ14" i="1"/>
  <c r="LW29" i="1"/>
  <c r="LP25" i="1"/>
  <c r="LH21" i="1"/>
  <c r="LG21" i="1"/>
  <c r="LS35" i="1"/>
  <c r="LH27" i="1"/>
  <c r="LM33" i="1"/>
  <c r="LS27" i="1"/>
  <c r="LW27" i="1"/>
  <c r="LH33" i="1"/>
  <c r="LM25" i="1"/>
  <c r="LP19" i="1"/>
  <c r="LW35" i="1"/>
  <c r="LV31" i="1"/>
  <c r="LO27" i="1"/>
  <c r="LH25" i="1"/>
  <c r="LW21" i="1"/>
  <c r="LH19" i="1"/>
  <c r="LM12" i="1"/>
  <c r="LF25" i="1"/>
  <c r="LW14" i="1"/>
  <c r="LT31" i="1"/>
  <c r="LT25" i="1"/>
  <c r="LF14" i="1"/>
  <c r="LJ12" i="1"/>
  <c r="LH35" i="1"/>
  <c r="LD33" i="1"/>
  <c r="LS31" i="1"/>
  <c r="LS29" i="1"/>
  <c r="LS25" i="1"/>
  <c r="LS21" i="1"/>
  <c r="LU10" i="1"/>
  <c r="LT29" i="1"/>
  <c r="LS33" i="1"/>
  <c r="LW31" i="1"/>
  <c r="LM31" i="1"/>
  <c r="LM29" i="1"/>
  <c r="LM27" i="1"/>
  <c r="LD25" i="1"/>
  <c r="LM21" i="1"/>
  <c r="LM19" i="1"/>
  <c r="LU16" i="1"/>
  <c r="LO16" i="1"/>
  <c r="LJ16" i="1"/>
  <c r="LF16" i="1"/>
  <c r="LU14" i="1"/>
  <c r="LO12" i="1"/>
  <c r="LJ10" i="1"/>
  <c r="LW19" i="1"/>
  <c r="LV16" i="1"/>
  <c r="LP16" i="1"/>
  <c r="LL16" i="1"/>
  <c r="LO14" i="1"/>
  <c r="LV12" i="1"/>
  <c r="LF12" i="1"/>
  <c r="LO10" i="1"/>
  <c r="LN25" i="1"/>
  <c r="LT21" i="1"/>
  <c r="LI21" i="1"/>
  <c r="LS19" i="1"/>
  <c r="LI19" i="1"/>
  <c r="LV14" i="1"/>
  <c r="LL14" i="1"/>
  <c r="LU12" i="1"/>
  <c r="LL12" i="1"/>
  <c r="LV10" i="1"/>
  <c r="LL10" i="1"/>
  <c r="LT33" i="1"/>
  <c r="LN21" i="1"/>
  <c r="LN19" i="1"/>
  <c r="LP14" i="1"/>
  <c r="LG12" i="1"/>
  <c r="LP10" i="1"/>
  <c r="LW33" i="1"/>
  <c r="LW25" i="1"/>
  <c r="LV35" i="1"/>
  <c r="LP35" i="1"/>
  <c r="LP33" i="1"/>
  <c r="LL27" i="1"/>
  <c r="LP21" i="1"/>
  <c r="LV19" i="1"/>
  <c r="LG19" i="1"/>
  <c r="LM14" i="1"/>
  <c r="LD14" i="1"/>
  <c r="LS12" i="1"/>
  <c r="LE12" i="1"/>
  <c r="LS10" i="1"/>
  <c r="LG35" i="1"/>
  <c r="LG33" i="1"/>
  <c r="LL31" i="1"/>
  <c r="LV27" i="1"/>
  <c r="LV25" i="1"/>
  <c r="LL21" i="1"/>
  <c r="LL35" i="1"/>
  <c r="LV33" i="1"/>
  <c r="LP31" i="1"/>
  <c r="LV29" i="1"/>
  <c r="LL29" i="1"/>
  <c r="LP27" i="1"/>
  <c r="LL25" i="1"/>
  <c r="LV21" i="1"/>
  <c r="LL19" i="1"/>
  <c r="LW16" i="1"/>
  <c r="LS16" i="1"/>
  <c r="LM16" i="1"/>
  <c r="LH16" i="1"/>
  <c r="LD16" i="1"/>
  <c r="LS14" i="1"/>
  <c r="LW12" i="1"/>
  <c r="LW10" i="1"/>
  <c r="LU27" i="1"/>
  <c r="LU21" i="1"/>
  <c r="LO21" i="1"/>
  <c r="LJ21" i="1"/>
  <c r="LT16" i="1"/>
  <c r="LN16" i="1"/>
  <c r="LE16" i="1"/>
  <c r="LN14" i="1"/>
  <c r="LU35" i="1"/>
  <c r="LU33" i="1"/>
  <c r="LF33" i="1"/>
  <c r="LU31" i="1"/>
  <c r="LU29" i="1"/>
  <c r="LU25" i="1"/>
  <c r="LO25" i="1"/>
  <c r="LJ25" i="1"/>
  <c r="LO19" i="1"/>
  <c r="LJ19" i="1"/>
  <c r="LE14" i="1"/>
  <c r="LN12" i="1"/>
  <c r="LI10" i="1"/>
  <c r="LJ33" i="1"/>
  <c r="LU19" i="1"/>
  <c r="LN10" i="1"/>
  <c r="LT35" i="1"/>
  <c r="LT27" i="1"/>
  <c r="LT19" i="1"/>
  <c r="LT12" i="1"/>
  <c r="LT14" i="1"/>
  <c r="LT10" i="1"/>
  <c r="LP29" i="1"/>
  <c r="LO33" i="1"/>
  <c r="LO35" i="1"/>
  <c r="LO29" i="1"/>
  <c r="LO31" i="1"/>
  <c r="LN33" i="1"/>
  <c r="LN31" i="1"/>
  <c r="LN29" i="1"/>
  <c r="LN27" i="1"/>
  <c r="LN35" i="1"/>
  <c r="LM35" i="1"/>
  <c r="LL33" i="1"/>
  <c r="LJ35" i="1"/>
  <c r="LJ31" i="1"/>
  <c r="LJ27" i="1"/>
  <c r="LJ29" i="1"/>
  <c r="LI27" i="1"/>
  <c r="LI31" i="1"/>
  <c r="LI25" i="1"/>
  <c r="LI35" i="1"/>
  <c r="LI33" i="1"/>
  <c r="LI29" i="1"/>
  <c r="LI14" i="1"/>
  <c r="LI16" i="1"/>
  <c r="LI12" i="1"/>
  <c r="LH14" i="1"/>
  <c r="LH10" i="1"/>
  <c r="LH12" i="1"/>
  <c r="LH29" i="1"/>
  <c r="LH31" i="1"/>
  <c r="LG31" i="1"/>
  <c r="LG29" i="1"/>
  <c r="LG27" i="1"/>
  <c r="LG25" i="1"/>
  <c r="LG16" i="1"/>
  <c r="LG10" i="1"/>
  <c r="LG14" i="1"/>
  <c r="LF27" i="1"/>
  <c r="LF19" i="1"/>
  <c r="LF31" i="1"/>
  <c r="LF21" i="1"/>
  <c r="LF35" i="1"/>
  <c r="LF29" i="1"/>
  <c r="LE29" i="1"/>
  <c r="LE35" i="1"/>
  <c r="LE25" i="1"/>
  <c r="LE21" i="1"/>
  <c r="LE31" i="1"/>
  <c r="LE27" i="1"/>
  <c r="LE33" i="1"/>
  <c r="LE19" i="1"/>
  <c r="LD35" i="1"/>
  <c r="LD27" i="1"/>
  <c r="LD19" i="1"/>
  <c r="LD29" i="1"/>
  <c r="LD21" i="1"/>
  <c r="LD31" i="1"/>
  <c r="LD10" i="1"/>
  <c r="LD12" i="1"/>
  <c r="KR30" i="1"/>
  <c r="KR28" i="1"/>
  <c r="KR26" i="1"/>
  <c r="KR24" i="1"/>
  <c r="KQ24" i="1"/>
  <c r="KQ26" i="1"/>
  <c r="KQ28" i="1"/>
  <c r="KQ30" i="1"/>
  <c r="KQ32" i="1"/>
  <c r="KQ34" i="1"/>
  <c r="KP24" i="1"/>
  <c r="KP26" i="1"/>
  <c r="KP28" i="1"/>
  <c r="KP30" i="1"/>
  <c r="KP32" i="1"/>
  <c r="KP34" i="1"/>
  <c r="KO24" i="1"/>
  <c r="KO26" i="1"/>
  <c r="KO28" i="1"/>
  <c r="KO30" i="1"/>
  <c r="KO32" i="1"/>
  <c r="KO34" i="1"/>
  <c r="KN24" i="1"/>
  <c r="KN26" i="1"/>
  <c r="KN28" i="1"/>
  <c r="KN30" i="1"/>
  <c r="KN32" i="1"/>
  <c r="KN34" i="1"/>
  <c r="KM24" i="1"/>
  <c r="KM26" i="1"/>
  <c r="KM28" i="1"/>
  <c r="KM30" i="1"/>
  <c r="KM32" i="1"/>
  <c r="KM34" i="1"/>
  <c r="KL24" i="1"/>
  <c r="KL26" i="1"/>
  <c r="KL28" i="1"/>
  <c r="KL30" i="1"/>
  <c r="KL32" i="1"/>
  <c r="KL34" i="1"/>
  <c r="KK47" i="1"/>
  <c r="KK45" i="1"/>
  <c r="KK43" i="1"/>
  <c r="KK40" i="1"/>
  <c r="KK39" i="1"/>
  <c r="KK37" i="1"/>
  <c r="KK24" i="1"/>
  <c r="KK19" i="1"/>
  <c r="KK41" i="1"/>
  <c r="KK62" i="1"/>
  <c r="KK63" i="1"/>
  <c r="KK25" i="1"/>
  <c r="KK26" i="1"/>
  <c r="KK28" i="1"/>
  <c r="KK29" i="1"/>
  <c r="KK21" i="1"/>
  <c r="KK15" i="1"/>
  <c r="KJ24" i="1"/>
  <c r="KJ26" i="1"/>
  <c r="KJ28" i="1"/>
  <c r="KJ30" i="1"/>
  <c r="KJ32" i="1"/>
  <c r="KJ34" i="1"/>
  <c r="KK30" i="1"/>
  <c r="KK31" i="1"/>
  <c r="KK27" i="1"/>
  <c r="KK12" i="1"/>
  <c r="KK14" i="1"/>
  <c r="KK16" i="1"/>
  <c r="KK10" i="1"/>
  <c r="KI24" i="1"/>
  <c r="KI26" i="1"/>
  <c r="KI28" i="1"/>
  <c r="KI30" i="1"/>
  <c r="KI32" i="1"/>
  <c r="KI34" i="1"/>
  <c r="KK32" i="1"/>
  <c r="KK34" i="1"/>
  <c r="KK35" i="1"/>
  <c r="KH24" i="1"/>
  <c r="KH26" i="1"/>
  <c r="KH28" i="1"/>
  <c r="KH30" i="1"/>
  <c r="KK33" i="1"/>
  <c r="KH32" i="1"/>
  <c r="KH34" i="1"/>
  <c r="KG24" i="1"/>
  <c r="KG26" i="1"/>
  <c r="KG28" i="1"/>
  <c r="KG30" i="1"/>
  <c r="KG47" i="1"/>
  <c r="KG45" i="1"/>
  <c r="KG43" i="1"/>
  <c r="KG32" i="1"/>
  <c r="KG34" i="1"/>
  <c r="KF24" i="1"/>
  <c r="KF26" i="1"/>
  <c r="KF28" i="1"/>
  <c r="KF30" i="1"/>
  <c r="KF32" i="1"/>
  <c r="KF34" i="1"/>
  <c r="LB47" i="1"/>
  <c r="LA47" i="1"/>
  <c r="KZ47" i="1"/>
  <c r="KY47" i="1"/>
  <c r="KX47" i="1"/>
  <c r="KW47" i="1"/>
  <c r="KV47" i="1"/>
  <c r="KU47" i="1"/>
  <c r="KT47" i="1"/>
  <c r="KS47" i="1"/>
  <c r="KR47" i="1"/>
  <c r="KQ47" i="1"/>
  <c r="KP47" i="1"/>
  <c r="KO47" i="1"/>
  <c r="KN47" i="1"/>
  <c r="KM47" i="1"/>
  <c r="KL47" i="1"/>
  <c r="LB45" i="1"/>
  <c r="LA45" i="1"/>
  <c r="KZ45" i="1"/>
  <c r="KY45" i="1"/>
  <c r="KX45" i="1"/>
  <c r="KW45" i="1"/>
  <c r="KV45" i="1"/>
  <c r="KU45" i="1"/>
  <c r="KT45" i="1"/>
  <c r="KS45" i="1"/>
  <c r="KR45" i="1"/>
  <c r="KQ45" i="1"/>
  <c r="KP45" i="1"/>
  <c r="KO45" i="1"/>
  <c r="KN45" i="1"/>
  <c r="KM45" i="1"/>
  <c r="KL45" i="1"/>
  <c r="LB43" i="1"/>
  <c r="LA43" i="1"/>
  <c r="KZ43" i="1"/>
  <c r="KY43" i="1"/>
  <c r="KX43" i="1"/>
  <c r="KW43" i="1"/>
  <c r="KV43" i="1"/>
  <c r="KU43" i="1"/>
  <c r="KT43" i="1"/>
  <c r="KS43" i="1"/>
  <c r="KR43" i="1"/>
  <c r="KQ43" i="1"/>
  <c r="KP43" i="1"/>
  <c r="KO43" i="1"/>
  <c r="KN43" i="1"/>
  <c r="KM43" i="1"/>
  <c r="KL43" i="1"/>
  <c r="LB40" i="1"/>
  <c r="LA40" i="1"/>
  <c r="KZ40" i="1"/>
  <c r="KY40" i="1"/>
  <c r="KX40" i="1"/>
  <c r="KW40" i="1"/>
  <c r="KV40" i="1"/>
  <c r="KU40" i="1"/>
  <c r="KT40" i="1"/>
  <c r="KS40" i="1"/>
  <c r="KR40" i="1"/>
  <c r="KQ40" i="1"/>
  <c r="KP40" i="1"/>
  <c r="KO40" i="1"/>
  <c r="KN40" i="1"/>
  <c r="KM40" i="1"/>
  <c r="KL40" i="1"/>
  <c r="LB39" i="1"/>
  <c r="LA39" i="1"/>
  <c r="KZ39" i="1"/>
  <c r="KY39" i="1"/>
  <c r="KX39" i="1"/>
  <c r="KW39" i="1"/>
  <c r="KV39" i="1"/>
  <c r="KU39" i="1"/>
  <c r="KT39" i="1"/>
  <c r="KS39" i="1"/>
  <c r="KR39" i="1"/>
  <c r="KQ39" i="1"/>
  <c r="KP39" i="1"/>
  <c r="KO39" i="1"/>
  <c r="KN39" i="1"/>
  <c r="KM39" i="1"/>
  <c r="KL39" i="1"/>
  <c r="LB37" i="1"/>
  <c r="LA37" i="1"/>
  <c r="KZ37" i="1"/>
  <c r="KY37" i="1"/>
  <c r="KX37" i="1"/>
  <c r="KW37" i="1"/>
  <c r="KV37" i="1"/>
  <c r="KU37" i="1"/>
  <c r="KT37" i="1"/>
  <c r="KS37" i="1"/>
  <c r="KR37" i="1"/>
  <c r="KQ37" i="1"/>
  <c r="KP37" i="1"/>
  <c r="KO37" i="1"/>
  <c r="KN37" i="1"/>
  <c r="KM37" i="1"/>
  <c r="KL37" i="1"/>
  <c r="LA31" i="1"/>
  <c r="KZ15" i="1"/>
  <c r="KY27" i="1"/>
  <c r="KX35" i="1"/>
  <c r="KU29" i="1"/>
  <c r="KS31" i="1"/>
  <c r="KQ25" i="1"/>
  <c r="KP35" i="1"/>
  <c r="KM21" i="1"/>
  <c r="LB14" i="1"/>
  <c r="LA14" i="1"/>
  <c r="KZ12" i="1"/>
  <c r="KY10" i="1"/>
  <c r="KW14" i="1"/>
  <c r="KV12" i="1"/>
  <c r="KU14" i="1"/>
  <c r="KT12" i="1"/>
  <c r="KS14" i="1"/>
  <c r="KR12" i="1"/>
  <c r="KQ10" i="1"/>
  <c r="KO14" i="1"/>
  <c r="KN14" i="1"/>
  <c r="KM10" i="1"/>
  <c r="LA15" i="1"/>
  <c r="KY15" i="1"/>
  <c r="KL41" i="1"/>
  <c r="KL62" i="1"/>
  <c r="KL63" i="1"/>
  <c r="KM41" i="1"/>
  <c r="KM62" i="1"/>
  <c r="KM63" i="1"/>
  <c r="KQ41" i="1"/>
  <c r="KQ62" i="1"/>
  <c r="KQ63" i="1"/>
  <c r="KU41" i="1"/>
  <c r="KU62" i="1"/>
  <c r="KU63" i="1"/>
  <c r="KY41" i="1"/>
  <c r="KY62" i="1"/>
  <c r="KY63" i="1"/>
  <c r="KP41" i="1"/>
  <c r="KP62" i="1"/>
  <c r="KP63" i="1"/>
  <c r="KX41" i="1"/>
  <c r="KX62" i="1"/>
  <c r="KX63" i="1"/>
  <c r="KN41" i="1"/>
  <c r="KN62" i="1"/>
  <c r="KN63" i="1"/>
  <c r="KR41" i="1"/>
  <c r="KR62" i="1"/>
  <c r="KR63" i="1"/>
  <c r="KV41" i="1"/>
  <c r="KV62" i="1"/>
  <c r="KV63" i="1"/>
  <c r="KZ41" i="1"/>
  <c r="KZ62" i="1"/>
  <c r="KZ63" i="1"/>
  <c r="KT41" i="1"/>
  <c r="KT62" i="1"/>
  <c r="KT63" i="1"/>
  <c r="LB41" i="1"/>
  <c r="LB62" i="1"/>
  <c r="LB63" i="1"/>
  <c r="KO41" i="1"/>
  <c r="KO62" i="1"/>
  <c r="KO63" i="1"/>
  <c r="KS41" i="1"/>
  <c r="KS62" i="1"/>
  <c r="KS63" i="1"/>
  <c r="KW41" i="1"/>
  <c r="KW62" i="1"/>
  <c r="KW63" i="1"/>
  <c r="LA41" i="1"/>
  <c r="LA62" i="1"/>
  <c r="LA63" i="1"/>
  <c r="KS10" i="1"/>
  <c r="LA16" i="1"/>
  <c r="KS15" i="1"/>
  <c r="KS16" i="1"/>
  <c r="LA10" i="1"/>
  <c r="KZ16" i="1"/>
  <c r="KW15" i="1"/>
  <c r="KW16" i="1"/>
  <c r="KR27" i="1"/>
  <c r="KV14" i="1"/>
  <c r="KV31" i="1"/>
  <c r="KR19" i="1"/>
  <c r="KW25" i="1"/>
  <c r="KW33" i="1"/>
  <c r="KV21" i="1"/>
  <c r="LA25" i="1"/>
  <c r="KO15" i="1"/>
  <c r="KO16" i="1"/>
  <c r="KO33" i="1"/>
  <c r="KN31" i="1"/>
  <c r="KN29" i="1"/>
  <c r="LB19" i="1"/>
  <c r="KN10" i="1"/>
  <c r="KV10" i="1"/>
  <c r="KN12" i="1"/>
  <c r="LA12" i="1"/>
  <c r="KZ14" i="1"/>
  <c r="KR15" i="1"/>
  <c r="KR16" i="1"/>
  <c r="KY16" i="1"/>
  <c r="KU19" i="1"/>
  <c r="KN21" i="1"/>
  <c r="KW21" i="1"/>
  <c r="KS25" i="1"/>
  <c r="LB25" i="1"/>
  <c r="KT27" i="1"/>
  <c r="KR29" i="1"/>
  <c r="KO31" i="1"/>
  <c r="KW31" i="1"/>
  <c r="KP33" i="1"/>
  <c r="LB35" i="1"/>
  <c r="KY12" i="1"/>
  <c r="KT35" i="1"/>
  <c r="KW10" i="1"/>
  <c r="KQ14" i="1"/>
  <c r="KV19" i="1"/>
  <c r="KR21" i="1"/>
  <c r="KZ21" i="1"/>
  <c r="KN27" i="1"/>
  <c r="KV27" i="1"/>
  <c r="KV29" i="1"/>
  <c r="KR31" i="1"/>
  <c r="KZ31" i="1"/>
  <c r="KO10" i="1"/>
  <c r="KO12" i="1"/>
  <c r="KN19" i="1"/>
  <c r="KR10" i="1"/>
  <c r="KZ10" i="1"/>
  <c r="KR14" i="1"/>
  <c r="KN15" i="1"/>
  <c r="KN16" i="1"/>
  <c r="KV15" i="1"/>
  <c r="KV16" i="1"/>
  <c r="KP19" i="1"/>
  <c r="KZ19" i="1"/>
  <c r="KS21" i="1"/>
  <c r="LA21" i="1"/>
  <c r="KX25" i="1"/>
  <c r="KP27" i="1"/>
  <c r="KZ27" i="1"/>
  <c r="KZ29" i="1"/>
  <c r="KX33" i="1"/>
  <c r="KL19" i="1"/>
  <c r="KL25" i="1"/>
  <c r="KL35" i="1"/>
  <c r="KL14" i="1"/>
  <c r="KL10" i="1"/>
  <c r="KL12" i="1"/>
  <c r="KP14" i="1"/>
  <c r="KP12" i="1"/>
  <c r="KP10" i="1"/>
  <c r="KT14" i="1"/>
  <c r="KT10" i="1"/>
  <c r="KX12" i="1"/>
  <c r="KX10" i="1"/>
  <c r="KX14" i="1"/>
  <c r="LB12" i="1"/>
  <c r="LB10" i="1"/>
  <c r="KM33" i="1"/>
  <c r="KM31" i="1"/>
  <c r="KM27" i="1"/>
  <c r="KM15" i="1"/>
  <c r="KM16" i="1"/>
  <c r="KM19" i="1"/>
  <c r="KM35" i="1"/>
  <c r="KM25" i="1"/>
  <c r="KQ33" i="1"/>
  <c r="KQ31" i="1"/>
  <c r="KQ35" i="1"/>
  <c r="KQ21" i="1"/>
  <c r="KQ29" i="1"/>
  <c r="KQ27" i="1"/>
  <c r="KQ15" i="1"/>
  <c r="KQ16" i="1"/>
  <c r="KQ19" i="1"/>
  <c r="KU33" i="1"/>
  <c r="KU31" i="1"/>
  <c r="KU25" i="1"/>
  <c r="KU15" i="1"/>
  <c r="KU21" i="1"/>
  <c r="KU35" i="1"/>
  <c r="KU27" i="1"/>
  <c r="KY33" i="1"/>
  <c r="KY31" i="1"/>
  <c r="KY35" i="1"/>
  <c r="KY19" i="1"/>
  <c r="KY29" i="1"/>
  <c r="KY25" i="1"/>
  <c r="KY21" i="1"/>
  <c r="KM29" i="1"/>
  <c r="KM14" i="1"/>
  <c r="KM12" i="1"/>
  <c r="KQ12" i="1"/>
  <c r="KW12" i="1"/>
  <c r="KY14" i="1"/>
  <c r="KO29" i="1"/>
  <c r="KO35" i="1"/>
  <c r="KO27" i="1"/>
  <c r="KO19" i="1"/>
  <c r="KS29" i="1"/>
  <c r="KS35" i="1"/>
  <c r="KS27" i="1"/>
  <c r="KS19" i="1"/>
  <c r="KW29" i="1"/>
  <c r="KW35" i="1"/>
  <c r="KW27" i="1"/>
  <c r="KW19" i="1"/>
  <c r="LA29" i="1"/>
  <c r="LA35" i="1"/>
  <c r="LA27" i="1"/>
  <c r="LA19" i="1"/>
  <c r="KX19" i="1"/>
  <c r="KO21" i="1"/>
  <c r="KO25" i="1"/>
  <c r="KT25" i="1"/>
  <c r="KL27" i="1"/>
  <c r="LB27" i="1"/>
  <c r="KS33" i="1"/>
  <c r="LA33" i="1"/>
  <c r="KU12" i="1"/>
  <c r="KU10" i="1"/>
  <c r="KS12" i="1"/>
  <c r="KL31" i="1"/>
  <c r="KL29" i="1"/>
  <c r="KL21" i="1"/>
  <c r="KL15" i="1"/>
  <c r="KP31" i="1"/>
  <c r="KP29" i="1"/>
  <c r="KP21" i="1"/>
  <c r="KP15" i="1"/>
  <c r="KT31" i="1"/>
  <c r="KT29" i="1"/>
  <c r="KT21" i="1"/>
  <c r="KT15" i="1"/>
  <c r="KT16" i="1"/>
  <c r="KX31" i="1"/>
  <c r="KX29" i="1"/>
  <c r="KX21" i="1"/>
  <c r="KX15" i="1"/>
  <c r="KX16" i="1"/>
  <c r="LB31" i="1"/>
  <c r="LB29" i="1"/>
  <c r="LB21" i="1"/>
  <c r="LB15" i="1"/>
  <c r="KT19" i="1"/>
  <c r="KP25" i="1"/>
  <c r="KX27" i="1"/>
  <c r="KL33" i="1"/>
  <c r="KT33" i="1"/>
  <c r="LB33" i="1"/>
  <c r="KN25" i="1"/>
  <c r="KR25" i="1"/>
  <c r="KV25" i="1"/>
  <c r="KZ25" i="1"/>
  <c r="KN33" i="1"/>
  <c r="KR33" i="1"/>
  <c r="KV33" i="1"/>
  <c r="KZ33" i="1"/>
  <c r="KN35" i="1"/>
  <c r="KR35" i="1"/>
  <c r="KV35" i="1"/>
  <c r="KZ35" i="1"/>
  <c r="KE24" i="1"/>
  <c r="KE26" i="1"/>
  <c r="KE28" i="1"/>
  <c r="KE30" i="1"/>
  <c r="KE32" i="1"/>
  <c r="KE34" i="1"/>
  <c r="KP16" i="1"/>
  <c r="KU16" i="1"/>
  <c r="LB16" i="1"/>
  <c r="KL16" i="1"/>
  <c r="KD24" i="1"/>
  <c r="KD26" i="1"/>
  <c r="KD28" i="1"/>
  <c r="KD30" i="1"/>
  <c r="KD32" i="1"/>
  <c r="KD34" i="1"/>
  <c r="KC24" i="1"/>
  <c r="KC26" i="1"/>
  <c r="KC28" i="1"/>
  <c r="KC30" i="1"/>
  <c r="KC32" i="1"/>
  <c r="KC34" i="1"/>
  <c r="KB24" i="1"/>
  <c r="KB26" i="1"/>
  <c r="KB28" i="1"/>
  <c r="KB30" i="1"/>
  <c r="KB32" i="1"/>
  <c r="KB34" i="1"/>
  <c r="KA24" i="1"/>
  <c r="KA26" i="1"/>
  <c r="KA28" i="1"/>
  <c r="KA30" i="1"/>
  <c r="KA32" i="1"/>
  <c r="KA34" i="1"/>
  <c r="JZ24" i="1"/>
  <c r="JZ26" i="1"/>
  <c r="JZ28" i="1"/>
  <c r="JZ30" i="1"/>
  <c r="JZ32" i="1"/>
  <c r="JZ34" i="1"/>
  <c r="JY24" i="1"/>
  <c r="JY26" i="1"/>
  <c r="JY28" i="1"/>
  <c r="JY30" i="1"/>
  <c r="JY32" i="1"/>
  <c r="JY34" i="1"/>
  <c r="JX34" i="1"/>
  <c r="JX24" i="1"/>
  <c r="JX26" i="1"/>
  <c r="JX28" i="1"/>
  <c r="JX30" i="1"/>
  <c r="JX32" i="1"/>
  <c r="JW24" i="1"/>
  <c r="JW26" i="1"/>
  <c r="JW28" i="1"/>
  <c r="JW30" i="1"/>
  <c r="JW32" i="1"/>
  <c r="JW34" i="1"/>
  <c r="JV24" i="1"/>
  <c r="JV26" i="1"/>
  <c r="JV28" i="1"/>
  <c r="JV30" i="1"/>
  <c r="JV32" i="1"/>
  <c r="JV34" i="1"/>
  <c r="JU24" i="1"/>
  <c r="JU26" i="1"/>
  <c r="JU28" i="1"/>
  <c r="JU30" i="1"/>
  <c r="JU32" i="1"/>
  <c r="JU34" i="1"/>
  <c r="JT24" i="1"/>
  <c r="JT26" i="1"/>
  <c r="JT28" i="1"/>
  <c r="JT30" i="1"/>
  <c r="JT32" i="1"/>
  <c r="JT34" i="1"/>
  <c r="JS24" i="1"/>
  <c r="JS26" i="1"/>
  <c r="JS28" i="1"/>
  <c r="JS30" i="1"/>
  <c r="JS32" i="1"/>
  <c r="JS34" i="1"/>
  <c r="JR24" i="1"/>
  <c r="JR26" i="1"/>
  <c r="JR28" i="1"/>
  <c r="JR30" i="1"/>
  <c r="JR32" i="1"/>
  <c r="JR34" i="1"/>
  <c r="JQ24" i="1"/>
  <c r="JQ26" i="1"/>
  <c r="JQ28" i="1"/>
  <c r="JQ30" i="1"/>
  <c r="JQ32" i="1"/>
  <c r="JQ34" i="1"/>
  <c r="JP24" i="1"/>
  <c r="JP26" i="1"/>
  <c r="JP28" i="1"/>
  <c r="JP30" i="1"/>
  <c r="JP32" i="1"/>
  <c r="JP34" i="1"/>
  <c r="JO24" i="1"/>
  <c r="JO26" i="1"/>
  <c r="JO28" i="1"/>
  <c r="JO30" i="1"/>
  <c r="JO32" i="1"/>
  <c r="JO34" i="1"/>
  <c r="JN24" i="1"/>
  <c r="JN26" i="1"/>
  <c r="JN28" i="1"/>
  <c r="JN30" i="1"/>
  <c r="JN32" i="1"/>
  <c r="JN34" i="1"/>
  <c r="JM24" i="1"/>
  <c r="JM26" i="1"/>
  <c r="JM28" i="1"/>
  <c r="JM30" i="1"/>
  <c r="JM32" i="1"/>
  <c r="JM34" i="1"/>
  <c r="JL24" i="1"/>
  <c r="JL26" i="1"/>
  <c r="JL28" i="1"/>
  <c r="JL30" i="1"/>
  <c r="JL32" i="1"/>
  <c r="JL34" i="1"/>
  <c r="JK24" i="1"/>
  <c r="JK26" i="1"/>
  <c r="JK28" i="1"/>
  <c r="JK30" i="1"/>
  <c r="JK32" i="1"/>
  <c r="JK34" i="1"/>
  <c r="JJ24" i="1"/>
  <c r="JJ26" i="1"/>
  <c r="JJ28" i="1"/>
  <c r="JJ30" i="1"/>
  <c r="JJ32" i="1"/>
  <c r="JJ34" i="1"/>
  <c r="JI24" i="1"/>
  <c r="JI26" i="1"/>
  <c r="JI28" i="1"/>
  <c r="JI30" i="1"/>
  <c r="JI32" i="1"/>
  <c r="JI34" i="1"/>
  <c r="JH24" i="1"/>
  <c r="JH26" i="1"/>
  <c r="JH28" i="1"/>
  <c r="JH30" i="1"/>
  <c r="JH32" i="1"/>
  <c r="JH34" i="1"/>
  <c r="KJ47" i="1"/>
  <c r="KI47" i="1"/>
  <c r="KH47" i="1"/>
  <c r="KF47" i="1"/>
  <c r="KE47" i="1"/>
  <c r="KD47" i="1"/>
  <c r="KC47" i="1"/>
  <c r="KB47" i="1"/>
  <c r="KA47" i="1"/>
  <c r="JZ47" i="1"/>
  <c r="JY47" i="1"/>
  <c r="JX47" i="1"/>
  <c r="JW47" i="1"/>
  <c r="JV47" i="1"/>
  <c r="JU47" i="1"/>
  <c r="JT47" i="1"/>
  <c r="JS47" i="1"/>
  <c r="JR47" i="1"/>
  <c r="JQ47" i="1"/>
  <c r="JP47" i="1"/>
  <c r="JO47" i="1"/>
  <c r="JN47" i="1"/>
  <c r="JM47" i="1"/>
  <c r="JL47" i="1"/>
  <c r="KJ45" i="1"/>
  <c r="KI45" i="1"/>
  <c r="KH45" i="1"/>
  <c r="KF45" i="1"/>
  <c r="KE45" i="1"/>
  <c r="KD45" i="1"/>
  <c r="KC45" i="1"/>
  <c r="KB45" i="1"/>
  <c r="KA45" i="1"/>
  <c r="JZ45" i="1"/>
  <c r="JY45" i="1"/>
  <c r="JX45" i="1"/>
  <c r="JW45" i="1"/>
  <c r="JV45" i="1"/>
  <c r="JU45" i="1"/>
  <c r="JT45" i="1"/>
  <c r="JS45" i="1"/>
  <c r="JR45" i="1"/>
  <c r="JQ45" i="1"/>
  <c r="JP45" i="1"/>
  <c r="JO45" i="1"/>
  <c r="JN45" i="1"/>
  <c r="JM45" i="1"/>
  <c r="JL45" i="1"/>
  <c r="KJ43" i="1"/>
  <c r="KI43" i="1"/>
  <c r="KH43" i="1"/>
  <c r="KF43" i="1"/>
  <c r="KE43" i="1"/>
  <c r="KD43" i="1"/>
  <c r="KC43" i="1"/>
  <c r="KB43" i="1"/>
  <c r="KA43" i="1"/>
  <c r="JZ43" i="1"/>
  <c r="JY43" i="1"/>
  <c r="JX43" i="1"/>
  <c r="JW43" i="1"/>
  <c r="JV43" i="1"/>
  <c r="JU43" i="1"/>
  <c r="JT43" i="1"/>
  <c r="JS43" i="1"/>
  <c r="JR43" i="1"/>
  <c r="JQ43" i="1"/>
  <c r="JP43" i="1"/>
  <c r="JO43" i="1"/>
  <c r="JN43" i="1"/>
  <c r="JM43" i="1"/>
  <c r="JL43" i="1"/>
  <c r="KJ40" i="1"/>
  <c r="KI40" i="1"/>
  <c r="KH40" i="1"/>
  <c r="KG40" i="1"/>
  <c r="KF40" i="1"/>
  <c r="KE40" i="1"/>
  <c r="KD40" i="1"/>
  <c r="KC40" i="1"/>
  <c r="KB40" i="1"/>
  <c r="KA40" i="1"/>
  <c r="JZ40" i="1"/>
  <c r="JY40" i="1"/>
  <c r="JX40" i="1"/>
  <c r="JW40" i="1"/>
  <c r="JV40" i="1"/>
  <c r="JU40" i="1"/>
  <c r="JT40" i="1"/>
  <c r="JS40" i="1"/>
  <c r="JR40" i="1"/>
  <c r="JQ40" i="1"/>
  <c r="JP40" i="1"/>
  <c r="JO40" i="1"/>
  <c r="JN40" i="1"/>
  <c r="JM40" i="1"/>
  <c r="JL40" i="1"/>
  <c r="KJ39" i="1"/>
  <c r="KI39" i="1"/>
  <c r="KH39" i="1"/>
  <c r="KG39" i="1"/>
  <c r="KF39" i="1"/>
  <c r="KE39" i="1"/>
  <c r="KD39" i="1"/>
  <c r="KC39" i="1"/>
  <c r="KB39" i="1"/>
  <c r="KA39" i="1"/>
  <c r="JZ39" i="1"/>
  <c r="JY39" i="1"/>
  <c r="JX39" i="1"/>
  <c r="JW39" i="1"/>
  <c r="JV39" i="1"/>
  <c r="JU39" i="1"/>
  <c r="JT39" i="1"/>
  <c r="JS39" i="1"/>
  <c r="JR39" i="1"/>
  <c r="JQ39" i="1"/>
  <c r="JP39" i="1"/>
  <c r="JO39" i="1"/>
  <c r="JN39" i="1"/>
  <c r="JM39" i="1"/>
  <c r="JL39" i="1"/>
  <c r="KJ37" i="1"/>
  <c r="KI37" i="1"/>
  <c r="KH37" i="1"/>
  <c r="KG37" i="1"/>
  <c r="KF37" i="1"/>
  <c r="KE37" i="1"/>
  <c r="KD37" i="1"/>
  <c r="KC37" i="1"/>
  <c r="KB37" i="1"/>
  <c r="KA37" i="1"/>
  <c r="JZ37" i="1"/>
  <c r="JY37" i="1"/>
  <c r="JX37" i="1"/>
  <c r="JW37" i="1"/>
  <c r="JV37" i="1"/>
  <c r="JU37" i="1"/>
  <c r="JT37" i="1"/>
  <c r="JS37" i="1"/>
  <c r="JR37" i="1"/>
  <c r="JQ37" i="1"/>
  <c r="JP37" i="1"/>
  <c r="JO37" i="1"/>
  <c r="JN37" i="1"/>
  <c r="JM37" i="1"/>
  <c r="JL37" i="1"/>
  <c r="KJ27" i="1"/>
  <c r="KI15" i="1"/>
  <c r="KF35" i="1"/>
  <c r="KE15" i="1"/>
  <c r="KD27" i="1"/>
  <c r="KC29" i="1"/>
  <c r="KB35" i="1"/>
  <c r="KA15" i="1"/>
  <c r="JW15" i="1"/>
  <c r="JV27" i="1"/>
  <c r="JU29" i="1"/>
  <c r="JT27" i="1"/>
  <c r="JS15" i="1"/>
  <c r="JP35" i="1"/>
  <c r="JO15" i="1"/>
  <c r="JN27" i="1"/>
  <c r="JM29" i="1"/>
  <c r="JL19" i="1"/>
  <c r="KI10" i="1"/>
  <c r="KH12" i="1"/>
  <c r="KE10" i="1"/>
  <c r="KD12" i="1"/>
  <c r="KC14" i="1"/>
  <c r="KA10" i="1"/>
  <c r="JZ12" i="1"/>
  <c r="JY14" i="1"/>
  <c r="JW10" i="1"/>
  <c r="JV12" i="1"/>
  <c r="JU14" i="1"/>
  <c r="JS10" i="1"/>
  <c r="JR12" i="1"/>
  <c r="JQ14" i="1"/>
  <c r="JO10" i="1"/>
  <c r="JN12" i="1"/>
  <c r="JM14" i="1"/>
  <c r="JO41" i="1"/>
  <c r="JO62" i="1"/>
  <c r="JO63" i="1"/>
  <c r="KA41" i="1"/>
  <c r="KA62" i="1"/>
  <c r="KA63" i="1"/>
  <c r="JL41" i="1"/>
  <c r="JL62" i="1"/>
  <c r="JL63" i="1"/>
  <c r="JP41" i="1"/>
  <c r="JP62" i="1"/>
  <c r="JP63" i="1"/>
  <c r="JT41" i="1"/>
  <c r="JT62" i="1"/>
  <c r="JT63" i="1"/>
  <c r="JX41" i="1"/>
  <c r="JX62" i="1"/>
  <c r="JX63" i="1"/>
  <c r="KB41" i="1"/>
  <c r="KB62" i="1"/>
  <c r="KB63" i="1"/>
  <c r="KF41" i="1"/>
  <c r="KF62" i="1"/>
  <c r="KF63" i="1"/>
  <c r="KJ41" i="1"/>
  <c r="KJ62" i="1"/>
  <c r="KJ63" i="1"/>
  <c r="JS41" i="1"/>
  <c r="JS62" i="1"/>
  <c r="JS63" i="1"/>
  <c r="KI41" i="1"/>
  <c r="KI62" i="1"/>
  <c r="KI63" i="1"/>
  <c r="JM41" i="1"/>
  <c r="JM62" i="1"/>
  <c r="JM63" i="1"/>
  <c r="JQ41" i="1"/>
  <c r="JQ62" i="1"/>
  <c r="JQ63" i="1"/>
  <c r="JU41" i="1"/>
  <c r="JU62" i="1"/>
  <c r="JU63" i="1"/>
  <c r="JY41" i="1"/>
  <c r="JY62" i="1"/>
  <c r="JY63" i="1"/>
  <c r="KC41" i="1"/>
  <c r="KC62" i="1"/>
  <c r="KC63" i="1"/>
  <c r="KG62" i="1"/>
  <c r="KG63" i="1"/>
  <c r="JW41" i="1"/>
  <c r="JW62" i="1"/>
  <c r="JW63" i="1"/>
  <c r="KE41" i="1"/>
  <c r="KE62" i="1"/>
  <c r="KE63" i="1"/>
  <c r="JN41" i="1"/>
  <c r="JN62" i="1"/>
  <c r="JN63" i="1"/>
  <c r="JR41" i="1"/>
  <c r="JR62" i="1"/>
  <c r="JR63" i="1"/>
  <c r="JV41" i="1"/>
  <c r="JV62" i="1"/>
  <c r="JV63" i="1"/>
  <c r="JZ41" i="1"/>
  <c r="JZ62" i="1"/>
  <c r="JZ63" i="1"/>
  <c r="KD41" i="1"/>
  <c r="KD62" i="1"/>
  <c r="KD63" i="1"/>
  <c r="KH41" i="1"/>
  <c r="KH62" i="1"/>
  <c r="KH63" i="1"/>
  <c r="JR15" i="1"/>
  <c r="JR16" i="1"/>
  <c r="JL15" i="1"/>
  <c r="JL16" i="1"/>
  <c r="KJ15" i="1"/>
  <c r="KJ16" i="1"/>
  <c r="KF15" i="1"/>
  <c r="KF16" i="1"/>
  <c r="JN31" i="1"/>
  <c r="KE12" i="1"/>
  <c r="KG19" i="1"/>
  <c r="KG31" i="1"/>
  <c r="KG15" i="1"/>
  <c r="KG16" i="1"/>
  <c r="KH31" i="1"/>
  <c r="JW12" i="1"/>
  <c r="JV15" i="1"/>
  <c r="JV16" i="1"/>
  <c r="KJ35" i="1"/>
  <c r="KI16" i="1"/>
  <c r="KH15" i="1"/>
  <c r="KG14" i="1"/>
  <c r="KG41" i="1"/>
  <c r="KE16" i="1"/>
  <c r="KD15" i="1"/>
  <c r="KD16" i="1"/>
  <c r="KB19" i="1"/>
  <c r="KB15" i="1"/>
  <c r="KB16" i="1"/>
  <c r="KD31" i="1"/>
  <c r="JQ15" i="1"/>
  <c r="JQ16" i="1"/>
  <c r="KC15" i="1"/>
  <c r="JT35" i="1"/>
  <c r="KA16" i="1"/>
  <c r="JZ15" i="1"/>
  <c r="JZ16" i="1"/>
  <c r="JY15" i="1"/>
  <c r="JY16" i="1"/>
  <c r="JX15" i="1"/>
  <c r="JX27" i="1"/>
  <c r="JW16" i="1"/>
  <c r="JV31" i="1"/>
  <c r="JU15" i="1"/>
  <c r="JU16" i="1"/>
  <c r="JT15" i="1"/>
  <c r="JT16" i="1"/>
  <c r="JS16" i="1"/>
  <c r="JR19" i="1"/>
  <c r="JR31" i="1"/>
  <c r="JP15" i="1"/>
  <c r="JP16" i="1"/>
  <c r="JP19" i="1"/>
  <c r="JO16" i="1"/>
  <c r="JO12" i="1"/>
  <c r="JN15" i="1"/>
  <c r="JN16" i="1"/>
  <c r="JM15" i="1"/>
  <c r="JM16" i="1"/>
  <c r="JM12" i="1"/>
  <c r="KC12" i="1"/>
  <c r="KF19" i="1"/>
  <c r="JL27" i="1"/>
  <c r="JY12" i="1"/>
  <c r="KG12" i="1"/>
  <c r="KF27" i="1"/>
  <c r="JL35" i="1"/>
  <c r="JU12" i="1"/>
  <c r="KB27" i="1"/>
  <c r="JX35" i="1"/>
  <c r="JQ12" i="1"/>
  <c r="JT19" i="1"/>
  <c r="KJ19" i="1"/>
  <c r="JP27" i="1"/>
  <c r="JS12" i="1"/>
  <c r="KA12" i="1"/>
  <c r="KI12" i="1"/>
  <c r="JN19" i="1"/>
  <c r="JX19" i="1"/>
  <c r="JZ31" i="1"/>
  <c r="JL10" i="1"/>
  <c r="JP10" i="1"/>
  <c r="JT10" i="1"/>
  <c r="JX10" i="1"/>
  <c r="KB10" i="1"/>
  <c r="KF10" i="1"/>
  <c r="KJ10" i="1"/>
  <c r="JN14" i="1"/>
  <c r="JR14" i="1"/>
  <c r="JV14" i="1"/>
  <c r="JZ14" i="1"/>
  <c r="KD14" i="1"/>
  <c r="KH14" i="1"/>
  <c r="JO35" i="1"/>
  <c r="JO27" i="1"/>
  <c r="JO31" i="1"/>
  <c r="JS35" i="1"/>
  <c r="JS27" i="1"/>
  <c r="JS31" i="1"/>
  <c r="JW35" i="1"/>
  <c r="JW27" i="1"/>
  <c r="JW19" i="1"/>
  <c r="JW31" i="1"/>
  <c r="KA35" i="1"/>
  <c r="KA27" i="1"/>
  <c r="KA19" i="1"/>
  <c r="KA31" i="1"/>
  <c r="KE35" i="1"/>
  <c r="KE27" i="1"/>
  <c r="KE19" i="1"/>
  <c r="KE31" i="1"/>
  <c r="KI35" i="1"/>
  <c r="KI27" i="1"/>
  <c r="KI19" i="1"/>
  <c r="KI31" i="1"/>
  <c r="JO21" i="1"/>
  <c r="JW21" i="1"/>
  <c r="KE21" i="1"/>
  <c r="JM25" i="1"/>
  <c r="JU25" i="1"/>
  <c r="KC25" i="1"/>
  <c r="JS29" i="1"/>
  <c r="KA29" i="1"/>
  <c r="KI29" i="1"/>
  <c r="JQ33" i="1"/>
  <c r="JY33" i="1"/>
  <c r="KG33" i="1"/>
  <c r="JM10" i="1"/>
  <c r="JQ10" i="1"/>
  <c r="JU10" i="1"/>
  <c r="JY10" i="1"/>
  <c r="KC10" i="1"/>
  <c r="KG10" i="1"/>
  <c r="JL12" i="1"/>
  <c r="JP12" i="1"/>
  <c r="JT12" i="1"/>
  <c r="JX12" i="1"/>
  <c r="KB12" i="1"/>
  <c r="KF12" i="1"/>
  <c r="KJ12" i="1"/>
  <c r="JO14" i="1"/>
  <c r="JS14" i="1"/>
  <c r="JW14" i="1"/>
  <c r="KA14" i="1"/>
  <c r="KE14" i="1"/>
  <c r="KI14" i="1"/>
  <c r="JL33" i="1"/>
  <c r="JL25" i="1"/>
  <c r="JL29" i="1"/>
  <c r="JL21" i="1"/>
  <c r="JP33" i="1"/>
  <c r="JP25" i="1"/>
  <c r="JP29" i="1"/>
  <c r="JP21" i="1"/>
  <c r="JT33" i="1"/>
  <c r="JT25" i="1"/>
  <c r="JT29" i="1"/>
  <c r="JT21" i="1"/>
  <c r="JX33" i="1"/>
  <c r="JX25" i="1"/>
  <c r="JX29" i="1"/>
  <c r="JX21" i="1"/>
  <c r="KB33" i="1"/>
  <c r="KB25" i="1"/>
  <c r="KB29" i="1"/>
  <c r="KB21" i="1"/>
  <c r="KF33" i="1"/>
  <c r="KF25" i="1"/>
  <c r="KF29" i="1"/>
  <c r="KF21" i="1"/>
  <c r="KJ33" i="1"/>
  <c r="KJ25" i="1"/>
  <c r="KJ29" i="1"/>
  <c r="KJ21" i="1"/>
  <c r="JO19" i="1"/>
  <c r="JS19" i="1"/>
  <c r="JZ19" i="1"/>
  <c r="KH19" i="1"/>
  <c r="JQ21" i="1"/>
  <c r="JY21" i="1"/>
  <c r="KG21" i="1"/>
  <c r="JO25" i="1"/>
  <c r="JW25" i="1"/>
  <c r="KE25" i="1"/>
  <c r="JL31" i="1"/>
  <c r="JT31" i="1"/>
  <c r="KB31" i="1"/>
  <c r="KJ31" i="1"/>
  <c r="JS33" i="1"/>
  <c r="KA33" i="1"/>
  <c r="KI33" i="1"/>
  <c r="JR35" i="1"/>
  <c r="JZ35" i="1"/>
  <c r="KH35" i="1"/>
  <c r="JN10" i="1"/>
  <c r="JR10" i="1"/>
  <c r="JV10" i="1"/>
  <c r="JZ10" i="1"/>
  <c r="KD10" i="1"/>
  <c r="KH10" i="1"/>
  <c r="JL14" i="1"/>
  <c r="JP14" i="1"/>
  <c r="JT14" i="1"/>
  <c r="JX14" i="1"/>
  <c r="KB14" i="1"/>
  <c r="KF14" i="1"/>
  <c r="KJ14" i="1"/>
  <c r="JM31" i="1"/>
  <c r="JM35" i="1"/>
  <c r="JM27" i="1"/>
  <c r="JQ31" i="1"/>
  <c r="JQ35" i="1"/>
  <c r="JQ27" i="1"/>
  <c r="JU31" i="1"/>
  <c r="JU35" i="1"/>
  <c r="JU27" i="1"/>
  <c r="JU19" i="1"/>
  <c r="JY31" i="1"/>
  <c r="JY35" i="1"/>
  <c r="JY27" i="1"/>
  <c r="JY19" i="1"/>
  <c r="KC31" i="1"/>
  <c r="KC35" i="1"/>
  <c r="KC27" i="1"/>
  <c r="KC19" i="1"/>
  <c r="KG35" i="1"/>
  <c r="KG27" i="1"/>
  <c r="JS21" i="1"/>
  <c r="KA21" i="1"/>
  <c r="KI21" i="1"/>
  <c r="JQ25" i="1"/>
  <c r="JY25" i="1"/>
  <c r="KG25" i="1"/>
  <c r="JO29" i="1"/>
  <c r="JW29" i="1"/>
  <c r="KE29" i="1"/>
  <c r="JM33" i="1"/>
  <c r="JU33" i="1"/>
  <c r="KC33" i="1"/>
  <c r="JN29" i="1"/>
  <c r="JN21" i="1"/>
  <c r="JN33" i="1"/>
  <c r="JN25" i="1"/>
  <c r="JR29" i="1"/>
  <c r="JR21" i="1"/>
  <c r="JR33" i="1"/>
  <c r="JR25" i="1"/>
  <c r="JV29" i="1"/>
  <c r="JV21" i="1"/>
  <c r="JV33" i="1"/>
  <c r="JV25" i="1"/>
  <c r="JZ29" i="1"/>
  <c r="JZ21" i="1"/>
  <c r="JZ33" i="1"/>
  <c r="JZ25" i="1"/>
  <c r="KD29" i="1"/>
  <c r="KD21" i="1"/>
  <c r="KD33" i="1"/>
  <c r="KD25" i="1"/>
  <c r="KH29" i="1"/>
  <c r="KH21" i="1"/>
  <c r="KH33" i="1"/>
  <c r="KH25" i="1"/>
  <c r="JM19" i="1"/>
  <c r="JQ19" i="1"/>
  <c r="JV19" i="1"/>
  <c r="KD19" i="1"/>
  <c r="JM21" i="1"/>
  <c r="JU21" i="1"/>
  <c r="KC21" i="1"/>
  <c r="JS25" i="1"/>
  <c r="KA25" i="1"/>
  <c r="KI25" i="1"/>
  <c r="JR27" i="1"/>
  <c r="JZ27" i="1"/>
  <c r="KH27" i="1"/>
  <c r="JQ29" i="1"/>
  <c r="JY29" i="1"/>
  <c r="KG29" i="1"/>
  <c r="JP31" i="1"/>
  <c r="JX31" i="1"/>
  <c r="KF31" i="1"/>
  <c r="JO33" i="1"/>
  <c r="JW33" i="1"/>
  <c r="KE33" i="1"/>
  <c r="JN35" i="1"/>
  <c r="JV35" i="1"/>
  <c r="KD35" i="1"/>
  <c r="JG24" i="1"/>
  <c r="JG26" i="1"/>
  <c r="JG28" i="1"/>
  <c r="JG30" i="1"/>
  <c r="JG32" i="1"/>
  <c r="JG34" i="1"/>
  <c r="KH16" i="1"/>
  <c r="KC16" i="1"/>
  <c r="JX16" i="1"/>
  <c r="JF24" i="1"/>
  <c r="JF26" i="1"/>
  <c r="JF28" i="1"/>
  <c r="JF30" i="1"/>
  <c r="JF32" i="1"/>
  <c r="JF34" i="1"/>
  <c r="JE24" i="1"/>
  <c r="JE26" i="1"/>
  <c r="JE28" i="1"/>
  <c r="JE30" i="1"/>
  <c r="JE32" i="1"/>
  <c r="JE34" i="1"/>
  <c r="JD24" i="1"/>
  <c r="JD26" i="1"/>
  <c r="JD28" i="1"/>
  <c r="JD30" i="1"/>
  <c r="JD32" i="1"/>
  <c r="JD34" i="1"/>
  <c r="JC24" i="1"/>
  <c r="JC26" i="1"/>
  <c r="JC28" i="1"/>
  <c r="JC30" i="1"/>
  <c r="JC32" i="1"/>
  <c r="JC34" i="1"/>
  <c r="JB24" i="1"/>
  <c r="JB26" i="1"/>
  <c r="JB28" i="1"/>
  <c r="JB30" i="1"/>
  <c r="JB32" i="1"/>
  <c r="JB34" i="1"/>
  <c r="JA24" i="1"/>
  <c r="JA26" i="1"/>
  <c r="JA28" i="1"/>
  <c r="JA30" i="1"/>
  <c r="JA32" i="1"/>
  <c r="JA34" i="1"/>
  <c r="IZ24" i="1"/>
  <c r="IZ26" i="1"/>
  <c r="IZ28" i="1"/>
  <c r="IZ30" i="1"/>
  <c r="IZ32" i="1"/>
  <c r="IZ34" i="1"/>
  <c r="IY24" i="1"/>
  <c r="IY26" i="1"/>
  <c r="IY28" i="1"/>
  <c r="IY30" i="1"/>
  <c r="IY32" i="1"/>
  <c r="IY34" i="1"/>
  <c r="IX24" i="1"/>
  <c r="IX26" i="1"/>
  <c r="IX28" i="1"/>
  <c r="IX30" i="1"/>
  <c r="IX32" i="1"/>
  <c r="IX34" i="1"/>
  <c r="IW24" i="1"/>
  <c r="IW26" i="1"/>
  <c r="IW28" i="1"/>
  <c r="IW30" i="1"/>
  <c r="IW32" i="1"/>
  <c r="IW34" i="1"/>
  <c r="IV24" i="1"/>
  <c r="IV26" i="1"/>
  <c r="IV28" i="1"/>
  <c r="IV30" i="1"/>
  <c r="IV32" i="1"/>
  <c r="IV34" i="1"/>
  <c r="IU24" i="1"/>
  <c r="IU26" i="1"/>
  <c r="IU28" i="1"/>
  <c r="IU30" i="1"/>
  <c r="IU32" i="1"/>
  <c r="IU34" i="1"/>
  <c r="IT24" i="1"/>
  <c r="IT26" i="1"/>
  <c r="IT28" i="1"/>
  <c r="IT30" i="1"/>
  <c r="IT32" i="1"/>
  <c r="IT34" i="1"/>
  <c r="IS24" i="1"/>
  <c r="IS26" i="1"/>
  <c r="IR24" i="1"/>
  <c r="IR26" i="1"/>
  <c r="IR28" i="1"/>
  <c r="IR30" i="1"/>
  <c r="IR32" i="1"/>
  <c r="IR34" i="1"/>
  <c r="IS28" i="1"/>
  <c r="IQ24" i="1"/>
  <c r="IQ26" i="1"/>
  <c r="IQ28" i="1"/>
  <c r="IQ30" i="1"/>
  <c r="IQ32" i="1"/>
  <c r="IQ34" i="1"/>
  <c r="IS30" i="1"/>
  <c r="IP24" i="1"/>
  <c r="IP26" i="1"/>
  <c r="IP28" i="1"/>
  <c r="IP30" i="1"/>
  <c r="IP32" i="1"/>
  <c r="IP34" i="1"/>
  <c r="IS32" i="1"/>
  <c r="IO24" i="1"/>
  <c r="IO26" i="1"/>
  <c r="IO28" i="1"/>
  <c r="IO30" i="1"/>
  <c r="IO32" i="1"/>
  <c r="IO34" i="1"/>
  <c r="IS34" i="1"/>
  <c r="IU14" i="1"/>
  <c r="IV12" i="1"/>
  <c r="IW14" i="1"/>
  <c r="IX12" i="1"/>
  <c r="IY14" i="1"/>
  <c r="IZ12" i="1"/>
  <c r="JC14" i="1"/>
  <c r="JF14" i="1"/>
  <c r="JH14" i="1"/>
  <c r="JJ14" i="1"/>
  <c r="JK12" i="1"/>
  <c r="IT25" i="1"/>
  <c r="IV19" i="1"/>
  <c r="IZ21" i="1"/>
  <c r="JC21" i="1"/>
  <c r="JG19" i="1"/>
  <c r="JK21" i="1"/>
  <c r="IT37" i="1"/>
  <c r="IU37" i="1"/>
  <c r="IV37" i="1"/>
  <c r="IW37" i="1"/>
  <c r="IX37" i="1"/>
  <c r="IY37" i="1"/>
  <c r="IZ37" i="1"/>
  <c r="JA37" i="1"/>
  <c r="JB37" i="1"/>
  <c r="JC37" i="1"/>
  <c r="JD37" i="1"/>
  <c r="JE37" i="1"/>
  <c r="JF37" i="1"/>
  <c r="JG37" i="1"/>
  <c r="JH37" i="1"/>
  <c r="JI37" i="1"/>
  <c r="JJ37" i="1"/>
  <c r="JK37" i="1"/>
  <c r="IT39" i="1"/>
  <c r="IU39" i="1"/>
  <c r="IV39" i="1"/>
  <c r="IW39" i="1"/>
  <c r="IX39" i="1"/>
  <c r="IY39" i="1"/>
  <c r="IZ39" i="1"/>
  <c r="JA39" i="1"/>
  <c r="JB39" i="1"/>
  <c r="JC39" i="1"/>
  <c r="JD39" i="1"/>
  <c r="JE39" i="1"/>
  <c r="JF39" i="1"/>
  <c r="JG39" i="1"/>
  <c r="JH39" i="1"/>
  <c r="JI39" i="1"/>
  <c r="JJ39" i="1"/>
  <c r="JK39" i="1"/>
  <c r="IT40" i="1"/>
  <c r="IU40" i="1"/>
  <c r="IV40" i="1"/>
  <c r="IW40" i="1"/>
  <c r="IX40" i="1"/>
  <c r="IY40" i="1"/>
  <c r="IZ40" i="1"/>
  <c r="JA40" i="1"/>
  <c r="JB40" i="1"/>
  <c r="JC40" i="1"/>
  <c r="JD40" i="1"/>
  <c r="JE40" i="1"/>
  <c r="JF40" i="1"/>
  <c r="JG40" i="1"/>
  <c r="JH40" i="1"/>
  <c r="JI40" i="1"/>
  <c r="JJ40" i="1"/>
  <c r="JK40" i="1"/>
  <c r="IT43" i="1"/>
  <c r="IU43" i="1"/>
  <c r="IV43" i="1"/>
  <c r="IW43" i="1"/>
  <c r="IX43" i="1"/>
  <c r="IY43" i="1"/>
  <c r="IZ43" i="1"/>
  <c r="JA43" i="1"/>
  <c r="JB43" i="1"/>
  <c r="JC43" i="1"/>
  <c r="JD43" i="1"/>
  <c r="JE43" i="1"/>
  <c r="JF43" i="1"/>
  <c r="JG43" i="1"/>
  <c r="JH43" i="1"/>
  <c r="JI43" i="1"/>
  <c r="JJ43" i="1"/>
  <c r="JK43" i="1"/>
  <c r="IT45" i="1"/>
  <c r="IU45" i="1"/>
  <c r="IV45" i="1"/>
  <c r="IW45" i="1"/>
  <c r="IX45" i="1"/>
  <c r="IY45" i="1"/>
  <c r="IZ45" i="1"/>
  <c r="JA45" i="1"/>
  <c r="JB45" i="1"/>
  <c r="JC45" i="1"/>
  <c r="JD45" i="1"/>
  <c r="JE45" i="1"/>
  <c r="JF45" i="1"/>
  <c r="JG45" i="1"/>
  <c r="JH45" i="1"/>
  <c r="JI45" i="1"/>
  <c r="JJ45" i="1"/>
  <c r="JK45" i="1"/>
  <c r="IT47" i="1"/>
  <c r="IU47" i="1"/>
  <c r="IV47" i="1"/>
  <c r="IW47" i="1"/>
  <c r="IX47" i="1"/>
  <c r="IY47" i="1"/>
  <c r="IZ47" i="1"/>
  <c r="JA47" i="1"/>
  <c r="JB47" i="1"/>
  <c r="JC47" i="1"/>
  <c r="JD47" i="1"/>
  <c r="JE47" i="1"/>
  <c r="JF47" i="1"/>
  <c r="JG47" i="1"/>
  <c r="JH47" i="1"/>
  <c r="JI47" i="1"/>
  <c r="JJ47" i="1"/>
  <c r="JK47" i="1"/>
  <c r="IS37" i="1"/>
  <c r="IS39" i="1"/>
  <c r="IS40" i="1"/>
  <c r="IS43" i="1"/>
  <c r="IS45" i="1"/>
  <c r="IS47" i="1"/>
  <c r="IZ19" i="1"/>
  <c r="JD41" i="1"/>
  <c r="JD62" i="1"/>
  <c r="JD63" i="1"/>
  <c r="IZ41" i="1"/>
  <c r="IZ62" i="1"/>
  <c r="IZ63" i="1"/>
  <c r="IS62" i="1"/>
  <c r="IS63" i="1"/>
  <c r="JG62" i="1"/>
  <c r="JG63" i="1"/>
  <c r="IY41" i="1"/>
  <c r="IY62" i="1"/>
  <c r="IY63" i="1"/>
  <c r="JJ41" i="1"/>
  <c r="JJ62" i="1"/>
  <c r="JJ63" i="1"/>
  <c r="JF41" i="1"/>
  <c r="JF62" i="1"/>
  <c r="JF63" i="1"/>
  <c r="JB41" i="1"/>
  <c r="JB62" i="1"/>
  <c r="JB63" i="1"/>
  <c r="IX41" i="1"/>
  <c r="IX62" i="1"/>
  <c r="IX63" i="1"/>
  <c r="IT41" i="1"/>
  <c r="IT62" i="1"/>
  <c r="IT63" i="1"/>
  <c r="JH41" i="1"/>
  <c r="JH62" i="1"/>
  <c r="JH63" i="1"/>
  <c r="IV41" i="1"/>
  <c r="IV62" i="1"/>
  <c r="IV63" i="1"/>
  <c r="JK41" i="1"/>
  <c r="JK62" i="1"/>
  <c r="JK63" i="1"/>
  <c r="JC62" i="1"/>
  <c r="JC63" i="1"/>
  <c r="IU41" i="1"/>
  <c r="IU62" i="1"/>
  <c r="IU63" i="1"/>
  <c r="JI41" i="1"/>
  <c r="JI62" i="1"/>
  <c r="JI63" i="1"/>
  <c r="JE41" i="1"/>
  <c r="JE62" i="1"/>
  <c r="JE63" i="1"/>
  <c r="JA41" i="1"/>
  <c r="JA62" i="1"/>
  <c r="JA63" i="1"/>
  <c r="IW41" i="1"/>
  <c r="IW62" i="1"/>
  <c r="IW63" i="1"/>
  <c r="IS14" i="1"/>
  <c r="IS15" i="1"/>
  <c r="IS16" i="1"/>
  <c r="JE14" i="1"/>
  <c r="IT12" i="1"/>
  <c r="IZ25" i="1"/>
  <c r="JI14" i="1"/>
  <c r="IV25" i="1"/>
  <c r="IS19" i="1"/>
  <c r="IV33" i="1"/>
  <c r="IU21" i="1"/>
  <c r="IZ15" i="1"/>
  <c r="IZ16" i="1"/>
  <c r="IX14" i="1"/>
  <c r="IY35" i="1"/>
  <c r="JC19" i="1"/>
  <c r="IY27" i="1"/>
  <c r="IT14" i="1"/>
  <c r="JK19" i="1"/>
  <c r="IV27" i="1"/>
  <c r="JD12" i="1"/>
  <c r="IV35" i="1"/>
  <c r="IU27" i="1"/>
  <c r="JE19" i="1"/>
  <c r="JB12" i="1"/>
  <c r="IY15" i="1"/>
  <c r="IY16" i="1"/>
  <c r="JI12" i="1"/>
  <c r="JK10" i="1"/>
  <c r="JC10" i="1"/>
  <c r="IV29" i="1"/>
  <c r="JA25" i="1"/>
  <c r="JE12" i="1"/>
  <c r="IW12" i="1"/>
  <c r="IW10" i="1"/>
  <c r="JG21" i="1"/>
  <c r="JG15" i="1"/>
  <c r="JG16" i="1"/>
  <c r="JD10" i="1"/>
  <c r="JJ31" i="1"/>
  <c r="JJ25" i="1"/>
  <c r="JJ33" i="1"/>
  <c r="JJ27" i="1"/>
  <c r="JJ35" i="1"/>
  <c r="JJ29" i="1"/>
  <c r="JF31" i="1"/>
  <c r="JF25" i="1"/>
  <c r="JF33" i="1"/>
  <c r="JF27" i="1"/>
  <c r="JF35" i="1"/>
  <c r="JF29" i="1"/>
  <c r="JJ15" i="1"/>
  <c r="JJ16" i="1"/>
  <c r="JF21" i="1"/>
  <c r="JJ19" i="1"/>
  <c r="JI25" i="1"/>
  <c r="JI33" i="1"/>
  <c r="JI27" i="1"/>
  <c r="JI35" i="1"/>
  <c r="JI29" i="1"/>
  <c r="JI31" i="1"/>
  <c r="JD14" i="1"/>
  <c r="JG12" i="1"/>
  <c r="JC41" i="1"/>
  <c r="IW33" i="1"/>
  <c r="IW25" i="1"/>
  <c r="JH27" i="1"/>
  <c r="JH35" i="1"/>
  <c r="JH29" i="1"/>
  <c r="JH31" i="1"/>
  <c r="JH25" i="1"/>
  <c r="JH33" i="1"/>
  <c r="JD27" i="1"/>
  <c r="JD35" i="1"/>
  <c r="JD29" i="1"/>
  <c r="JD31" i="1"/>
  <c r="JD25" i="1"/>
  <c r="JD33" i="1"/>
  <c r="JF15" i="1"/>
  <c r="JF16" i="1"/>
  <c r="JK14" i="1"/>
  <c r="JG14" i="1"/>
  <c r="JH12" i="1"/>
  <c r="JH10" i="1"/>
  <c r="IZ10" i="1"/>
  <c r="IT35" i="1"/>
  <c r="JE25" i="1"/>
  <c r="JE33" i="1"/>
  <c r="JE27" i="1"/>
  <c r="JE35" i="1"/>
  <c r="JE29" i="1"/>
  <c r="JE31" i="1"/>
  <c r="JC12" i="1"/>
  <c r="JG41" i="1"/>
  <c r="JJ21" i="1"/>
  <c r="JF19" i="1"/>
  <c r="JK29" i="1"/>
  <c r="JK31" i="1"/>
  <c r="JK25" i="1"/>
  <c r="JK33" i="1"/>
  <c r="JK27" i="1"/>
  <c r="JK35" i="1"/>
  <c r="JG29" i="1"/>
  <c r="JG31" i="1"/>
  <c r="JG25" i="1"/>
  <c r="JG33" i="1"/>
  <c r="JG27" i="1"/>
  <c r="JG35" i="1"/>
  <c r="JC29" i="1"/>
  <c r="JC31" i="1"/>
  <c r="JC25" i="1"/>
  <c r="JC33" i="1"/>
  <c r="JC27" i="1"/>
  <c r="JC35" i="1"/>
  <c r="JK15" i="1"/>
  <c r="JK16" i="1"/>
  <c r="JC15" i="1"/>
  <c r="IZ14" i="1"/>
  <c r="IV14" i="1"/>
  <c r="JG10" i="1"/>
  <c r="JB19" i="1"/>
  <c r="JB25" i="1"/>
  <c r="JB33" i="1"/>
  <c r="JB31" i="1"/>
  <c r="JB27" i="1"/>
  <c r="JB35" i="1"/>
  <c r="JB29" i="1"/>
  <c r="JB14" i="1"/>
  <c r="JA31" i="1"/>
  <c r="JA29" i="1"/>
  <c r="JA35" i="1"/>
  <c r="JA33" i="1"/>
  <c r="JA14" i="1"/>
  <c r="JA12" i="1"/>
  <c r="JA10" i="1"/>
  <c r="IZ35" i="1"/>
  <c r="IZ29" i="1"/>
  <c r="IZ33" i="1"/>
  <c r="IZ31" i="1"/>
  <c r="IZ27" i="1"/>
  <c r="IY25" i="1"/>
  <c r="IY21" i="1"/>
  <c r="IY33" i="1"/>
  <c r="IY29" i="1"/>
  <c r="IY19" i="1"/>
  <c r="IX25" i="1"/>
  <c r="IX35" i="1"/>
  <c r="IV21" i="1"/>
  <c r="IV15" i="1"/>
  <c r="IV16" i="1"/>
  <c r="IV31" i="1"/>
  <c r="IV10" i="1"/>
  <c r="IU33" i="1"/>
  <c r="IU25" i="1"/>
  <c r="IU19" i="1"/>
  <c r="IU35" i="1"/>
  <c r="IU29" i="1"/>
  <c r="IU15" i="1"/>
  <c r="IU16" i="1"/>
  <c r="IT27" i="1"/>
  <c r="IS41" i="1"/>
  <c r="IS35" i="1"/>
  <c r="IS27" i="1"/>
  <c r="IS33" i="1"/>
  <c r="IS25" i="1"/>
  <c r="IS31" i="1"/>
  <c r="IS29" i="1"/>
  <c r="IS21" i="1"/>
  <c r="IS12" i="1"/>
  <c r="JJ12" i="1"/>
  <c r="JJ10" i="1"/>
  <c r="JF12" i="1"/>
  <c r="JF10" i="1"/>
  <c r="IY12" i="1"/>
  <c r="IY10" i="1"/>
  <c r="IU12" i="1"/>
  <c r="IU10" i="1"/>
  <c r="JI15" i="1"/>
  <c r="JI16" i="1"/>
  <c r="JI21" i="1"/>
  <c r="JE15" i="1"/>
  <c r="JE16" i="1"/>
  <c r="JE21" i="1"/>
  <c r="JB15" i="1"/>
  <c r="JB16" i="1"/>
  <c r="JB21" i="1"/>
  <c r="IX31" i="1"/>
  <c r="IX15" i="1"/>
  <c r="IX21" i="1"/>
  <c r="IX29" i="1"/>
  <c r="IT31" i="1"/>
  <c r="IT15" i="1"/>
  <c r="IT16" i="1"/>
  <c r="IT21" i="1"/>
  <c r="IT29" i="1"/>
  <c r="IX27" i="1"/>
  <c r="JI19" i="1"/>
  <c r="IT19" i="1"/>
  <c r="JH15" i="1"/>
  <c r="JH16" i="1"/>
  <c r="JH21" i="1"/>
  <c r="JH19" i="1"/>
  <c r="JD15" i="1"/>
  <c r="JD16" i="1"/>
  <c r="JD21" i="1"/>
  <c r="JD19" i="1"/>
  <c r="JA15" i="1"/>
  <c r="JA16" i="1"/>
  <c r="JA21" i="1"/>
  <c r="JA19" i="1"/>
  <c r="JA27" i="1"/>
  <c r="IW15" i="1"/>
  <c r="IW16" i="1"/>
  <c r="IW21" i="1"/>
  <c r="IW29" i="1"/>
  <c r="IW19" i="1"/>
  <c r="IW27" i="1"/>
  <c r="IW35" i="1"/>
  <c r="IX33" i="1"/>
  <c r="IT33" i="1"/>
  <c r="IW31" i="1"/>
  <c r="IX19" i="1"/>
  <c r="IY31" i="1"/>
  <c r="IU31" i="1"/>
  <c r="JI10" i="1"/>
  <c r="JE10" i="1"/>
  <c r="JB10" i="1"/>
  <c r="IX10" i="1"/>
  <c r="IT10" i="1"/>
  <c r="IS10" i="1"/>
  <c r="IN26" i="1"/>
  <c r="IN28" i="1"/>
  <c r="IN30" i="1"/>
  <c r="IN32" i="1"/>
  <c r="IN34" i="1"/>
  <c r="JC16" i="1"/>
  <c r="IX16" i="1"/>
  <c r="IM24" i="1"/>
  <c r="IM26" i="1"/>
  <c r="IM28" i="1"/>
  <c r="IM30" i="1"/>
  <c r="IM32" i="1"/>
  <c r="IM34" i="1"/>
  <c r="IL24" i="1"/>
  <c r="IL26" i="1"/>
  <c r="IL28" i="1"/>
  <c r="IL30" i="1"/>
  <c r="IL32" i="1"/>
  <c r="IL34" i="1"/>
  <c r="IK24" i="1"/>
  <c r="IK26" i="1"/>
  <c r="IK28" i="1"/>
  <c r="IK30" i="1"/>
  <c r="IK32" i="1"/>
  <c r="IK34" i="1"/>
  <c r="IJ24" i="1"/>
  <c r="IJ26" i="1"/>
  <c r="IJ28" i="1"/>
  <c r="IJ30" i="1"/>
  <c r="IJ32" i="1"/>
  <c r="IJ34" i="1"/>
  <c r="II24" i="1"/>
  <c r="II26" i="1"/>
  <c r="II28" i="1"/>
  <c r="II30" i="1"/>
  <c r="II32" i="1"/>
  <c r="II34" i="1"/>
  <c r="IH24" i="1"/>
  <c r="IH26" i="1"/>
  <c r="IH28" i="1"/>
  <c r="IH30" i="1"/>
  <c r="IH32" i="1"/>
  <c r="IH34" i="1"/>
  <c r="IG24" i="1"/>
  <c r="IG26" i="1"/>
  <c r="IG28" i="1"/>
  <c r="IG30" i="1"/>
  <c r="IG32" i="1"/>
  <c r="IG34" i="1"/>
  <c r="IF24" i="1"/>
  <c r="IF26" i="1"/>
  <c r="IF28" i="1"/>
  <c r="IF30" i="1"/>
  <c r="IF32" i="1"/>
  <c r="IF34" i="1"/>
  <c r="IE24" i="1"/>
  <c r="IE26" i="1"/>
  <c r="IE28" i="1"/>
  <c r="IE30" i="1"/>
  <c r="IE32" i="1"/>
  <c r="IE34" i="1"/>
  <c r="ID24" i="1"/>
  <c r="ID26" i="1"/>
  <c r="ID28" i="1"/>
  <c r="ID30" i="1"/>
  <c r="ID32" i="1"/>
  <c r="ID34" i="1"/>
  <c r="IC24" i="1"/>
  <c r="IC26" i="1"/>
  <c r="IC28" i="1"/>
  <c r="IC30" i="1"/>
  <c r="IC32" i="1"/>
  <c r="IC34" i="1"/>
  <c r="IB24" i="1"/>
  <c r="IB26" i="1"/>
  <c r="IB28" i="1"/>
  <c r="IB30" i="1"/>
  <c r="IB32" i="1"/>
  <c r="IB34" i="1"/>
  <c r="IA24" i="1"/>
  <c r="IA26" i="1"/>
  <c r="IA28" i="1"/>
  <c r="IA30" i="1"/>
  <c r="IA32" i="1"/>
  <c r="IA34" i="1"/>
  <c r="HZ24" i="1"/>
  <c r="HZ26" i="1"/>
  <c r="HZ28" i="1"/>
  <c r="HZ30" i="1"/>
  <c r="HZ32" i="1"/>
  <c r="HZ34" i="1"/>
  <c r="HY24" i="1"/>
  <c r="HY26" i="1"/>
  <c r="HY28" i="1"/>
  <c r="HY30" i="1"/>
  <c r="HY32" i="1"/>
  <c r="HY34" i="1"/>
  <c r="HX24" i="1"/>
  <c r="HX26" i="1"/>
  <c r="HX28" i="1"/>
  <c r="HX30" i="1"/>
  <c r="HX32" i="1"/>
  <c r="HX34" i="1"/>
  <c r="HW24" i="1"/>
  <c r="HW26" i="1"/>
  <c r="HW28" i="1"/>
  <c r="HW30" i="1"/>
  <c r="HW32" i="1"/>
  <c r="HW34" i="1"/>
  <c r="HV24" i="1"/>
  <c r="HV26" i="1"/>
  <c r="HV28" i="1"/>
  <c r="HV30" i="1"/>
  <c r="HV32" i="1"/>
  <c r="HV34" i="1"/>
  <c r="HU26" i="1"/>
  <c r="HU28" i="1"/>
  <c r="HU30" i="1"/>
  <c r="HU32" i="1"/>
  <c r="HU34" i="1"/>
  <c r="HT24" i="1"/>
  <c r="HT26" i="1"/>
  <c r="HT28" i="1"/>
  <c r="HT30" i="1"/>
  <c r="HT32" i="1"/>
  <c r="HT34" i="1"/>
  <c r="HS24" i="1"/>
  <c r="HS26" i="1"/>
  <c r="HS28" i="1"/>
  <c r="HS30" i="1"/>
  <c r="HS32" i="1"/>
  <c r="HS34" i="1"/>
  <c r="HW10" i="1"/>
  <c r="HY12" i="1"/>
  <c r="HZ12" i="1"/>
  <c r="IB10" i="1"/>
  <c r="IC14" i="1"/>
  <c r="ID12" i="1"/>
  <c r="IE14" i="1"/>
  <c r="IF10" i="1"/>
  <c r="IG14" i="1"/>
  <c r="IH12" i="1"/>
  <c r="IK12" i="1"/>
  <c r="IL12" i="1"/>
  <c r="IM10" i="1"/>
  <c r="IP12" i="1"/>
  <c r="IR10" i="1"/>
  <c r="HW33" i="1"/>
  <c r="HX25" i="1"/>
  <c r="HY21" i="1"/>
  <c r="HZ15" i="1"/>
  <c r="IA25" i="1"/>
  <c r="IB19" i="1"/>
  <c r="IC21" i="1"/>
  <c r="ID25" i="1"/>
  <c r="IE33" i="1"/>
  <c r="IF35" i="1"/>
  <c r="IG29" i="1"/>
  <c r="IH21" i="1"/>
  <c r="IJ19" i="1"/>
  <c r="IK27" i="1"/>
  <c r="IL15" i="1"/>
  <c r="IM15" i="1"/>
  <c r="IN19" i="1"/>
  <c r="IP15" i="1"/>
  <c r="HW37" i="1"/>
  <c r="HX37" i="1"/>
  <c r="HY37" i="1"/>
  <c r="HZ37" i="1"/>
  <c r="IA37" i="1"/>
  <c r="IB37" i="1"/>
  <c r="IC37" i="1"/>
  <c r="ID37" i="1"/>
  <c r="IE37" i="1"/>
  <c r="IF37" i="1"/>
  <c r="IG37" i="1"/>
  <c r="IH37" i="1"/>
  <c r="II37" i="1"/>
  <c r="IJ37" i="1"/>
  <c r="IK37" i="1"/>
  <c r="IL37" i="1"/>
  <c r="IM37" i="1"/>
  <c r="IN37" i="1"/>
  <c r="IO37" i="1"/>
  <c r="IP37" i="1"/>
  <c r="IQ37" i="1"/>
  <c r="IR37" i="1"/>
  <c r="HW39" i="1"/>
  <c r="HX39" i="1"/>
  <c r="HY39" i="1"/>
  <c r="HZ39" i="1"/>
  <c r="IA39" i="1"/>
  <c r="IB39" i="1"/>
  <c r="IC39" i="1"/>
  <c r="ID39" i="1"/>
  <c r="IE39" i="1"/>
  <c r="IF39" i="1"/>
  <c r="IG39" i="1"/>
  <c r="IH39" i="1"/>
  <c r="II39" i="1"/>
  <c r="IJ39" i="1"/>
  <c r="IK39" i="1"/>
  <c r="IL39" i="1"/>
  <c r="IM39" i="1"/>
  <c r="IN39" i="1"/>
  <c r="IO39" i="1"/>
  <c r="IP39" i="1"/>
  <c r="IQ39" i="1"/>
  <c r="IR39" i="1"/>
  <c r="HW40" i="1"/>
  <c r="HX40" i="1"/>
  <c r="HY40" i="1"/>
  <c r="HZ40" i="1"/>
  <c r="IA40" i="1"/>
  <c r="IB40" i="1"/>
  <c r="IC40" i="1"/>
  <c r="ID40" i="1"/>
  <c r="IE40" i="1"/>
  <c r="IF40" i="1"/>
  <c r="IG40" i="1"/>
  <c r="IH40" i="1"/>
  <c r="II40" i="1"/>
  <c r="IJ40" i="1"/>
  <c r="IK40" i="1"/>
  <c r="IL40" i="1"/>
  <c r="IM40" i="1"/>
  <c r="IN40" i="1"/>
  <c r="IO40" i="1"/>
  <c r="IP40" i="1"/>
  <c r="IQ40" i="1"/>
  <c r="IR40" i="1"/>
  <c r="HW43" i="1"/>
  <c r="HX43" i="1"/>
  <c r="HY43" i="1"/>
  <c r="HZ43" i="1"/>
  <c r="IA43" i="1"/>
  <c r="IB43" i="1"/>
  <c r="IC43" i="1"/>
  <c r="ID43" i="1"/>
  <c r="IE43" i="1"/>
  <c r="IF43" i="1"/>
  <c r="IG43" i="1"/>
  <c r="IH43" i="1"/>
  <c r="II43" i="1"/>
  <c r="IJ43" i="1"/>
  <c r="IK43" i="1"/>
  <c r="IL43" i="1"/>
  <c r="IM43" i="1"/>
  <c r="IN43" i="1"/>
  <c r="IO43" i="1"/>
  <c r="IP43" i="1"/>
  <c r="IQ43" i="1"/>
  <c r="IR43" i="1"/>
  <c r="HW45" i="1"/>
  <c r="HX45" i="1"/>
  <c r="HY45" i="1"/>
  <c r="HZ45" i="1"/>
  <c r="IA45" i="1"/>
  <c r="IB45" i="1"/>
  <c r="IC45" i="1"/>
  <c r="ID45" i="1"/>
  <c r="IE45" i="1"/>
  <c r="IF45" i="1"/>
  <c r="IG45" i="1"/>
  <c r="IH45" i="1"/>
  <c r="II45" i="1"/>
  <c r="IJ45" i="1"/>
  <c r="IK45" i="1"/>
  <c r="IL45" i="1"/>
  <c r="IM45" i="1"/>
  <c r="IN45" i="1"/>
  <c r="IO45" i="1"/>
  <c r="IP45" i="1"/>
  <c r="IQ45" i="1"/>
  <c r="IR45" i="1"/>
  <c r="HW47" i="1"/>
  <c r="HX47" i="1"/>
  <c r="HY47" i="1"/>
  <c r="HZ47" i="1"/>
  <c r="IA47" i="1"/>
  <c r="IB47" i="1"/>
  <c r="IC47" i="1"/>
  <c r="ID47" i="1"/>
  <c r="IE47" i="1"/>
  <c r="IF47" i="1"/>
  <c r="IG47" i="1"/>
  <c r="IH47" i="1"/>
  <c r="II47" i="1"/>
  <c r="IJ47" i="1"/>
  <c r="IK47" i="1"/>
  <c r="IL47" i="1"/>
  <c r="IM47" i="1"/>
  <c r="IN47" i="1"/>
  <c r="IO47" i="1"/>
  <c r="IP47" i="1"/>
  <c r="IQ47" i="1"/>
  <c r="IR47" i="1"/>
  <c r="II41" i="1"/>
  <c r="II62" i="1"/>
  <c r="II63" i="1"/>
  <c r="HW41" i="1"/>
  <c r="HW62" i="1"/>
  <c r="HW63" i="1"/>
  <c r="IP41" i="1"/>
  <c r="IP62" i="1"/>
  <c r="IP63" i="1"/>
  <c r="IL41" i="1"/>
  <c r="IL62" i="1"/>
  <c r="IL63" i="1"/>
  <c r="IH41" i="1"/>
  <c r="IH62" i="1"/>
  <c r="IH63" i="1"/>
  <c r="ID41" i="1"/>
  <c r="ID62" i="1"/>
  <c r="ID63" i="1"/>
  <c r="HZ41" i="1"/>
  <c r="HZ62" i="1"/>
  <c r="HZ63" i="1"/>
  <c r="IQ41" i="1"/>
  <c r="IQ62" i="1"/>
  <c r="IQ63" i="1"/>
  <c r="IE41" i="1"/>
  <c r="IE62" i="1"/>
  <c r="IE63" i="1"/>
  <c r="IO62" i="1"/>
  <c r="IO63" i="1"/>
  <c r="IK62" i="1"/>
  <c r="IK63" i="1"/>
  <c r="IG41" i="1"/>
  <c r="IG62" i="1"/>
  <c r="IG63" i="1"/>
  <c r="IC41" i="1"/>
  <c r="IC62" i="1"/>
  <c r="IC63" i="1"/>
  <c r="HY41" i="1"/>
  <c r="HY62" i="1"/>
  <c r="HY63" i="1"/>
  <c r="IM41" i="1"/>
  <c r="IM62" i="1"/>
  <c r="IM63" i="1"/>
  <c r="IA41" i="1"/>
  <c r="IA62" i="1"/>
  <c r="IA63" i="1"/>
  <c r="IR41" i="1"/>
  <c r="IR62" i="1"/>
  <c r="IR63" i="1"/>
  <c r="IN41" i="1"/>
  <c r="IN62" i="1"/>
  <c r="IN63" i="1"/>
  <c r="IJ41" i="1"/>
  <c r="IJ62" i="1"/>
  <c r="IJ63" i="1"/>
  <c r="IF41" i="1"/>
  <c r="IF62" i="1"/>
  <c r="IF63" i="1"/>
  <c r="IB41" i="1"/>
  <c r="IB62" i="1"/>
  <c r="IB63" i="1"/>
  <c r="HX41" i="1"/>
  <c r="HX62" i="1"/>
  <c r="HX63" i="1"/>
  <c r="IE12" i="1"/>
  <c r="IM16" i="1"/>
  <c r="IM14" i="1"/>
  <c r="II10" i="1"/>
  <c r="IQ12" i="1"/>
  <c r="IA14" i="1"/>
  <c r="IA12" i="1"/>
  <c r="IA10" i="1"/>
  <c r="HW14" i="1"/>
  <c r="HW12" i="1"/>
  <c r="IB35" i="1"/>
  <c r="HX33" i="1"/>
  <c r="IF14" i="1"/>
  <c r="IQ10" i="1"/>
  <c r="IE29" i="1"/>
  <c r="ID27" i="1"/>
  <c r="ID33" i="1"/>
  <c r="HW21" i="1"/>
  <c r="IP16" i="1"/>
  <c r="IH31" i="1"/>
  <c r="IQ14" i="1"/>
  <c r="IP29" i="1"/>
  <c r="IP19" i="1"/>
  <c r="IP21" i="1"/>
  <c r="IO12" i="1"/>
  <c r="IO15" i="1"/>
  <c r="IO16" i="1"/>
  <c r="IR33" i="1"/>
  <c r="IR35" i="1"/>
  <c r="IB33" i="1"/>
  <c r="HX31" i="1"/>
  <c r="IF27" i="1"/>
  <c r="HX27" i="1"/>
  <c r="IF31" i="1"/>
  <c r="IR27" i="1"/>
  <c r="IR19" i="1"/>
  <c r="HX12" i="1"/>
  <c r="HZ35" i="1"/>
  <c r="HZ27" i="1"/>
  <c r="IH35" i="1"/>
  <c r="HZ31" i="1"/>
  <c r="IH27" i="1"/>
  <c r="IO14" i="1"/>
  <c r="HX14" i="1"/>
  <c r="IF12" i="1"/>
  <c r="IH15" i="1"/>
  <c r="IH16" i="1"/>
  <c r="IP35" i="1"/>
  <c r="IH29" i="1"/>
  <c r="IP27" i="1"/>
  <c r="ID21" i="1"/>
  <c r="IH19" i="1"/>
  <c r="IG12" i="1"/>
  <c r="IO41" i="1"/>
  <c r="ID35" i="1"/>
  <c r="IP33" i="1"/>
  <c r="IP31" i="1"/>
  <c r="HZ29" i="1"/>
  <c r="IP25" i="1"/>
  <c r="IF33" i="1"/>
  <c r="IR31" i="1"/>
  <c r="IB31" i="1"/>
  <c r="IR25" i="1"/>
  <c r="IR14" i="1"/>
  <c r="IK14" i="1"/>
  <c r="IB14" i="1"/>
  <c r="IL10" i="1"/>
  <c r="HX10" i="1"/>
  <c r="HX35" i="1"/>
  <c r="IB27" i="1"/>
  <c r="IR12" i="1"/>
  <c r="IJ12" i="1"/>
  <c r="IB12" i="1"/>
  <c r="IN35" i="1"/>
  <c r="IN27" i="1"/>
  <c r="IN33" i="1"/>
  <c r="IN31" i="1"/>
  <c r="IN14" i="1"/>
  <c r="IN12" i="1"/>
  <c r="IN10" i="1"/>
  <c r="IM12" i="1"/>
  <c r="IL29" i="1"/>
  <c r="IL27" i="1"/>
  <c r="IL35" i="1"/>
  <c r="IL19" i="1"/>
  <c r="IL33" i="1"/>
  <c r="IL31" i="1"/>
  <c r="IL21" i="1"/>
  <c r="IL25" i="1"/>
  <c r="IK41" i="1"/>
  <c r="IJ33" i="1"/>
  <c r="IJ35" i="1"/>
  <c r="IJ31" i="1"/>
  <c r="IJ27" i="1"/>
  <c r="IJ25" i="1"/>
  <c r="IJ14" i="1"/>
  <c r="IJ10" i="1"/>
  <c r="II14" i="1"/>
  <c r="II12" i="1"/>
  <c r="IH33" i="1"/>
  <c r="IH25" i="1"/>
  <c r="IH10" i="1"/>
  <c r="IG35" i="1"/>
  <c r="IG25" i="1"/>
  <c r="IG19" i="1"/>
  <c r="IF19" i="1"/>
  <c r="IF25" i="1"/>
  <c r="IE10" i="1"/>
  <c r="IO35" i="1"/>
  <c r="IC27" i="1"/>
  <c r="IO25" i="1"/>
  <c r="IC25" i="1"/>
  <c r="IO21" i="1"/>
  <c r="IO19" i="1"/>
  <c r="IC19" i="1"/>
  <c r="IC35" i="1"/>
  <c r="IO33" i="1"/>
  <c r="IK33" i="1"/>
  <c r="IG33" i="1"/>
  <c r="IC33" i="1"/>
  <c r="IK29" i="1"/>
  <c r="IC29" i="1"/>
  <c r="IG27" i="1"/>
  <c r="IN25" i="1"/>
  <c r="IB25" i="1"/>
  <c r="IM21" i="1"/>
  <c r="IG21" i="1"/>
  <c r="HX19" i="1"/>
  <c r="IK15" i="1"/>
  <c r="IK35" i="1"/>
  <c r="IQ33" i="1"/>
  <c r="IM33" i="1"/>
  <c r="II33" i="1"/>
  <c r="IA33" i="1"/>
  <c r="II31" i="1"/>
  <c r="IO29" i="1"/>
  <c r="HY29" i="1"/>
  <c r="IO27" i="1"/>
  <c r="HY27" i="1"/>
  <c r="IK25" i="1"/>
  <c r="IK21" i="1"/>
  <c r="IK19" i="1"/>
  <c r="ID19" i="1"/>
  <c r="ID15" i="1"/>
  <c r="ID16" i="1"/>
  <c r="ID31" i="1"/>
  <c r="ID29" i="1"/>
  <c r="IC12" i="1"/>
  <c r="HZ33" i="1"/>
  <c r="HZ25" i="1"/>
  <c r="HZ21" i="1"/>
  <c r="HZ19" i="1"/>
  <c r="HZ16" i="1"/>
  <c r="HY35" i="1"/>
  <c r="HY25" i="1"/>
  <c r="HY19" i="1"/>
  <c r="HY15" i="1"/>
  <c r="HY16" i="1"/>
  <c r="HY33" i="1"/>
  <c r="HY14" i="1"/>
  <c r="IQ19" i="1"/>
  <c r="IQ27" i="1"/>
  <c r="IQ35" i="1"/>
  <c r="IE19" i="1"/>
  <c r="IE27" i="1"/>
  <c r="IE35" i="1"/>
  <c r="HW19" i="1"/>
  <c r="HW27" i="1"/>
  <c r="HW35" i="1"/>
  <c r="IQ31" i="1"/>
  <c r="IA31" i="1"/>
  <c r="IM29" i="1"/>
  <c r="HW29" i="1"/>
  <c r="IQ25" i="1"/>
  <c r="IM25" i="1"/>
  <c r="II25" i="1"/>
  <c r="IE25" i="1"/>
  <c r="HW25" i="1"/>
  <c r="IE21" i="1"/>
  <c r="IO31" i="1"/>
  <c r="IK31" i="1"/>
  <c r="IG31" i="1"/>
  <c r="IC31" i="1"/>
  <c r="HY31" i="1"/>
  <c r="IL16" i="1"/>
  <c r="IC15" i="1"/>
  <c r="IC16" i="1"/>
  <c r="HW15" i="1"/>
  <c r="IP14" i="1"/>
  <c r="IL14" i="1"/>
  <c r="IH14" i="1"/>
  <c r="ID14" i="1"/>
  <c r="HZ14" i="1"/>
  <c r="IP10" i="1"/>
  <c r="HZ10" i="1"/>
  <c r="IO10" i="1"/>
  <c r="IK10" i="1"/>
  <c r="IG10" i="1"/>
  <c r="IC10" i="1"/>
  <c r="HY10" i="1"/>
  <c r="IM19" i="1"/>
  <c r="IM27" i="1"/>
  <c r="IM35" i="1"/>
  <c r="II19" i="1"/>
  <c r="II27" i="1"/>
  <c r="II35" i="1"/>
  <c r="IA19" i="1"/>
  <c r="IA27" i="1"/>
  <c r="IA35" i="1"/>
  <c r="IE15" i="1"/>
  <c r="IE16" i="1"/>
  <c r="IM31" i="1"/>
  <c r="HW31" i="1"/>
  <c r="II29" i="1"/>
  <c r="IQ21" i="1"/>
  <c r="IA21" i="1"/>
  <c r="II15" i="1"/>
  <c r="II16" i="1"/>
  <c r="IE31" i="1"/>
  <c r="IQ29" i="1"/>
  <c r="IA29" i="1"/>
  <c r="II21" i="1"/>
  <c r="IR15" i="1"/>
  <c r="IR16" i="1"/>
  <c r="IR21" i="1"/>
  <c r="IR29" i="1"/>
  <c r="IN15" i="1"/>
  <c r="IN16" i="1"/>
  <c r="IN21" i="1"/>
  <c r="IN29" i="1"/>
  <c r="IJ15" i="1"/>
  <c r="IJ16" i="1"/>
  <c r="IJ21" i="1"/>
  <c r="IJ29" i="1"/>
  <c r="IF15" i="1"/>
  <c r="IF21" i="1"/>
  <c r="IF29" i="1"/>
  <c r="IB15" i="1"/>
  <c r="IB16" i="1"/>
  <c r="IB21" i="1"/>
  <c r="IB29" i="1"/>
  <c r="HX15" i="1"/>
  <c r="HX16" i="1"/>
  <c r="HX21" i="1"/>
  <c r="HX29" i="1"/>
  <c r="IQ15" i="1"/>
  <c r="IQ16" i="1"/>
  <c r="IG15" i="1"/>
  <c r="IG16" i="1"/>
  <c r="IA15" i="1"/>
  <c r="ID10" i="1"/>
  <c r="HR24" i="1"/>
  <c r="HR26" i="1"/>
  <c r="HR28" i="1"/>
  <c r="HR30" i="1"/>
  <c r="HR32" i="1"/>
  <c r="HR34" i="1"/>
  <c r="IK16" i="1"/>
  <c r="IF16" i="1"/>
  <c r="IA16" i="1"/>
  <c r="HW16" i="1"/>
  <c r="HQ24" i="1"/>
  <c r="HQ26" i="1"/>
  <c r="HQ28" i="1"/>
  <c r="HQ30" i="1"/>
  <c r="HQ32" i="1"/>
  <c r="HQ34" i="1"/>
  <c r="HP24" i="1"/>
  <c r="HP26" i="1"/>
  <c r="HP28" i="1"/>
  <c r="HP30" i="1"/>
  <c r="HP32" i="1"/>
  <c r="HP34" i="1"/>
  <c r="HO24" i="1"/>
  <c r="HO26" i="1"/>
  <c r="HO28" i="1"/>
  <c r="HO30" i="1"/>
  <c r="HO32" i="1"/>
  <c r="HO34" i="1"/>
  <c r="HN24" i="1"/>
  <c r="HN26" i="1"/>
  <c r="HN28" i="1"/>
  <c r="HN30" i="1"/>
  <c r="HN32" i="1"/>
  <c r="HN34" i="1"/>
  <c r="HM24" i="1"/>
  <c r="HM26" i="1"/>
  <c r="HM28" i="1"/>
  <c r="HM30" i="1"/>
  <c r="HM32" i="1"/>
  <c r="HM34" i="1"/>
  <c r="HL24" i="1"/>
  <c r="HL26" i="1"/>
  <c r="HL28" i="1"/>
  <c r="HL30" i="1"/>
  <c r="HL32" i="1"/>
  <c r="HL34" i="1"/>
  <c r="HK24" i="1"/>
  <c r="HK26" i="1"/>
  <c r="HK28" i="1"/>
  <c r="HK30" i="1"/>
  <c r="HK32" i="1"/>
  <c r="HK34" i="1"/>
  <c r="HJ24" i="1"/>
  <c r="HJ26" i="1"/>
  <c r="HJ28" i="1"/>
  <c r="HJ30" i="1"/>
  <c r="HJ32" i="1"/>
  <c r="HJ34" i="1"/>
  <c r="HI24" i="1"/>
  <c r="HI26" i="1"/>
  <c r="HI28" i="1"/>
  <c r="HI30" i="1"/>
  <c r="HI32" i="1"/>
  <c r="HI34" i="1"/>
  <c r="HH24" i="1"/>
  <c r="HH26" i="1"/>
  <c r="HH28" i="1"/>
  <c r="HH30" i="1"/>
  <c r="HH32" i="1"/>
  <c r="HH34" i="1"/>
  <c r="HG24" i="1"/>
  <c r="HG26" i="1"/>
  <c r="HG28" i="1"/>
  <c r="HG30" i="1"/>
  <c r="HG32" i="1"/>
  <c r="HG34" i="1"/>
  <c r="HF24" i="1"/>
  <c r="HF26" i="1"/>
  <c r="HF28" i="1"/>
  <c r="HF30" i="1"/>
  <c r="HF32" i="1"/>
  <c r="HF34" i="1"/>
  <c r="HE24" i="1"/>
  <c r="HE26" i="1"/>
  <c r="HE28" i="1"/>
  <c r="HE30" i="1"/>
  <c r="HE32" i="1"/>
  <c r="HE34" i="1"/>
  <c r="HD24" i="1"/>
  <c r="HD26" i="1"/>
  <c r="HD28" i="1"/>
  <c r="HD30" i="1"/>
  <c r="HD32" i="1"/>
  <c r="HD34" i="1"/>
  <c r="HC24" i="1"/>
  <c r="HC26" i="1"/>
  <c r="HC28" i="1"/>
  <c r="HC30" i="1"/>
  <c r="HC32" i="1"/>
  <c r="HC34" i="1"/>
  <c r="HB24" i="1"/>
  <c r="HB26" i="1"/>
  <c r="HB28" i="1"/>
  <c r="HB30" i="1"/>
  <c r="HB32" i="1"/>
  <c r="HB34" i="1"/>
  <c r="HA24" i="1"/>
  <c r="HA26" i="1"/>
  <c r="HA28" i="1"/>
  <c r="HA30" i="1"/>
  <c r="HA32" i="1"/>
  <c r="HA34" i="1"/>
  <c r="GZ24" i="1"/>
  <c r="GZ26" i="1"/>
  <c r="GZ28" i="1"/>
  <c r="GZ30" i="1"/>
  <c r="GZ32" i="1"/>
  <c r="GZ34" i="1"/>
  <c r="HV47" i="1"/>
  <c r="HU47" i="1"/>
  <c r="HT47" i="1"/>
  <c r="HS47" i="1"/>
  <c r="HR47" i="1"/>
  <c r="HQ47" i="1"/>
  <c r="HP47" i="1"/>
  <c r="HO47" i="1"/>
  <c r="HN47" i="1"/>
  <c r="HM47" i="1"/>
  <c r="HL47" i="1"/>
  <c r="HK47" i="1"/>
  <c r="HJ47" i="1"/>
  <c r="HI47" i="1"/>
  <c r="HH47" i="1"/>
  <c r="HG47" i="1"/>
  <c r="HF47" i="1"/>
  <c r="HE47" i="1"/>
  <c r="HV45" i="1"/>
  <c r="HU45" i="1"/>
  <c r="HT45" i="1"/>
  <c r="HS45" i="1"/>
  <c r="HR45" i="1"/>
  <c r="HQ45" i="1"/>
  <c r="HP45" i="1"/>
  <c r="HO45" i="1"/>
  <c r="HN45" i="1"/>
  <c r="HM45" i="1"/>
  <c r="HL45" i="1"/>
  <c r="HK45" i="1"/>
  <c r="HJ45" i="1"/>
  <c r="HI45" i="1"/>
  <c r="HH45" i="1"/>
  <c r="HG45" i="1"/>
  <c r="HF45" i="1"/>
  <c r="HE45" i="1"/>
  <c r="HV43" i="1"/>
  <c r="HU43" i="1"/>
  <c r="HT43" i="1"/>
  <c r="HS43" i="1"/>
  <c r="HR43" i="1"/>
  <c r="HQ43" i="1"/>
  <c r="HP43" i="1"/>
  <c r="HO43" i="1"/>
  <c r="HN43" i="1"/>
  <c r="HM43" i="1"/>
  <c r="HL43" i="1"/>
  <c r="HK43" i="1"/>
  <c r="HJ43" i="1"/>
  <c r="HI43" i="1"/>
  <c r="HH43" i="1"/>
  <c r="HG43" i="1"/>
  <c r="HF43" i="1"/>
  <c r="HE43" i="1"/>
  <c r="HV40" i="1"/>
  <c r="HU40" i="1"/>
  <c r="HT40" i="1"/>
  <c r="HS40" i="1"/>
  <c r="HR40" i="1"/>
  <c r="HQ40" i="1"/>
  <c r="HP40" i="1"/>
  <c r="HO40" i="1"/>
  <c r="HN40" i="1"/>
  <c r="HM40" i="1"/>
  <c r="HL40" i="1"/>
  <c r="HK40" i="1"/>
  <c r="HJ40" i="1"/>
  <c r="HI40" i="1"/>
  <c r="HH40" i="1"/>
  <c r="HG40" i="1"/>
  <c r="HF40" i="1"/>
  <c r="HE40" i="1"/>
  <c r="HV39" i="1"/>
  <c r="HU39" i="1"/>
  <c r="HT39" i="1"/>
  <c r="HS39" i="1"/>
  <c r="HR39" i="1"/>
  <c r="HQ39" i="1"/>
  <c r="HP39" i="1"/>
  <c r="HO39" i="1"/>
  <c r="HN39" i="1"/>
  <c r="HM39" i="1"/>
  <c r="HL39" i="1"/>
  <c r="HK39" i="1"/>
  <c r="HJ39" i="1"/>
  <c r="HI39" i="1"/>
  <c r="HH39" i="1"/>
  <c r="HG39" i="1"/>
  <c r="HF39" i="1"/>
  <c r="HE39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HV15" i="1"/>
  <c r="HU21" i="1"/>
  <c r="HT29" i="1"/>
  <c r="HP33" i="1"/>
  <c r="HO15" i="1"/>
  <c r="HM27" i="1"/>
  <c r="HK15" i="1"/>
  <c r="HI15" i="1"/>
  <c r="HG27" i="1"/>
  <c r="HE27" i="1"/>
  <c r="HU14" i="1"/>
  <c r="HT14" i="1"/>
  <c r="HS14" i="1"/>
  <c r="HP14" i="1"/>
  <c r="HN10" i="1"/>
  <c r="HM14" i="1"/>
  <c r="HL14" i="1"/>
  <c r="HK12" i="1"/>
  <c r="HJ10" i="1"/>
  <c r="HI10" i="1"/>
  <c r="HH14" i="1"/>
  <c r="HG10" i="1"/>
  <c r="HE41" i="1"/>
  <c r="HE62" i="1"/>
  <c r="HE63" i="1"/>
  <c r="HF41" i="1"/>
  <c r="HF63" i="1"/>
  <c r="HF62" i="1"/>
  <c r="HJ41" i="1"/>
  <c r="HJ62" i="1"/>
  <c r="HJ63" i="1"/>
  <c r="HN41" i="1"/>
  <c r="HN62" i="1"/>
  <c r="HN63" i="1"/>
  <c r="HR41" i="1"/>
  <c r="HR62" i="1"/>
  <c r="HR63" i="1"/>
  <c r="HV63" i="1"/>
  <c r="HV62" i="1"/>
  <c r="HI41" i="1"/>
  <c r="HI62" i="1"/>
  <c r="HI63" i="1"/>
  <c r="HQ41" i="1"/>
  <c r="HQ62" i="1"/>
  <c r="HQ63" i="1"/>
  <c r="HG41" i="1"/>
  <c r="HG62" i="1"/>
  <c r="HG63" i="1"/>
  <c r="HK41" i="1"/>
  <c r="HK62" i="1"/>
  <c r="HK63" i="1"/>
  <c r="HO41" i="1"/>
  <c r="HO62" i="1"/>
  <c r="HO63" i="1"/>
  <c r="HS41" i="1"/>
  <c r="HS62" i="1"/>
  <c r="HS63" i="1"/>
  <c r="HM41" i="1"/>
  <c r="HM62" i="1"/>
  <c r="HM63" i="1"/>
  <c r="HU41" i="1"/>
  <c r="HU62" i="1"/>
  <c r="HU63" i="1"/>
  <c r="HH41" i="1"/>
  <c r="HH62" i="1"/>
  <c r="HH63" i="1"/>
  <c r="HL41" i="1"/>
  <c r="HL62" i="1"/>
  <c r="HL63" i="1"/>
  <c r="HP41" i="1"/>
  <c r="HP62" i="1"/>
  <c r="HP63" i="1"/>
  <c r="HT41" i="1"/>
  <c r="HT62" i="1"/>
  <c r="HT63" i="1"/>
  <c r="HF15" i="1"/>
  <c r="HF16" i="1"/>
  <c r="HU15" i="1"/>
  <c r="HU16" i="1"/>
  <c r="HG15" i="1"/>
  <c r="HG16" i="1"/>
  <c r="HM15" i="1"/>
  <c r="HM16" i="1"/>
  <c r="HV14" i="1"/>
  <c r="HV41" i="1"/>
  <c r="HS15" i="1"/>
  <c r="HS16" i="1"/>
  <c r="HT15" i="1"/>
  <c r="HT16" i="1"/>
  <c r="HP15" i="1"/>
  <c r="HP16" i="1"/>
  <c r="HR15" i="1"/>
  <c r="HR16" i="1"/>
  <c r="HQ15" i="1"/>
  <c r="HQ16" i="1"/>
  <c r="HQ10" i="1"/>
  <c r="HN15" i="1"/>
  <c r="HN16" i="1"/>
  <c r="HM19" i="1"/>
  <c r="HM12" i="1"/>
  <c r="HL15" i="1"/>
  <c r="HL16" i="1"/>
  <c r="HJ15" i="1"/>
  <c r="HJ16" i="1"/>
  <c r="HH15" i="1"/>
  <c r="HH16" i="1"/>
  <c r="HE15" i="1"/>
  <c r="HV16" i="1"/>
  <c r="HT12" i="1"/>
  <c r="HE19" i="1"/>
  <c r="HL12" i="1"/>
  <c r="HR14" i="1"/>
  <c r="HV19" i="1"/>
  <c r="HR27" i="1"/>
  <c r="HV31" i="1"/>
  <c r="HF10" i="1"/>
  <c r="HF14" i="1"/>
  <c r="HK16" i="1"/>
  <c r="HO16" i="1"/>
  <c r="HN19" i="1"/>
  <c r="HH21" i="1"/>
  <c r="HL25" i="1"/>
  <c r="HJ27" i="1"/>
  <c r="HV27" i="1"/>
  <c r="HJ31" i="1"/>
  <c r="HL33" i="1"/>
  <c r="HN35" i="1"/>
  <c r="HF27" i="1"/>
  <c r="HF31" i="1"/>
  <c r="HJ35" i="1"/>
  <c r="HV10" i="1"/>
  <c r="HP12" i="1"/>
  <c r="HJ14" i="1"/>
  <c r="HF19" i="1"/>
  <c r="HR19" i="1"/>
  <c r="HP21" i="1"/>
  <c r="HT25" i="1"/>
  <c r="HH29" i="1"/>
  <c r="HN31" i="1"/>
  <c r="HT33" i="1"/>
  <c r="HR35" i="1"/>
  <c r="HH12" i="1"/>
  <c r="HQ12" i="1"/>
  <c r="HJ19" i="1"/>
  <c r="HU19" i="1"/>
  <c r="HN27" i="1"/>
  <c r="HP29" i="1"/>
  <c r="HR31" i="1"/>
  <c r="HF35" i="1"/>
  <c r="HV35" i="1"/>
  <c r="HK35" i="1"/>
  <c r="HK25" i="1"/>
  <c r="HK19" i="1"/>
  <c r="HK33" i="1"/>
  <c r="HK27" i="1"/>
  <c r="HK31" i="1"/>
  <c r="HO31" i="1"/>
  <c r="HO21" i="1"/>
  <c r="HO29" i="1"/>
  <c r="HO33" i="1"/>
  <c r="HG12" i="1"/>
  <c r="HE12" i="1"/>
  <c r="HI14" i="1"/>
  <c r="HM10" i="1"/>
  <c r="HU12" i="1"/>
  <c r="HE10" i="1"/>
  <c r="HK10" i="1"/>
  <c r="HS10" i="1"/>
  <c r="HO12" i="1"/>
  <c r="HQ14" i="1"/>
  <c r="HI16" i="1"/>
  <c r="HE31" i="1"/>
  <c r="HE25" i="1"/>
  <c r="HE33" i="1"/>
  <c r="HI27" i="1"/>
  <c r="HI21" i="1"/>
  <c r="HI35" i="1"/>
  <c r="HI29" i="1"/>
  <c r="HI19" i="1"/>
  <c r="HI33" i="1"/>
  <c r="HM33" i="1"/>
  <c r="HM31" i="1"/>
  <c r="HM25" i="1"/>
  <c r="HM35" i="1"/>
  <c r="HM29" i="1"/>
  <c r="HQ35" i="1"/>
  <c r="HQ29" i="1"/>
  <c r="HQ19" i="1"/>
  <c r="HQ27" i="1"/>
  <c r="HQ21" i="1"/>
  <c r="HQ31" i="1"/>
  <c r="HU31" i="1"/>
  <c r="HU25" i="1"/>
  <c r="HU33" i="1"/>
  <c r="HU27" i="1"/>
  <c r="HG19" i="1"/>
  <c r="HO19" i="1"/>
  <c r="HE21" i="1"/>
  <c r="HG25" i="1"/>
  <c r="HQ25" i="1"/>
  <c r="HO27" i="1"/>
  <c r="HU10" i="1"/>
  <c r="HI12" i="1"/>
  <c r="HE14" i="1"/>
  <c r="HK14" i="1"/>
  <c r="HS21" i="1"/>
  <c r="HI25" i="1"/>
  <c r="HK29" i="1"/>
  <c r="HI31" i="1"/>
  <c r="HS31" i="1"/>
  <c r="HQ33" i="1"/>
  <c r="HU35" i="1"/>
  <c r="HO10" i="1"/>
  <c r="HG29" i="1"/>
  <c r="HG31" i="1"/>
  <c r="HG21" i="1"/>
  <c r="HG35" i="1"/>
  <c r="HS33" i="1"/>
  <c r="HS27" i="1"/>
  <c r="HS35" i="1"/>
  <c r="HS25" i="1"/>
  <c r="HS19" i="1"/>
  <c r="HS29" i="1"/>
  <c r="HK21" i="1"/>
  <c r="HS12" i="1"/>
  <c r="HG14" i="1"/>
  <c r="HO14" i="1"/>
  <c r="HM21" i="1"/>
  <c r="HO25" i="1"/>
  <c r="HE29" i="1"/>
  <c r="HU29" i="1"/>
  <c r="HG33" i="1"/>
  <c r="HE35" i="1"/>
  <c r="HO35" i="1"/>
  <c r="HF12" i="1"/>
  <c r="HJ12" i="1"/>
  <c r="HN12" i="1"/>
  <c r="HR12" i="1"/>
  <c r="HV12" i="1"/>
  <c r="HR10" i="1"/>
  <c r="HN14" i="1"/>
  <c r="HL21" i="1"/>
  <c r="HH25" i="1"/>
  <c r="HH35" i="1"/>
  <c r="HH31" i="1"/>
  <c r="HH27" i="1"/>
  <c r="HH19" i="1"/>
  <c r="HL35" i="1"/>
  <c r="HL31" i="1"/>
  <c r="HL27" i="1"/>
  <c r="HL19" i="1"/>
  <c r="HP35" i="1"/>
  <c r="HP31" i="1"/>
  <c r="HP27" i="1"/>
  <c r="HP19" i="1"/>
  <c r="HT35" i="1"/>
  <c r="HT31" i="1"/>
  <c r="HT27" i="1"/>
  <c r="HT19" i="1"/>
  <c r="HT21" i="1"/>
  <c r="HP25" i="1"/>
  <c r="HL29" i="1"/>
  <c r="HH33" i="1"/>
  <c r="HH10" i="1"/>
  <c r="HL10" i="1"/>
  <c r="HP10" i="1"/>
  <c r="HT10" i="1"/>
  <c r="HF21" i="1"/>
  <c r="HJ21" i="1"/>
  <c r="HN21" i="1"/>
  <c r="HR21" i="1"/>
  <c r="HV21" i="1"/>
  <c r="HF25" i="1"/>
  <c r="HJ25" i="1"/>
  <c r="HN25" i="1"/>
  <c r="HR25" i="1"/>
  <c r="HV25" i="1"/>
  <c r="HF29" i="1"/>
  <c r="HJ29" i="1"/>
  <c r="HN29" i="1"/>
  <c r="HR29" i="1"/>
  <c r="HV29" i="1"/>
  <c r="HF33" i="1"/>
  <c r="HJ33" i="1"/>
  <c r="HN33" i="1"/>
  <c r="HR33" i="1"/>
  <c r="HV33" i="1"/>
  <c r="GY24" i="1"/>
  <c r="GY26" i="1"/>
  <c r="GY28" i="1"/>
  <c r="GY30" i="1"/>
  <c r="GY32" i="1"/>
  <c r="GY34" i="1"/>
  <c r="HE16" i="1"/>
  <c r="GX24" i="1"/>
  <c r="GX26" i="1"/>
  <c r="GX28" i="1"/>
  <c r="GX30" i="1"/>
  <c r="GX32" i="1"/>
  <c r="GX34" i="1"/>
  <c r="GW24" i="1"/>
  <c r="GW26" i="1"/>
  <c r="GW28" i="1"/>
  <c r="GW30" i="1"/>
  <c r="GW32" i="1"/>
  <c r="GW34" i="1"/>
  <c r="GV24" i="1"/>
  <c r="GV26" i="1"/>
  <c r="GV28" i="1"/>
  <c r="GV30" i="1"/>
  <c r="GV32" i="1"/>
  <c r="GV34" i="1"/>
  <c r="GU24" i="1"/>
  <c r="GU26" i="1"/>
  <c r="GU28" i="1"/>
  <c r="GU30" i="1"/>
  <c r="GU32" i="1"/>
  <c r="GU34" i="1"/>
  <c r="GT24" i="1"/>
  <c r="GT26" i="1"/>
  <c r="GT28" i="1"/>
  <c r="GT30" i="1"/>
  <c r="GT32" i="1"/>
  <c r="GT34" i="1"/>
  <c r="GS24" i="1"/>
  <c r="GS26" i="1"/>
  <c r="GS28" i="1"/>
  <c r="GS30" i="1"/>
  <c r="GS32" i="1"/>
  <c r="GS34" i="1"/>
  <c r="GR24" i="1"/>
  <c r="GR26" i="1"/>
  <c r="GR28" i="1"/>
  <c r="GR30" i="1"/>
  <c r="GR32" i="1"/>
  <c r="GR34" i="1"/>
  <c r="GQ24" i="1"/>
  <c r="GQ26" i="1"/>
  <c r="GQ28" i="1"/>
  <c r="GQ30" i="1"/>
  <c r="GQ32" i="1"/>
  <c r="GQ34" i="1"/>
  <c r="GP24" i="1"/>
  <c r="GP26" i="1"/>
  <c r="GP28" i="1"/>
  <c r="GP30" i="1"/>
  <c r="GP32" i="1"/>
  <c r="GP34" i="1"/>
  <c r="GO24" i="1"/>
  <c r="GO26" i="1"/>
  <c r="GO28" i="1"/>
  <c r="GO30" i="1"/>
  <c r="GO32" i="1"/>
  <c r="GO34" i="1"/>
  <c r="GN24" i="1"/>
  <c r="GN26" i="1"/>
  <c r="GN28" i="1"/>
  <c r="GN30" i="1"/>
  <c r="GN32" i="1"/>
  <c r="GN34" i="1"/>
  <c r="GM24" i="1"/>
  <c r="GM26" i="1"/>
  <c r="GM28" i="1"/>
  <c r="GM30" i="1"/>
  <c r="GM32" i="1"/>
  <c r="GM34" i="1"/>
  <c r="GL24" i="1"/>
  <c r="GL26" i="1"/>
  <c r="GL28" i="1"/>
  <c r="GL30" i="1"/>
  <c r="GL32" i="1"/>
  <c r="GL34" i="1"/>
  <c r="GK24" i="1"/>
  <c r="GK26" i="1"/>
  <c r="GK28" i="1"/>
  <c r="GK30" i="1"/>
  <c r="GK32" i="1"/>
  <c r="GK34" i="1"/>
  <c r="GJ24" i="1"/>
  <c r="GJ26" i="1"/>
  <c r="GJ28" i="1"/>
  <c r="GJ30" i="1"/>
  <c r="GJ32" i="1"/>
  <c r="GJ34" i="1"/>
  <c r="GI24" i="1"/>
  <c r="GI26" i="1"/>
  <c r="GI28" i="1"/>
  <c r="GI30" i="1"/>
  <c r="GI32" i="1"/>
  <c r="GI34" i="1"/>
  <c r="GH24" i="1"/>
  <c r="GH26" i="1"/>
  <c r="GH28" i="1"/>
  <c r="GH30" i="1"/>
  <c r="GH32" i="1"/>
  <c r="GH34" i="1"/>
  <c r="GF47" i="1"/>
  <c r="GF45" i="1"/>
  <c r="GF43" i="1"/>
  <c r="GF40" i="1"/>
  <c r="GF39" i="1"/>
  <c r="GF37" i="1"/>
  <c r="GF24" i="1"/>
  <c r="GF26" i="1"/>
  <c r="GF12" i="1"/>
  <c r="GF41" i="1"/>
  <c r="GF62" i="1"/>
  <c r="GF63" i="1"/>
  <c r="GF10" i="1"/>
  <c r="GF21" i="1"/>
  <c r="GF28" i="1"/>
  <c r="GF27" i="1"/>
  <c r="GF14" i="1"/>
  <c r="GF19" i="1"/>
  <c r="GF25" i="1"/>
  <c r="GF15" i="1"/>
  <c r="GF16" i="1"/>
  <c r="GF30" i="1"/>
  <c r="GF29" i="1"/>
  <c r="GF32" i="1"/>
  <c r="GF31" i="1"/>
  <c r="GF33" i="1"/>
  <c r="GF34" i="1"/>
  <c r="GF35" i="1"/>
  <c r="GG24" i="1"/>
  <c r="GG26" i="1"/>
  <c r="GG28" i="1"/>
  <c r="GG30" i="1"/>
  <c r="GG32" i="1"/>
  <c r="GG34" i="1"/>
  <c r="GY12" i="1"/>
  <c r="GM10" i="1"/>
  <c r="GK25" i="1"/>
  <c r="GN19" i="1"/>
  <c r="GO27" i="1"/>
  <c r="GP27" i="1"/>
  <c r="GQ21" i="1"/>
  <c r="GR21" i="1"/>
  <c r="GS21" i="1"/>
  <c r="GT31" i="1"/>
  <c r="GU31" i="1"/>
  <c r="GV35" i="1"/>
  <c r="GX25" i="1"/>
  <c r="GY25" i="1"/>
  <c r="HA27" i="1"/>
  <c r="HC25" i="1"/>
  <c r="HD27" i="1"/>
  <c r="GK37" i="1"/>
  <c r="GL37" i="1"/>
  <c r="GM37" i="1"/>
  <c r="GN37" i="1"/>
  <c r="GO37" i="1"/>
  <c r="GP37" i="1"/>
  <c r="GQ37" i="1"/>
  <c r="GR37" i="1"/>
  <c r="GS37" i="1"/>
  <c r="GT37" i="1"/>
  <c r="GU37" i="1"/>
  <c r="GV37" i="1"/>
  <c r="GW37" i="1"/>
  <c r="GX37" i="1"/>
  <c r="GY37" i="1"/>
  <c r="GZ37" i="1"/>
  <c r="HA37" i="1"/>
  <c r="HB37" i="1"/>
  <c r="HC37" i="1"/>
  <c r="HD37" i="1"/>
  <c r="GK39" i="1"/>
  <c r="GL39" i="1"/>
  <c r="GM39" i="1"/>
  <c r="GN39" i="1"/>
  <c r="GO39" i="1"/>
  <c r="GP39" i="1"/>
  <c r="GQ39" i="1"/>
  <c r="GR39" i="1"/>
  <c r="GS39" i="1"/>
  <c r="GT39" i="1"/>
  <c r="GU39" i="1"/>
  <c r="GV39" i="1"/>
  <c r="GW39" i="1"/>
  <c r="GX39" i="1"/>
  <c r="GY39" i="1"/>
  <c r="GZ39" i="1"/>
  <c r="HA39" i="1"/>
  <c r="HB39" i="1"/>
  <c r="HC39" i="1"/>
  <c r="HD39" i="1"/>
  <c r="GK40" i="1"/>
  <c r="GL40" i="1"/>
  <c r="GM40" i="1"/>
  <c r="GN40" i="1"/>
  <c r="GO40" i="1"/>
  <c r="GP40" i="1"/>
  <c r="GQ40" i="1"/>
  <c r="GR40" i="1"/>
  <c r="GS40" i="1"/>
  <c r="GT40" i="1"/>
  <c r="GU40" i="1"/>
  <c r="GV40" i="1"/>
  <c r="GW40" i="1"/>
  <c r="GX40" i="1"/>
  <c r="GY40" i="1"/>
  <c r="GZ40" i="1"/>
  <c r="HA40" i="1"/>
  <c r="HB40" i="1"/>
  <c r="HC40" i="1"/>
  <c r="HD40" i="1"/>
  <c r="GK41" i="1"/>
  <c r="GK43" i="1"/>
  <c r="GL43" i="1"/>
  <c r="GM43" i="1"/>
  <c r="GN43" i="1"/>
  <c r="GO43" i="1"/>
  <c r="GP43" i="1"/>
  <c r="GQ43" i="1"/>
  <c r="GR43" i="1"/>
  <c r="GS43" i="1"/>
  <c r="GT43" i="1"/>
  <c r="GU43" i="1"/>
  <c r="GV43" i="1"/>
  <c r="GW43" i="1"/>
  <c r="GX43" i="1"/>
  <c r="GY43" i="1"/>
  <c r="GZ43" i="1"/>
  <c r="HA43" i="1"/>
  <c r="HB43" i="1"/>
  <c r="HC43" i="1"/>
  <c r="HD43" i="1"/>
  <c r="GK45" i="1"/>
  <c r="GL45" i="1"/>
  <c r="GM45" i="1"/>
  <c r="GN45" i="1"/>
  <c r="GO45" i="1"/>
  <c r="GP45" i="1"/>
  <c r="GQ45" i="1"/>
  <c r="GR45" i="1"/>
  <c r="GS45" i="1"/>
  <c r="GT45" i="1"/>
  <c r="GU45" i="1"/>
  <c r="GV45" i="1"/>
  <c r="GW45" i="1"/>
  <c r="GX45" i="1"/>
  <c r="GY45" i="1"/>
  <c r="GZ45" i="1"/>
  <c r="HA45" i="1"/>
  <c r="HB45" i="1"/>
  <c r="HC45" i="1"/>
  <c r="HD45" i="1"/>
  <c r="GK47" i="1"/>
  <c r="GL47" i="1"/>
  <c r="GM47" i="1"/>
  <c r="GN47" i="1"/>
  <c r="GO47" i="1"/>
  <c r="GP47" i="1"/>
  <c r="GQ47" i="1"/>
  <c r="GR47" i="1"/>
  <c r="GS47" i="1"/>
  <c r="GT47" i="1"/>
  <c r="GU47" i="1"/>
  <c r="GV47" i="1"/>
  <c r="GW47" i="1"/>
  <c r="GX47" i="1"/>
  <c r="GY47" i="1"/>
  <c r="GZ47" i="1"/>
  <c r="HA47" i="1"/>
  <c r="HB47" i="1"/>
  <c r="HC47" i="1"/>
  <c r="HD47" i="1"/>
  <c r="GL10" i="1"/>
  <c r="GK10" i="1"/>
  <c r="HA41" i="1"/>
  <c r="HA62" i="1"/>
  <c r="HA63" i="1"/>
  <c r="GO41" i="1"/>
  <c r="GO62" i="1"/>
  <c r="GO63" i="1"/>
  <c r="HB41" i="1"/>
  <c r="HB62" i="1"/>
  <c r="HB63" i="1"/>
  <c r="GX41" i="1"/>
  <c r="GX62" i="1"/>
  <c r="GX63" i="1"/>
  <c r="GT41" i="1"/>
  <c r="GT62" i="1"/>
  <c r="GT63" i="1"/>
  <c r="GP41" i="1"/>
  <c r="GP63" i="1"/>
  <c r="GP62" i="1"/>
  <c r="GL41" i="1"/>
  <c r="GL62" i="1"/>
  <c r="GL63" i="1"/>
  <c r="GW41" i="1"/>
  <c r="GW62" i="1"/>
  <c r="GW63" i="1"/>
  <c r="GK62" i="1"/>
  <c r="GK63" i="1"/>
  <c r="HD41" i="1"/>
  <c r="HD62" i="1"/>
  <c r="HD63" i="1"/>
  <c r="GZ41" i="1"/>
  <c r="GZ62" i="1"/>
  <c r="GZ63" i="1"/>
  <c r="GV41" i="1"/>
  <c r="GV62" i="1"/>
  <c r="GV63" i="1"/>
  <c r="GR41" i="1"/>
  <c r="GR62" i="1"/>
  <c r="GR63" i="1"/>
  <c r="GN41" i="1"/>
  <c r="GN62" i="1"/>
  <c r="GN63" i="1"/>
  <c r="GS41" i="1"/>
  <c r="GS62" i="1"/>
  <c r="GS63" i="1"/>
  <c r="HC41" i="1"/>
  <c r="HC62" i="1"/>
  <c r="HC63" i="1"/>
  <c r="GY41" i="1"/>
  <c r="GY62" i="1"/>
  <c r="GY63" i="1"/>
  <c r="GU41" i="1"/>
  <c r="GU62" i="1"/>
  <c r="GU63" i="1"/>
  <c r="GQ41" i="1"/>
  <c r="GQ62" i="1"/>
  <c r="GQ63" i="1"/>
  <c r="GM41" i="1"/>
  <c r="GM62" i="1"/>
  <c r="GM63" i="1"/>
  <c r="GS12" i="1"/>
  <c r="GY10" i="1"/>
  <c r="GU14" i="1"/>
  <c r="GM14" i="1"/>
  <c r="GW21" i="1"/>
  <c r="GV21" i="1"/>
  <c r="GS14" i="1"/>
  <c r="GR27" i="1"/>
  <c r="GV19" i="1"/>
  <c r="GU12" i="1"/>
  <c r="GR31" i="1"/>
  <c r="GZ29" i="1"/>
  <c r="GZ21" i="1"/>
  <c r="GZ19" i="1"/>
  <c r="GU19" i="1"/>
  <c r="GR19" i="1"/>
  <c r="HC12" i="1"/>
  <c r="GU10" i="1"/>
  <c r="GX31" i="1"/>
  <c r="GY21" i="1"/>
  <c r="GU21" i="1"/>
  <c r="GY19" i="1"/>
  <c r="GQ19" i="1"/>
  <c r="GK14" i="1"/>
  <c r="HC10" i="1"/>
  <c r="GS10" i="1"/>
  <c r="GT10" i="1"/>
  <c r="GX21" i="1"/>
  <c r="GT21" i="1"/>
  <c r="GW31" i="1"/>
  <c r="GQ27" i="1"/>
  <c r="GX19" i="1"/>
  <c r="GT19" i="1"/>
  <c r="GW25" i="1"/>
  <c r="HC19" i="1"/>
  <c r="GW19" i="1"/>
  <c r="GS19" i="1"/>
  <c r="HC14" i="1"/>
  <c r="GQ14" i="1"/>
  <c r="GO12" i="1"/>
  <c r="GW10" i="1"/>
  <c r="GP10" i="1"/>
  <c r="GP19" i="1"/>
  <c r="GK33" i="1"/>
  <c r="GW14" i="1"/>
  <c r="GW12" i="1"/>
  <c r="GK12" i="1"/>
  <c r="HD19" i="1"/>
  <c r="HD25" i="1"/>
  <c r="HD21" i="1"/>
  <c r="HD31" i="1"/>
  <c r="HC21" i="1"/>
  <c r="HB19" i="1"/>
  <c r="HB21" i="1"/>
  <c r="HA31" i="1"/>
  <c r="HA21" i="1"/>
  <c r="HA19" i="1"/>
  <c r="HA14" i="1"/>
  <c r="HA12" i="1"/>
  <c r="HA10" i="1"/>
  <c r="GZ33" i="1"/>
  <c r="GZ27" i="1"/>
  <c r="GZ25" i="1"/>
  <c r="GZ31" i="1"/>
  <c r="HD29" i="1"/>
  <c r="GV27" i="1"/>
  <c r="HB25" i="1"/>
  <c r="GV25" i="1"/>
  <c r="HB14" i="1"/>
  <c r="HD33" i="1"/>
  <c r="HB31" i="1"/>
  <c r="GP14" i="1"/>
  <c r="HB12" i="1"/>
  <c r="GY29" i="1"/>
  <c r="GY27" i="1"/>
  <c r="GK27" i="1"/>
  <c r="HA25" i="1"/>
  <c r="GP12" i="1"/>
  <c r="HB10" i="1"/>
  <c r="GY14" i="1"/>
  <c r="HC33" i="1"/>
  <c r="HC31" i="1"/>
  <c r="GY31" i="1"/>
  <c r="GQ25" i="1"/>
  <c r="HC29" i="1"/>
  <c r="HC27" i="1"/>
  <c r="GT12" i="1"/>
  <c r="GY33" i="1"/>
  <c r="GX14" i="1"/>
  <c r="GX12" i="1"/>
  <c r="GX10" i="1"/>
  <c r="GK15" i="1"/>
  <c r="GK16" i="1"/>
  <c r="GK35" i="1"/>
  <c r="HA33" i="1"/>
  <c r="GR33" i="1"/>
  <c r="GK31" i="1"/>
  <c r="HA29" i="1"/>
  <c r="GK29" i="1"/>
  <c r="GW27" i="1"/>
  <c r="HB15" i="1"/>
  <c r="HB16" i="1"/>
  <c r="HB35" i="1"/>
  <c r="GX15" i="1"/>
  <c r="GX16" i="1"/>
  <c r="GX35" i="1"/>
  <c r="GL15" i="1"/>
  <c r="GL16" i="1"/>
  <c r="GL35" i="1"/>
  <c r="HA15" i="1"/>
  <c r="HA16" i="1"/>
  <c r="HA35" i="1"/>
  <c r="GO15" i="1"/>
  <c r="GO16" i="1"/>
  <c r="GO35" i="1"/>
  <c r="HD15" i="1"/>
  <c r="HD16" i="1"/>
  <c r="HD35" i="1"/>
  <c r="GZ15" i="1"/>
  <c r="GZ35" i="1"/>
  <c r="GN15" i="1"/>
  <c r="GN16" i="1"/>
  <c r="GN35" i="1"/>
  <c r="HB33" i="1"/>
  <c r="GX33" i="1"/>
  <c r="GN31" i="1"/>
  <c r="HB29" i="1"/>
  <c r="GX29" i="1"/>
  <c r="HB27" i="1"/>
  <c r="GX27" i="1"/>
  <c r="GR25" i="1"/>
  <c r="HC15" i="1"/>
  <c r="HC16" i="1"/>
  <c r="HC35" i="1"/>
  <c r="GY15" i="1"/>
  <c r="GY16" i="1"/>
  <c r="GY35" i="1"/>
  <c r="GM15" i="1"/>
  <c r="GM16" i="1"/>
  <c r="GM35" i="1"/>
  <c r="GW15" i="1"/>
  <c r="GW16" i="1"/>
  <c r="GW35" i="1"/>
  <c r="GW33" i="1"/>
  <c r="GW29" i="1"/>
  <c r="GV15" i="1"/>
  <c r="GV16" i="1"/>
  <c r="GV31" i="1"/>
  <c r="GV29" i="1"/>
  <c r="GV33" i="1"/>
  <c r="GU27" i="1"/>
  <c r="GU33" i="1"/>
  <c r="GU15" i="1"/>
  <c r="GU16" i="1"/>
  <c r="GU35" i="1"/>
  <c r="GU25" i="1"/>
  <c r="GU29" i="1"/>
  <c r="GT14" i="1"/>
  <c r="GT25" i="1"/>
  <c r="GT29" i="1"/>
  <c r="GT27" i="1"/>
  <c r="GT15" i="1"/>
  <c r="GT16" i="1"/>
  <c r="GT35" i="1"/>
  <c r="GT33" i="1"/>
  <c r="GS33" i="1"/>
  <c r="GS31" i="1"/>
  <c r="GS27" i="1"/>
  <c r="GS25" i="1"/>
  <c r="GS15" i="1"/>
  <c r="GS16" i="1"/>
  <c r="GS35" i="1"/>
  <c r="GS29" i="1"/>
  <c r="GR29" i="1"/>
  <c r="GR15" i="1"/>
  <c r="GR16" i="1"/>
  <c r="GR35" i="1"/>
  <c r="GQ31" i="1"/>
  <c r="GQ29" i="1"/>
  <c r="GQ33" i="1"/>
  <c r="GQ15" i="1"/>
  <c r="GQ16" i="1"/>
  <c r="GQ35" i="1"/>
  <c r="GQ10" i="1"/>
  <c r="GQ12" i="1"/>
  <c r="GP33" i="1"/>
  <c r="GP31" i="1"/>
  <c r="GP29" i="1"/>
  <c r="GP15" i="1"/>
  <c r="GP16" i="1"/>
  <c r="GP35" i="1"/>
  <c r="GP25" i="1"/>
  <c r="GP21" i="1"/>
  <c r="GO33" i="1"/>
  <c r="GO31" i="1"/>
  <c r="GO25" i="1"/>
  <c r="GO29" i="1"/>
  <c r="GO21" i="1"/>
  <c r="GO19" i="1"/>
  <c r="GO14" i="1"/>
  <c r="GO10" i="1"/>
  <c r="GN27" i="1"/>
  <c r="GN33" i="1"/>
  <c r="GN29" i="1"/>
  <c r="GN25" i="1"/>
  <c r="GN21" i="1"/>
  <c r="GM29" i="1"/>
  <c r="GM19" i="1"/>
  <c r="GM25" i="1"/>
  <c r="GM33" i="1"/>
  <c r="GM27" i="1"/>
  <c r="GM21" i="1"/>
  <c r="GM31" i="1"/>
  <c r="GM12" i="1"/>
  <c r="GL19" i="1"/>
  <c r="GL33" i="1"/>
  <c r="GL31" i="1"/>
  <c r="GL29" i="1"/>
  <c r="GL27" i="1"/>
  <c r="GL25" i="1"/>
  <c r="GL21" i="1"/>
  <c r="GL14" i="1"/>
  <c r="GL12" i="1"/>
  <c r="GK21" i="1"/>
  <c r="GK19" i="1"/>
  <c r="HD14" i="1"/>
  <c r="GZ14" i="1"/>
  <c r="GV14" i="1"/>
  <c r="GR14" i="1"/>
  <c r="GN14" i="1"/>
  <c r="HD12" i="1"/>
  <c r="GZ12" i="1"/>
  <c r="GV12" i="1"/>
  <c r="GR12" i="1"/>
  <c r="GN12" i="1"/>
  <c r="HD10" i="1"/>
  <c r="GZ10" i="1"/>
  <c r="GV10" i="1"/>
  <c r="GR10" i="1"/>
  <c r="GN10" i="1"/>
  <c r="GZ16" i="1"/>
  <c r="GE47" i="1"/>
  <c r="GE45" i="1"/>
  <c r="GE43" i="1"/>
  <c r="GE40" i="1"/>
  <c r="GE39" i="1"/>
  <c r="GE37" i="1"/>
  <c r="GE24" i="1"/>
  <c r="GE26" i="1"/>
  <c r="GE10" i="1"/>
  <c r="GE41" i="1"/>
  <c r="GE62" i="1"/>
  <c r="GE63" i="1"/>
  <c r="GE12" i="1"/>
  <c r="GE28" i="1"/>
  <c r="GE27" i="1"/>
  <c r="GE14" i="1"/>
  <c r="GE19" i="1"/>
  <c r="GE25" i="1"/>
  <c r="GE15" i="1"/>
  <c r="GE16" i="1"/>
  <c r="GE21" i="1"/>
  <c r="GD24" i="1"/>
  <c r="GD26" i="1"/>
  <c r="GD28" i="1"/>
  <c r="GD30" i="1"/>
  <c r="GD32" i="1"/>
  <c r="GD34" i="1"/>
  <c r="GC47" i="1"/>
  <c r="GC45" i="1"/>
  <c r="GC43" i="1"/>
  <c r="GC40" i="1"/>
  <c r="GC39" i="1"/>
  <c r="GC37" i="1"/>
  <c r="GC41" i="1"/>
  <c r="GC62" i="1"/>
  <c r="GC63" i="1"/>
  <c r="GE30" i="1"/>
  <c r="GE29" i="1"/>
  <c r="GC24" i="1"/>
  <c r="GC26" i="1"/>
  <c r="GC28" i="1"/>
  <c r="GC30" i="1"/>
  <c r="GC32" i="1"/>
  <c r="GC34" i="1"/>
  <c r="GE32" i="1"/>
  <c r="GE31" i="1"/>
  <c r="GB24" i="1"/>
  <c r="GB26" i="1"/>
  <c r="GB28" i="1"/>
  <c r="GB30" i="1"/>
  <c r="GB32" i="1"/>
  <c r="GB34" i="1"/>
  <c r="GE33" i="1"/>
  <c r="GE34" i="1"/>
  <c r="GE35" i="1"/>
  <c r="GA24" i="1"/>
  <c r="GA26" i="1"/>
  <c r="GA28" i="1"/>
  <c r="GA30" i="1"/>
  <c r="GA32" i="1"/>
  <c r="GA34" i="1"/>
  <c r="FZ24" i="1"/>
  <c r="FZ26" i="1"/>
  <c r="FZ28" i="1"/>
  <c r="FZ30" i="1"/>
  <c r="FZ32" i="1"/>
  <c r="FZ34" i="1"/>
  <c r="FY24" i="1"/>
  <c r="FY26" i="1"/>
  <c r="FY28" i="1"/>
  <c r="FY30" i="1"/>
  <c r="FY32" i="1"/>
  <c r="FY34" i="1"/>
  <c r="FX24" i="1"/>
  <c r="FX26" i="1"/>
  <c r="FX28" i="1"/>
  <c r="FX30" i="1"/>
  <c r="FX32" i="1"/>
  <c r="FX34" i="1"/>
  <c r="FW24" i="1"/>
  <c r="FW26" i="1"/>
  <c r="FW28" i="1"/>
  <c r="FW30" i="1"/>
  <c r="FW32" i="1"/>
  <c r="FW34" i="1"/>
  <c r="FV24" i="1"/>
  <c r="FV26" i="1"/>
  <c r="FV28" i="1"/>
  <c r="FV30" i="1"/>
  <c r="FV32" i="1"/>
  <c r="FV34" i="1"/>
  <c r="FU24" i="1"/>
  <c r="FU26" i="1"/>
  <c r="FU28" i="1"/>
  <c r="FU30" i="1"/>
  <c r="FU32" i="1"/>
  <c r="FU34" i="1"/>
  <c r="FT24" i="1"/>
  <c r="FT26" i="1"/>
  <c r="FT28" i="1"/>
  <c r="FT30" i="1"/>
  <c r="FT32" i="1"/>
  <c r="FT34" i="1"/>
  <c r="FS24" i="1"/>
  <c r="FS26" i="1"/>
  <c r="FS28" i="1"/>
  <c r="FS30" i="1"/>
  <c r="FS32" i="1"/>
  <c r="FS34" i="1"/>
  <c r="FR24" i="1"/>
  <c r="FR26" i="1"/>
  <c r="FR28" i="1"/>
  <c r="FR30" i="1"/>
  <c r="FR32" i="1"/>
  <c r="FR34" i="1"/>
  <c r="FQ24" i="1"/>
  <c r="FQ26" i="1"/>
  <c r="FQ28" i="1"/>
  <c r="FQ30" i="1"/>
  <c r="FQ32" i="1"/>
  <c r="FQ34" i="1"/>
  <c r="FP24" i="1"/>
  <c r="FP26" i="1"/>
  <c r="FP28" i="1"/>
  <c r="FP30" i="1"/>
  <c r="FP32" i="1"/>
  <c r="FP34" i="1"/>
  <c r="FO24" i="1"/>
  <c r="FO26" i="1"/>
  <c r="FO28" i="1"/>
  <c r="FO30" i="1"/>
  <c r="FO32" i="1"/>
  <c r="FO34" i="1"/>
  <c r="FM24" i="1"/>
  <c r="FM26" i="1"/>
  <c r="FM28" i="1"/>
  <c r="FM30" i="1"/>
  <c r="FM32" i="1"/>
  <c r="FL24" i="1"/>
  <c r="FL26" i="1"/>
  <c r="FL28" i="1"/>
  <c r="FL30" i="1"/>
  <c r="FL32" i="1"/>
  <c r="FK24" i="1"/>
  <c r="FK26" i="1"/>
  <c r="FK28" i="1"/>
  <c r="FK30" i="1"/>
  <c r="FK32" i="1"/>
  <c r="FX10" i="1"/>
  <c r="FY10" i="1"/>
  <c r="GC14" i="1"/>
  <c r="GG10" i="1"/>
  <c r="FV35" i="1"/>
  <c r="FX19" i="1"/>
  <c r="GA31" i="1"/>
  <c r="FR37" i="1"/>
  <c r="FS37" i="1"/>
  <c r="FT37" i="1"/>
  <c r="FU37" i="1"/>
  <c r="FV37" i="1"/>
  <c r="FW37" i="1"/>
  <c r="FX37" i="1"/>
  <c r="FY37" i="1"/>
  <c r="FZ37" i="1"/>
  <c r="GA37" i="1"/>
  <c r="GB37" i="1"/>
  <c r="GD37" i="1"/>
  <c r="GG37" i="1"/>
  <c r="GH37" i="1"/>
  <c r="GI37" i="1"/>
  <c r="GJ37" i="1"/>
  <c r="FR39" i="1"/>
  <c r="FS39" i="1"/>
  <c r="FT39" i="1"/>
  <c r="FU39" i="1"/>
  <c r="FV39" i="1"/>
  <c r="FW39" i="1"/>
  <c r="FX39" i="1"/>
  <c r="FY39" i="1"/>
  <c r="FZ39" i="1"/>
  <c r="GA39" i="1"/>
  <c r="GB39" i="1"/>
  <c r="GD39" i="1"/>
  <c r="GG39" i="1"/>
  <c r="GH39" i="1"/>
  <c r="GI39" i="1"/>
  <c r="GJ39" i="1"/>
  <c r="FR40" i="1"/>
  <c r="FS40" i="1"/>
  <c r="FT40" i="1"/>
  <c r="FU40" i="1"/>
  <c r="FV40" i="1"/>
  <c r="FW40" i="1"/>
  <c r="FX40" i="1"/>
  <c r="FY40" i="1"/>
  <c r="FZ40" i="1"/>
  <c r="GA40" i="1"/>
  <c r="GB40" i="1"/>
  <c r="GD40" i="1"/>
  <c r="GG40" i="1"/>
  <c r="GH40" i="1"/>
  <c r="GI40" i="1"/>
  <c r="GJ40" i="1"/>
  <c r="FR43" i="1"/>
  <c r="FS43" i="1"/>
  <c r="FT43" i="1"/>
  <c r="FU43" i="1"/>
  <c r="FV43" i="1"/>
  <c r="FW43" i="1"/>
  <c r="FX43" i="1"/>
  <c r="FY43" i="1"/>
  <c r="FZ43" i="1"/>
  <c r="GA43" i="1"/>
  <c r="GB43" i="1"/>
  <c r="GD43" i="1"/>
  <c r="GG43" i="1"/>
  <c r="GH43" i="1"/>
  <c r="GI43" i="1"/>
  <c r="GJ43" i="1"/>
  <c r="FR45" i="1"/>
  <c r="FS45" i="1"/>
  <c r="FT45" i="1"/>
  <c r="FU45" i="1"/>
  <c r="FV45" i="1"/>
  <c r="FW45" i="1"/>
  <c r="FX45" i="1"/>
  <c r="FY45" i="1"/>
  <c r="FZ45" i="1"/>
  <c r="GA45" i="1"/>
  <c r="GB45" i="1"/>
  <c r="GD45" i="1"/>
  <c r="GG45" i="1"/>
  <c r="GH45" i="1"/>
  <c r="GI45" i="1"/>
  <c r="GJ45" i="1"/>
  <c r="FR47" i="1"/>
  <c r="FS47" i="1"/>
  <c r="FT47" i="1"/>
  <c r="FU47" i="1"/>
  <c r="FV47" i="1"/>
  <c r="FW47" i="1"/>
  <c r="FX47" i="1"/>
  <c r="FY47" i="1"/>
  <c r="FZ47" i="1"/>
  <c r="GA47" i="1"/>
  <c r="GB47" i="1"/>
  <c r="GD47" i="1"/>
  <c r="GG47" i="1"/>
  <c r="GH47" i="1"/>
  <c r="GI47" i="1"/>
  <c r="GJ47" i="1"/>
  <c r="FH40" i="1"/>
  <c r="FJ10" i="1"/>
  <c r="FI21" i="1"/>
  <c r="FJ21" i="1"/>
  <c r="FI24" i="1"/>
  <c r="FI26" i="1"/>
  <c r="FJ24" i="1"/>
  <c r="FJ26" i="1"/>
  <c r="FI37" i="1"/>
  <c r="FJ37" i="1"/>
  <c r="FI39" i="1"/>
  <c r="FJ39" i="1"/>
  <c r="FI40" i="1"/>
  <c r="FJ40" i="1"/>
  <c r="FI43" i="1"/>
  <c r="FJ43" i="1"/>
  <c r="FI45" i="1"/>
  <c r="FJ45" i="1"/>
  <c r="FI47" i="1"/>
  <c r="FJ47" i="1"/>
  <c r="FJ41" i="1"/>
  <c r="FJ63" i="1"/>
  <c r="FJ62" i="1"/>
  <c r="GI62" i="1"/>
  <c r="GI63" i="1"/>
  <c r="FT41" i="1"/>
  <c r="FT62" i="1"/>
  <c r="FT63" i="1"/>
  <c r="GA41" i="1"/>
  <c r="GA62" i="1"/>
  <c r="GA63" i="1"/>
  <c r="FS41" i="1"/>
  <c r="FS62" i="1"/>
  <c r="FS63" i="1"/>
  <c r="FH62" i="1"/>
  <c r="FH63" i="1"/>
  <c r="GB41" i="1"/>
  <c r="GB62" i="1"/>
  <c r="GB63" i="1"/>
  <c r="FI41" i="1"/>
  <c r="FI62" i="1"/>
  <c r="FI63" i="1"/>
  <c r="GH41" i="1"/>
  <c r="GH62" i="1"/>
  <c r="GH63" i="1"/>
  <c r="FW41" i="1"/>
  <c r="FW62" i="1"/>
  <c r="FW63" i="1"/>
  <c r="GG41" i="1"/>
  <c r="GG62" i="1"/>
  <c r="GG63" i="1"/>
  <c r="FZ41" i="1"/>
  <c r="FZ62" i="1"/>
  <c r="FZ63" i="1"/>
  <c r="FV41" i="1"/>
  <c r="FV62" i="1"/>
  <c r="FV63" i="1"/>
  <c r="FR62" i="1"/>
  <c r="FR63" i="1"/>
  <c r="FX41" i="1"/>
  <c r="FX62" i="1"/>
  <c r="FX63" i="1"/>
  <c r="GJ41" i="1"/>
  <c r="GJ62" i="1"/>
  <c r="GJ63" i="1"/>
  <c r="GD41" i="1"/>
  <c r="GD62" i="1"/>
  <c r="GD63" i="1"/>
  <c r="FY41" i="1"/>
  <c r="FY62" i="1"/>
  <c r="FY63" i="1"/>
  <c r="FU41" i="1"/>
  <c r="FU62" i="1"/>
  <c r="FU63" i="1"/>
  <c r="FJ14" i="1"/>
  <c r="FI14" i="1"/>
  <c r="FS29" i="1"/>
  <c r="GC10" i="1"/>
  <c r="FJ25" i="1"/>
  <c r="FX29" i="1"/>
  <c r="FX21" i="1"/>
  <c r="FJ27" i="1"/>
  <c r="FX33" i="1"/>
  <c r="FX25" i="1"/>
  <c r="GC12" i="1"/>
  <c r="GB14" i="1"/>
  <c r="FI25" i="1"/>
  <c r="FY25" i="1"/>
  <c r="FT10" i="1"/>
  <c r="GC15" i="1"/>
  <c r="GC16" i="1"/>
  <c r="GC35" i="1"/>
  <c r="FU15" i="1"/>
  <c r="FU16" i="1"/>
  <c r="FU35" i="1"/>
  <c r="GH35" i="1"/>
  <c r="GB15" i="1"/>
  <c r="GB16" i="1"/>
  <c r="GB35" i="1"/>
  <c r="FT15" i="1"/>
  <c r="FT16" i="1"/>
  <c r="FT35" i="1"/>
  <c r="FI27" i="1"/>
  <c r="GC33" i="1"/>
  <c r="GH27" i="1"/>
  <c r="GG15" i="1"/>
  <c r="GG16" i="1"/>
  <c r="GG35" i="1"/>
  <c r="GA19" i="1"/>
  <c r="GA35" i="1"/>
  <c r="FW19" i="1"/>
  <c r="FW35" i="1"/>
  <c r="FS19" i="1"/>
  <c r="FS35" i="1"/>
  <c r="FI15" i="1"/>
  <c r="FI16" i="1"/>
  <c r="FI35" i="1"/>
  <c r="GI25" i="1"/>
  <c r="GI35" i="1"/>
  <c r="FY15" i="1"/>
  <c r="FY16" i="1"/>
  <c r="FY35" i="1"/>
  <c r="GC31" i="1"/>
  <c r="FX15" i="1"/>
  <c r="FX16" i="1"/>
  <c r="FX35" i="1"/>
  <c r="FJ15" i="1"/>
  <c r="FJ16" i="1"/>
  <c r="FJ35" i="1"/>
  <c r="FY33" i="1"/>
  <c r="FX31" i="1"/>
  <c r="GB27" i="1"/>
  <c r="GJ21" i="1"/>
  <c r="GJ35" i="1"/>
  <c r="GD35" i="1"/>
  <c r="FZ35" i="1"/>
  <c r="FR35" i="1"/>
  <c r="GJ33" i="1"/>
  <c r="GJ10" i="1"/>
  <c r="GJ14" i="1"/>
  <c r="GI41" i="1"/>
  <c r="GI15" i="1"/>
  <c r="GI16" i="1"/>
  <c r="GI33" i="1"/>
  <c r="GH33" i="1"/>
  <c r="GH25" i="1"/>
  <c r="GG25" i="1"/>
  <c r="GG33" i="1"/>
  <c r="GG31" i="1"/>
  <c r="GI29" i="1"/>
  <c r="GI19" i="1"/>
  <c r="FT14" i="1"/>
  <c r="GB12" i="1"/>
  <c r="GG14" i="1"/>
  <c r="GJ12" i="1"/>
  <c r="FX12" i="1"/>
  <c r="GI31" i="1"/>
  <c r="FY31" i="1"/>
  <c r="FX27" i="1"/>
  <c r="GC25" i="1"/>
  <c r="GI21" i="1"/>
  <c r="FT12" i="1"/>
  <c r="GB10" i="1"/>
  <c r="GJ19" i="1"/>
  <c r="GA33" i="1"/>
  <c r="FS33" i="1"/>
  <c r="GA29" i="1"/>
  <c r="GI27" i="1"/>
  <c r="FZ25" i="1"/>
  <c r="GJ15" i="1"/>
  <c r="GJ16" i="1"/>
  <c r="GH12" i="1"/>
  <c r="GJ27" i="1"/>
  <c r="GA25" i="1"/>
  <c r="FS25" i="1"/>
  <c r="FS15" i="1"/>
  <c r="FS16" i="1"/>
  <c r="FI28" i="1"/>
  <c r="FI10" i="1"/>
  <c r="FZ33" i="1"/>
  <c r="GJ31" i="1"/>
  <c r="GJ29" i="1"/>
  <c r="GJ25" i="1"/>
  <c r="FS21" i="1"/>
  <c r="GH14" i="1"/>
  <c r="FY14" i="1"/>
  <c r="GG12" i="1"/>
  <c r="FY12" i="1"/>
  <c r="GD14" i="1"/>
  <c r="GD12" i="1"/>
  <c r="GD33" i="1"/>
  <c r="GD25" i="1"/>
  <c r="GB25" i="1"/>
  <c r="GB19" i="1"/>
  <c r="GB33" i="1"/>
  <c r="GB31" i="1"/>
  <c r="GB29" i="1"/>
  <c r="GB21" i="1"/>
  <c r="GA15" i="1"/>
  <c r="GA16" i="1"/>
  <c r="GA27" i="1"/>
  <c r="GA21" i="1"/>
  <c r="FZ12" i="1"/>
  <c r="FZ14" i="1"/>
  <c r="FX14" i="1"/>
  <c r="FW33" i="1"/>
  <c r="FW31" i="1"/>
  <c r="FW29" i="1"/>
  <c r="FW25" i="1"/>
  <c r="FW21" i="1"/>
  <c r="FW15" i="1"/>
  <c r="FW16" i="1"/>
  <c r="FW27" i="1"/>
  <c r="FV33" i="1"/>
  <c r="FV25" i="1"/>
  <c r="FV14" i="1"/>
  <c r="FV12" i="1"/>
  <c r="FU31" i="1"/>
  <c r="FU25" i="1"/>
  <c r="FU33" i="1"/>
  <c r="FU14" i="1"/>
  <c r="FU10" i="1"/>
  <c r="FU12" i="1"/>
  <c r="FT31" i="1"/>
  <c r="FT27" i="1"/>
  <c r="FT21" i="1"/>
  <c r="FT29" i="1"/>
  <c r="FT25" i="1"/>
  <c r="FT33" i="1"/>
  <c r="FT19" i="1"/>
  <c r="FS31" i="1"/>
  <c r="FS27" i="1"/>
  <c r="FR25" i="1"/>
  <c r="FR33" i="1"/>
  <c r="FR12" i="1"/>
  <c r="FR14" i="1"/>
  <c r="FR41" i="1"/>
  <c r="GI12" i="1"/>
  <c r="GI10" i="1"/>
  <c r="GA12" i="1"/>
  <c r="GA10" i="1"/>
  <c r="FW12" i="1"/>
  <c r="FW10" i="1"/>
  <c r="FS12" i="1"/>
  <c r="FS10" i="1"/>
  <c r="GH31" i="1"/>
  <c r="GH15" i="1"/>
  <c r="GH16" i="1"/>
  <c r="GH21" i="1"/>
  <c r="GH29" i="1"/>
  <c r="GH19" i="1"/>
  <c r="GD31" i="1"/>
  <c r="GD15" i="1"/>
  <c r="GD16" i="1"/>
  <c r="GD21" i="1"/>
  <c r="GD29" i="1"/>
  <c r="GD19" i="1"/>
  <c r="GD27" i="1"/>
  <c r="FZ31" i="1"/>
  <c r="FZ15" i="1"/>
  <c r="FZ16" i="1"/>
  <c r="FZ21" i="1"/>
  <c r="FZ29" i="1"/>
  <c r="FZ19" i="1"/>
  <c r="FZ27" i="1"/>
  <c r="FV31" i="1"/>
  <c r="FV15" i="1"/>
  <c r="FV21" i="1"/>
  <c r="FV29" i="1"/>
  <c r="FV19" i="1"/>
  <c r="FV27" i="1"/>
  <c r="FR31" i="1"/>
  <c r="FR15" i="1"/>
  <c r="FR21" i="1"/>
  <c r="FR29" i="1"/>
  <c r="FR19" i="1"/>
  <c r="FR27" i="1"/>
  <c r="GI14" i="1"/>
  <c r="GA14" i="1"/>
  <c r="FW14" i="1"/>
  <c r="FS14" i="1"/>
  <c r="GG27" i="1"/>
  <c r="GC27" i="1"/>
  <c r="FY27" i="1"/>
  <c r="FU27" i="1"/>
  <c r="GG19" i="1"/>
  <c r="GC19" i="1"/>
  <c r="FY19" i="1"/>
  <c r="FU19" i="1"/>
  <c r="GG29" i="1"/>
  <c r="GC29" i="1"/>
  <c r="FY29" i="1"/>
  <c r="FU29" i="1"/>
  <c r="GG21" i="1"/>
  <c r="GC21" i="1"/>
  <c r="FY21" i="1"/>
  <c r="FU21" i="1"/>
  <c r="GH10" i="1"/>
  <c r="GD10" i="1"/>
  <c r="FZ10" i="1"/>
  <c r="FV10" i="1"/>
  <c r="FR10" i="1"/>
  <c r="FJ28" i="1"/>
  <c r="FJ19" i="1"/>
  <c r="FI19" i="1"/>
  <c r="FJ12" i="1"/>
  <c r="FI12" i="1"/>
  <c r="FI29" i="1"/>
  <c r="FI30" i="1"/>
  <c r="FV16" i="1"/>
  <c r="FR16" i="1"/>
  <c r="FJ30" i="1"/>
  <c r="FJ29" i="1"/>
  <c r="FG24" i="1"/>
  <c r="FG26" i="1"/>
  <c r="FG28" i="1"/>
  <c r="FG30" i="1"/>
  <c r="FG32" i="1"/>
  <c r="FI32" i="1"/>
  <c r="FI33" i="1"/>
  <c r="FI31" i="1"/>
  <c r="FJ31" i="1"/>
  <c r="FJ32" i="1"/>
  <c r="FJ33" i="1"/>
  <c r="FF24" i="1"/>
  <c r="FF26" i="1"/>
  <c r="FF28" i="1"/>
  <c r="FF30" i="1"/>
  <c r="FF32" i="1"/>
  <c r="FE24" i="1"/>
  <c r="FE26" i="1"/>
  <c r="FE28" i="1"/>
  <c r="FE30" i="1"/>
  <c r="FE32" i="1"/>
  <c r="FD36" i="1"/>
  <c r="FD24" i="1"/>
  <c r="FD26" i="1"/>
  <c r="FD28" i="1"/>
  <c r="FD30" i="1"/>
  <c r="FD32" i="1"/>
  <c r="FC38" i="1"/>
  <c r="FC36" i="1"/>
  <c r="FC24" i="1"/>
  <c r="FC26" i="1"/>
  <c r="FC28" i="1"/>
  <c r="FC30" i="1"/>
  <c r="FC32" i="1"/>
  <c r="FB24" i="1"/>
  <c r="FB26" i="1"/>
  <c r="FB28" i="1"/>
  <c r="FB30" i="1"/>
  <c r="FB32" i="1"/>
  <c r="FA24" i="1"/>
  <c r="FA26" i="1"/>
  <c r="FA28" i="1"/>
  <c r="FA30" i="1"/>
  <c r="FA32" i="1"/>
  <c r="EZ24" i="1"/>
  <c r="EZ26" i="1"/>
  <c r="EZ28" i="1"/>
  <c r="EZ30" i="1"/>
  <c r="EZ32" i="1"/>
  <c r="EY24" i="1"/>
  <c r="EY26" i="1"/>
  <c r="EY28" i="1"/>
  <c r="EY30" i="1"/>
  <c r="EY32" i="1"/>
  <c r="EX24" i="1"/>
  <c r="EX26" i="1"/>
  <c r="EX28" i="1"/>
  <c r="EX30" i="1"/>
  <c r="EX32" i="1"/>
  <c r="EW26" i="1"/>
  <c r="EW28" i="1"/>
  <c r="EW30" i="1"/>
  <c r="EW32" i="1"/>
  <c r="EV24" i="1"/>
  <c r="EV26" i="1"/>
  <c r="EV28" i="1"/>
  <c r="EV30" i="1"/>
  <c r="EV32" i="1"/>
  <c r="EU24" i="1"/>
  <c r="EU26" i="1"/>
  <c r="EU28" i="1"/>
  <c r="EU30" i="1"/>
  <c r="EU32" i="1"/>
  <c r="ET24" i="1"/>
  <c r="ET26" i="1"/>
  <c r="ET28" i="1"/>
  <c r="ET30" i="1"/>
  <c r="ET32" i="1"/>
  <c r="ES24" i="1"/>
  <c r="ES26" i="1"/>
  <c r="ES28" i="1"/>
  <c r="ES30" i="1"/>
  <c r="ES32" i="1"/>
  <c r="ER24" i="1"/>
  <c r="ER26" i="1"/>
  <c r="ER28" i="1"/>
  <c r="ER30" i="1"/>
  <c r="EQ24" i="1"/>
  <c r="EQ26" i="1"/>
  <c r="EQ28" i="1"/>
  <c r="EQ30" i="1"/>
  <c r="EP24" i="1"/>
  <c r="EP26" i="1"/>
  <c r="EP28" i="1"/>
  <c r="EP30" i="1"/>
  <c r="EO24" i="1"/>
  <c r="EO26" i="1"/>
  <c r="EO28" i="1"/>
  <c r="EO30" i="1"/>
  <c r="EN24" i="1"/>
  <c r="EN26" i="1"/>
  <c r="EN28" i="1"/>
  <c r="EN30" i="1"/>
  <c r="EM28" i="1"/>
  <c r="EM30" i="1"/>
  <c r="EL24" i="1"/>
  <c r="EL26" i="1"/>
  <c r="EL28" i="1"/>
  <c r="EL30" i="1"/>
  <c r="EK24" i="1"/>
  <c r="EK26" i="1"/>
  <c r="EK28" i="1"/>
  <c r="EK30" i="1"/>
  <c r="EJ24" i="1"/>
  <c r="EJ26" i="1"/>
  <c r="EJ28" i="1"/>
  <c r="EJ30" i="1"/>
  <c r="EI24" i="1"/>
  <c r="EI26" i="1"/>
  <c r="EI28" i="1"/>
  <c r="EI30" i="1"/>
  <c r="EH24" i="1"/>
  <c r="EH26" i="1"/>
  <c r="EH28" i="1"/>
  <c r="EH30" i="1"/>
  <c r="EG24" i="1"/>
  <c r="EG26" i="1"/>
  <c r="EG28" i="1"/>
  <c r="EG30" i="1"/>
  <c r="EF24" i="1"/>
  <c r="EF26" i="1"/>
  <c r="EF28" i="1"/>
  <c r="EF30" i="1"/>
  <c r="FN12" i="1"/>
  <c r="FN35" i="1"/>
  <c r="FO35" i="1"/>
  <c r="FP31" i="1"/>
  <c r="FQ35" i="1"/>
  <c r="FN37" i="1"/>
  <c r="FO37" i="1"/>
  <c r="FP37" i="1"/>
  <c r="FQ37" i="1"/>
  <c r="FN39" i="1"/>
  <c r="FO39" i="1"/>
  <c r="FP39" i="1"/>
  <c r="FQ39" i="1"/>
  <c r="FN40" i="1"/>
  <c r="FO40" i="1"/>
  <c r="FP40" i="1"/>
  <c r="FQ40" i="1"/>
  <c r="FN43" i="1"/>
  <c r="FO43" i="1"/>
  <c r="FP43" i="1"/>
  <c r="FQ43" i="1"/>
  <c r="FN45" i="1"/>
  <c r="FO45" i="1"/>
  <c r="FP45" i="1"/>
  <c r="FQ45" i="1"/>
  <c r="FN47" i="1"/>
  <c r="FO47" i="1"/>
  <c r="FP47" i="1"/>
  <c r="FQ47" i="1"/>
  <c r="FE12" i="1"/>
  <c r="FH12" i="1"/>
  <c r="FL12" i="1"/>
  <c r="FM14" i="1"/>
  <c r="FE35" i="1"/>
  <c r="FG35" i="1"/>
  <c r="FH35" i="1"/>
  <c r="FK35" i="1"/>
  <c r="FL35" i="1"/>
  <c r="FM35" i="1"/>
  <c r="FE37" i="1"/>
  <c r="FF37" i="1"/>
  <c r="FG37" i="1"/>
  <c r="FH37" i="1"/>
  <c r="FK37" i="1"/>
  <c r="FL37" i="1"/>
  <c r="FM37" i="1"/>
  <c r="FE39" i="1"/>
  <c r="FF39" i="1"/>
  <c r="FG39" i="1"/>
  <c r="FH39" i="1"/>
  <c r="FK39" i="1"/>
  <c r="FL39" i="1"/>
  <c r="FM39" i="1"/>
  <c r="FE40" i="1"/>
  <c r="FF40" i="1"/>
  <c r="FG40" i="1"/>
  <c r="FH41" i="1"/>
  <c r="FK40" i="1"/>
  <c r="FL40" i="1"/>
  <c r="FM40" i="1"/>
  <c r="FE43" i="1"/>
  <c r="FF43" i="1"/>
  <c r="FG43" i="1"/>
  <c r="FH43" i="1"/>
  <c r="FK43" i="1"/>
  <c r="FL43" i="1"/>
  <c r="FM43" i="1"/>
  <c r="FE45" i="1"/>
  <c r="FF45" i="1"/>
  <c r="FG45" i="1"/>
  <c r="FH45" i="1"/>
  <c r="FK45" i="1"/>
  <c r="FL45" i="1"/>
  <c r="FM45" i="1"/>
  <c r="FE47" i="1"/>
  <c r="FF47" i="1"/>
  <c r="FG47" i="1"/>
  <c r="FH47" i="1"/>
  <c r="FK47" i="1"/>
  <c r="FL47" i="1"/>
  <c r="FM47" i="1"/>
  <c r="ES29" i="1"/>
  <c r="ET21" i="1"/>
  <c r="EU35" i="1"/>
  <c r="EV35" i="1"/>
  <c r="EW31" i="1"/>
  <c r="EX35" i="1"/>
  <c r="FA35" i="1"/>
  <c r="FC35" i="1"/>
  <c r="ES37" i="1"/>
  <c r="ET37" i="1"/>
  <c r="EU37" i="1"/>
  <c r="EV37" i="1"/>
  <c r="EW37" i="1"/>
  <c r="EX37" i="1"/>
  <c r="EY37" i="1"/>
  <c r="EZ37" i="1"/>
  <c r="FA37" i="1"/>
  <c r="FB37" i="1"/>
  <c r="FC37" i="1"/>
  <c r="FD37" i="1"/>
  <c r="ES39" i="1"/>
  <c r="ET39" i="1"/>
  <c r="EU39" i="1"/>
  <c r="EV39" i="1"/>
  <c r="EW39" i="1"/>
  <c r="EX39" i="1"/>
  <c r="EY39" i="1"/>
  <c r="EZ39" i="1"/>
  <c r="FA39" i="1"/>
  <c r="FB39" i="1"/>
  <c r="FC39" i="1"/>
  <c r="FD39" i="1"/>
  <c r="ES40" i="1"/>
  <c r="ET40" i="1"/>
  <c r="EU40" i="1"/>
  <c r="EV40" i="1"/>
  <c r="EW40" i="1"/>
  <c r="EX40" i="1"/>
  <c r="EY40" i="1"/>
  <c r="EZ40" i="1"/>
  <c r="FA40" i="1"/>
  <c r="FB40" i="1"/>
  <c r="FC40" i="1"/>
  <c r="FD40" i="1"/>
  <c r="ES43" i="1"/>
  <c r="ET43" i="1"/>
  <c r="EU43" i="1"/>
  <c r="EV43" i="1"/>
  <c r="EW43" i="1"/>
  <c r="EX43" i="1"/>
  <c r="EY43" i="1"/>
  <c r="EZ43" i="1"/>
  <c r="FA43" i="1"/>
  <c r="FB43" i="1"/>
  <c r="FC43" i="1"/>
  <c r="FD43" i="1"/>
  <c r="ES45" i="1"/>
  <c r="ET45" i="1"/>
  <c r="EU45" i="1"/>
  <c r="EV45" i="1"/>
  <c r="EW45" i="1"/>
  <c r="EX45" i="1"/>
  <c r="EY45" i="1"/>
  <c r="EZ45" i="1"/>
  <c r="FA45" i="1"/>
  <c r="FB45" i="1"/>
  <c r="FC45" i="1"/>
  <c r="FD45" i="1"/>
  <c r="ES47" i="1"/>
  <c r="ET47" i="1"/>
  <c r="EU47" i="1"/>
  <c r="EV47" i="1"/>
  <c r="EW47" i="1"/>
  <c r="EX47" i="1"/>
  <c r="EY47" i="1"/>
  <c r="EZ47" i="1"/>
  <c r="FA47" i="1"/>
  <c r="FB47" i="1"/>
  <c r="FC47" i="1"/>
  <c r="FD47" i="1"/>
  <c r="ES31" i="1"/>
  <c r="FN10" i="1"/>
  <c r="FP12" i="1"/>
  <c r="FP10" i="1"/>
  <c r="FP14" i="1"/>
  <c r="ES41" i="1"/>
  <c r="ES62" i="1"/>
  <c r="ES63" i="1"/>
  <c r="FO41" i="1"/>
  <c r="FO62" i="1"/>
  <c r="FO63" i="1"/>
  <c r="FD41" i="1"/>
  <c r="FD62" i="1"/>
  <c r="FD63" i="1"/>
  <c r="EZ41" i="1"/>
  <c r="EZ62" i="1"/>
  <c r="EZ63" i="1"/>
  <c r="EV41" i="1"/>
  <c r="EV62" i="1"/>
  <c r="EV63" i="1"/>
  <c r="FK41" i="1"/>
  <c r="FK62" i="1"/>
  <c r="FK63" i="1"/>
  <c r="FE41" i="1"/>
  <c r="FE62" i="1"/>
  <c r="FE63" i="1"/>
  <c r="FN62" i="1"/>
  <c r="FN63" i="1"/>
  <c r="FA41" i="1"/>
  <c r="FA62" i="1"/>
  <c r="FA63" i="1"/>
  <c r="FL41" i="1"/>
  <c r="FL62" i="1"/>
  <c r="FL63" i="1"/>
  <c r="FF41" i="1"/>
  <c r="FF62" i="1"/>
  <c r="FF63" i="1"/>
  <c r="FC41" i="1"/>
  <c r="FC62" i="1"/>
  <c r="FC63" i="1"/>
  <c r="EY41" i="1"/>
  <c r="EY62" i="1"/>
  <c r="EY63" i="1"/>
  <c r="EU41" i="1"/>
  <c r="EU62" i="1"/>
  <c r="EU63" i="1"/>
  <c r="FQ41" i="1"/>
  <c r="FQ62" i="1"/>
  <c r="FQ63" i="1"/>
  <c r="EW41" i="1"/>
  <c r="EW62" i="1"/>
  <c r="EW63" i="1"/>
  <c r="FB41" i="1"/>
  <c r="FB62" i="1"/>
  <c r="FB63" i="1"/>
  <c r="EX41" i="1"/>
  <c r="EX62" i="1"/>
  <c r="EX63" i="1"/>
  <c r="ET41" i="1"/>
  <c r="ET63" i="1"/>
  <c r="ET62" i="1"/>
  <c r="FM41" i="1"/>
  <c r="FM62" i="1"/>
  <c r="FM63" i="1"/>
  <c r="FG41" i="1"/>
  <c r="FG62" i="1"/>
  <c r="FG63" i="1"/>
  <c r="FP41" i="1"/>
  <c r="FP62" i="1"/>
  <c r="FP63" i="1"/>
  <c r="FO14" i="1"/>
  <c r="FO12" i="1"/>
  <c r="FN14" i="1"/>
  <c r="FQ14" i="1"/>
  <c r="FQ12" i="1"/>
  <c r="FQ10" i="1"/>
  <c r="FO10" i="1"/>
  <c r="FN19" i="1"/>
  <c r="FD31" i="1"/>
  <c r="ET27" i="1"/>
  <c r="FB12" i="1"/>
  <c r="ET31" i="1"/>
  <c r="ES27" i="1"/>
  <c r="EX12" i="1"/>
  <c r="FC10" i="1"/>
  <c r="EY14" i="1"/>
  <c r="EX10" i="1"/>
  <c r="EW27" i="1"/>
  <c r="EW35" i="1"/>
  <c r="ES35" i="1"/>
  <c r="EY27" i="1"/>
  <c r="EY35" i="1"/>
  <c r="EY21" i="1"/>
  <c r="FB29" i="1"/>
  <c r="FB35" i="1"/>
  <c r="ET25" i="1"/>
  <c r="ET35" i="1"/>
  <c r="ET29" i="1"/>
  <c r="ES25" i="1"/>
  <c r="FD29" i="1"/>
  <c r="FD35" i="1"/>
  <c r="EZ35" i="1"/>
  <c r="FF19" i="1"/>
  <c r="FF35" i="1"/>
  <c r="FP25" i="1"/>
  <c r="FP35" i="1"/>
  <c r="EU14" i="1"/>
  <c r="FP21" i="1"/>
  <c r="FB27" i="1"/>
  <c r="FB25" i="1"/>
  <c r="FB19" i="1"/>
  <c r="ET14" i="1"/>
  <c r="EU12" i="1"/>
  <c r="EU10" i="1"/>
  <c r="FB31" i="1"/>
  <c r="FC14" i="1"/>
  <c r="FC12" i="1"/>
  <c r="ES12" i="1"/>
  <c r="ES14" i="1"/>
  <c r="FD21" i="1"/>
  <c r="EW10" i="1"/>
  <c r="FD27" i="1"/>
  <c r="EY29" i="1"/>
  <c r="FD25" i="1"/>
  <c r="FD19" i="1"/>
  <c r="EW14" i="1"/>
  <c r="FD12" i="1"/>
  <c r="EW12" i="1"/>
  <c r="FN41" i="1"/>
  <c r="FA15" i="1"/>
  <c r="FA33" i="1"/>
  <c r="EW25" i="1"/>
  <c r="EW33" i="1"/>
  <c r="ES15" i="1"/>
  <c r="ES16" i="1"/>
  <c r="ES33" i="1"/>
  <c r="FN15" i="1"/>
  <c r="FN33" i="1"/>
  <c r="EW21" i="1"/>
  <c r="EZ15" i="1"/>
  <c r="EZ16" i="1"/>
  <c r="EZ33" i="1"/>
  <c r="EV15" i="1"/>
  <c r="EV16" i="1"/>
  <c r="EV33" i="1"/>
  <c r="FD14" i="1"/>
  <c r="EX14" i="1"/>
  <c r="EY12" i="1"/>
  <c r="ET12" i="1"/>
  <c r="EY10" i="1"/>
  <c r="ET10" i="1"/>
  <c r="FN25" i="1"/>
  <c r="FQ15" i="1"/>
  <c r="FQ16" i="1"/>
  <c r="FQ33" i="1"/>
  <c r="FC15" i="1"/>
  <c r="FC16" i="1"/>
  <c r="FC33" i="1"/>
  <c r="EY15" i="1"/>
  <c r="EY16" i="1"/>
  <c r="EY33" i="1"/>
  <c r="EU15" i="1"/>
  <c r="EU16" i="1"/>
  <c r="EU33" i="1"/>
  <c r="FP15" i="1"/>
  <c r="FP16" i="1"/>
  <c r="FP33" i="1"/>
  <c r="EY31" i="1"/>
  <c r="FB15" i="1"/>
  <c r="FB16" i="1"/>
  <c r="FB33" i="1"/>
  <c r="EX15" i="1"/>
  <c r="EX16" i="1"/>
  <c r="EX33" i="1"/>
  <c r="ET15" i="1"/>
  <c r="ET16" i="1"/>
  <c r="ET33" i="1"/>
  <c r="EZ14" i="1"/>
  <c r="FD10" i="1"/>
  <c r="FP27" i="1"/>
  <c r="FN21" i="1"/>
  <c r="FO15" i="1"/>
  <c r="FO16" i="1"/>
  <c r="FO33" i="1"/>
  <c r="FM33" i="1"/>
  <c r="FL15" i="1"/>
  <c r="FL16" i="1"/>
  <c r="FK19" i="1"/>
  <c r="FK33" i="1"/>
  <c r="FH15" i="1"/>
  <c r="FH16" i="1"/>
  <c r="FH33" i="1"/>
  <c r="FG19" i="1"/>
  <c r="FG33" i="1"/>
  <c r="FF31" i="1"/>
  <c r="FF33" i="1"/>
  <c r="FE33" i="1"/>
  <c r="FD15" i="1"/>
  <c r="FD16" i="1"/>
  <c r="FD33" i="1"/>
  <c r="FC31" i="1"/>
  <c r="FC25" i="1"/>
  <c r="FC21" i="1"/>
  <c r="FC27" i="1"/>
  <c r="FC19" i="1"/>
  <c r="FC29" i="1"/>
  <c r="FB10" i="1"/>
  <c r="FB14" i="1"/>
  <c r="FB21" i="1"/>
  <c r="FA21" i="1"/>
  <c r="FA27" i="1"/>
  <c r="FA25" i="1"/>
  <c r="FA19" i="1"/>
  <c r="FA31" i="1"/>
  <c r="FA29" i="1"/>
  <c r="FA12" i="1"/>
  <c r="FA14" i="1"/>
  <c r="FA10" i="1"/>
  <c r="EZ29" i="1"/>
  <c r="EZ27" i="1"/>
  <c r="EZ25" i="1"/>
  <c r="EZ21" i="1"/>
  <c r="EZ19" i="1"/>
  <c r="EZ31" i="1"/>
  <c r="EZ10" i="1"/>
  <c r="EZ12" i="1"/>
  <c r="EY25" i="1"/>
  <c r="EY19" i="1"/>
  <c r="EX31" i="1"/>
  <c r="EX27" i="1"/>
  <c r="EX25" i="1"/>
  <c r="EX21" i="1"/>
  <c r="EX29" i="1"/>
  <c r="EX19" i="1"/>
  <c r="EW29" i="1"/>
  <c r="EW15" i="1"/>
  <c r="EW16" i="1"/>
  <c r="EW19" i="1"/>
  <c r="EV31" i="1"/>
  <c r="EV25" i="1"/>
  <c r="EV27" i="1"/>
  <c r="EV29" i="1"/>
  <c r="EV21" i="1"/>
  <c r="EV19" i="1"/>
  <c r="EV14" i="1"/>
  <c r="EV12" i="1"/>
  <c r="EV10" i="1"/>
  <c r="EU19" i="1"/>
  <c r="EU31" i="1"/>
  <c r="EU29" i="1"/>
  <c r="EU27" i="1"/>
  <c r="EU25" i="1"/>
  <c r="EU21" i="1"/>
  <c r="ET19" i="1"/>
  <c r="ES21" i="1"/>
  <c r="ES19" i="1"/>
  <c r="ES10" i="1"/>
  <c r="FE10" i="1"/>
  <c r="FM10" i="1"/>
  <c r="FF27" i="1"/>
  <c r="FF21" i="1"/>
  <c r="FN29" i="1"/>
  <c r="FH31" i="1"/>
  <c r="FG14" i="1"/>
  <c r="FF25" i="1"/>
  <c r="FK12" i="1"/>
  <c r="FQ29" i="1"/>
  <c r="FN27" i="1"/>
  <c r="FP19" i="1"/>
  <c r="FK14" i="1"/>
  <c r="FP29" i="1"/>
  <c r="FQ25" i="1"/>
  <c r="FQ21" i="1"/>
  <c r="FF14" i="1"/>
  <c r="FG21" i="1"/>
  <c r="FM12" i="1"/>
  <c r="FN31" i="1"/>
  <c r="FQ27" i="1"/>
  <c r="FQ19" i="1"/>
  <c r="FQ31" i="1"/>
  <c r="FF15" i="1"/>
  <c r="FF16" i="1"/>
  <c r="FF29" i="1"/>
  <c r="FL25" i="1"/>
  <c r="FK21" i="1"/>
  <c r="FL19" i="1"/>
  <c r="FE14" i="1"/>
  <c r="FF10" i="1"/>
  <c r="FL14" i="1"/>
  <c r="FH14" i="1"/>
  <c r="FO31" i="1"/>
  <c r="FO29" i="1"/>
  <c r="FO27" i="1"/>
  <c r="FO25" i="1"/>
  <c r="FO21" i="1"/>
  <c r="FO19" i="1"/>
  <c r="FH27" i="1"/>
  <c r="FH25" i="1"/>
  <c r="FH19" i="1"/>
  <c r="FL31" i="1"/>
  <c r="FL33" i="1"/>
  <c r="FK29" i="1"/>
  <c r="FL27" i="1"/>
  <c r="FM25" i="1"/>
  <c r="FE25" i="1"/>
  <c r="FK15" i="1"/>
  <c r="FK16" i="1"/>
  <c r="FG12" i="1"/>
  <c r="FG29" i="1"/>
  <c r="FK25" i="1"/>
  <c r="FG25" i="1"/>
  <c r="FG15" i="1"/>
  <c r="FG16" i="1"/>
  <c r="FM29" i="1"/>
  <c r="FE29" i="1"/>
  <c r="FM21" i="1"/>
  <c r="FE21" i="1"/>
  <c r="FM15" i="1"/>
  <c r="FE15" i="1"/>
  <c r="FE16" i="1"/>
  <c r="FL10" i="1"/>
  <c r="FH10" i="1"/>
  <c r="FK31" i="1"/>
  <c r="FG31" i="1"/>
  <c r="FL29" i="1"/>
  <c r="FH29" i="1"/>
  <c r="FM27" i="1"/>
  <c r="FE27" i="1"/>
  <c r="FL21" i="1"/>
  <c r="FH21" i="1"/>
  <c r="FM19" i="1"/>
  <c r="FE19" i="1"/>
  <c r="FF12" i="1"/>
  <c r="FK10" i="1"/>
  <c r="FG10" i="1"/>
  <c r="FM31" i="1"/>
  <c r="FE31" i="1"/>
  <c r="FK27" i="1"/>
  <c r="FG27" i="1"/>
  <c r="EE24" i="1"/>
  <c r="EE26" i="1"/>
  <c r="EE28" i="1"/>
  <c r="EE30" i="1"/>
  <c r="FA16" i="1"/>
  <c r="FN16" i="1"/>
  <c r="FM16" i="1"/>
  <c r="ED24" i="1"/>
  <c r="ED26" i="1"/>
  <c r="ED28" i="1"/>
  <c r="ED30" i="1"/>
  <c r="EC24" i="1"/>
  <c r="EC26" i="1"/>
  <c r="EC28" i="1"/>
  <c r="EC30" i="1"/>
  <c r="EA24" i="1"/>
  <c r="EA26" i="1"/>
  <c r="EA28" i="1"/>
  <c r="EA30" i="1"/>
  <c r="DZ24" i="1"/>
  <c r="DZ26" i="1"/>
  <c r="DZ28" i="1"/>
  <c r="DZ30" i="1"/>
  <c r="DY24" i="1"/>
  <c r="DY26" i="1"/>
  <c r="DY28" i="1"/>
  <c r="DY30" i="1"/>
  <c r="DX24" i="1"/>
  <c r="DX26" i="1"/>
  <c r="DX28" i="1"/>
  <c r="DX30" i="1"/>
  <c r="DW24" i="1"/>
  <c r="DW26" i="1"/>
  <c r="DW28" i="1"/>
  <c r="DW30" i="1"/>
  <c r="DV24" i="1"/>
  <c r="DV26" i="1"/>
  <c r="DV28" i="1"/>
  <c r="DV30" i="1"/>
  <c r="DU24" i="1"/>
  <c r="DU26" i="1"/>
  <c r="DU28" i="1"/>
  <c r="DU30" i="1"/>
  <c r="DT24" i="1"/>
  <c r="DT26" i="1"/>
  <c r="DT28" i="1"/>
  <c r="DT30" i="1"/>
  <c r="DS24" i="1"/>
  <c r="DS26" i="1"/>
  <c r="DS28" i="1"/>
  <c r="DS30" i="1"/>
  <c r="DR26" i="1"/>
  <c r="DR28" i="1"/>
  <c r="DR30" i="1"/>
  <c r="DQ24" i="1"/>
  <c r="DQ26" i="1"/>
  <c r="DQ28" i="1"/>
  <c r="DQ30" i="1"/>
  <c r="DP24" i="1"/>
  <c r="DP26" i="1"/>
  <c r="DP28" i="1"/>
  <c r="DP30" i="1"/>
  <c r="DY10" i="1"/>
  <c r="DY15" i="1"/>
  <c r="DZ15" i="1"/>
  <c r="EA15" i="1"/>
  <c r="EB15" i="1"/>
  <c r="ED15" i="1"/>
  <c r="EE15" i="1"/>
  <c r="EF15" i="1"/>
  <c r="EG15" i="1"/>
  <c r="EH15" i="1"/>
  <c r="EI15" i="1"/>
  <c r="EJ15" i="1"/>
  <c r="EK15" i="1"/>
  <c r="EL15" i="1"/>
  <c r="EM15" i="1"/>
  <c r="EN15" i="1"/>
  <c r="EO15" i="1"/>
  <c r="EP15" i="1"/>
  <c r="EQ15" i="1"/>
  <c r="ER15" i="1"/>
  <c r="DY19" i="1"/>
  <c r="DZ19" i="1"/>
  <c r="EA19" i="1"/>
  <c r="DY37" i="1"/>
  <c r="DZ37" i="1"/>
  <c r="EA37" i="1"/>
  <c r="EB37" i="1"/>
  <c r="EC37" i="1"/>
  <c r="ED37" i="1"/>
  <c r="EE37" i="1"/>
  <c r="EF37" i="1"/>
  <c r="EG37" i="1"/>
  <c r="EH37" i="1"/>
  <c r="EI37" i="1"/>
  <c r="EJ37" i="1"/>
  <c r="EK37" i="1"/>
  <c r="EL37" i="1"/>
  <c r="EM37" i="1"/>
  <c r="EN37" i="1"/>
  <c r="EO37" i="1"/>
  <c r="EP37" i="1"/>
  <c r="EQ37" i="1"/>
  <c r="ER37" i="1"/>
  <c r="DY39" i="1"/>
  <c r="DZ39" i="1"/>
  <c r="EA39" i="1"/>
  <c r="EB39" i="1"/>
  <c r="EC39" i="1"/>
  <c r="ED39" i="1"/>
  <c r="EE39" i="1"/>
  <c r="EF39" i="1"/>
  <c r="EG39" i="1"/>
  <c r="EH39" i="1"/>
  <c r="EI39" i="1"/>
  <c r="EJ39" i="1"/>
  <c r="EK39" i="1"/>
  <c r="EL39" i="1"/>
  <c r="EM39" i="1"/>
  <c r="EN39" i="1"/>
  <c r="EO39" i="1"/>
  <c r="EP39" i="1"/>
  <c r="EQ39" i="1"/>
  <c r="ER39" i="1"/>
  <c r="DY40" i="1"/>
  <c r="DZ40" i="1"/>
  <c r="EA40" i="1"/>
  <c r="EB40" i="1"/>
  <c r="EC40" i="1"/>
  <c r="ED40" i="1"/>
  <c r="EE40" i="1"/>
  <c r="EF40" i="1"/>
  <c r="EG40" i="1"/>
  <c r="EH40" i="1"/>
  <c r="EI40" i="1"/>
  <c r="EJ40" i="1"/>
  <c r="EK40" i="1"/>
  <c r="EL40" i="1"/>
  <c r="EM40" i="1"/>
  <c r="EN40" i="1"/>
  <c r="EO40" i="1"/>
  <c r="EP40" i="1"/>
  <c r="EQ40" i="1"/>
  <c r="ER40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EO43" i="1"/>
  <c r="EP43" i="1"/>
  <c r="EQ43" i="1"/>
  <c r="ER43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EO45" i="1"/>
  <c r="EP45" i="1"/>
  <c r="EQ45" i="1"/>
  <c r="ER45" i="1"/>
  <c r="DY47" i="1"/>
  <c r="DZ47" i="1"/>
  <c r="EA47" i="1"/>
  <c r="EB47" i="1"/>
  <c r="EC47" i="1"/>
  <c r="ED47" i="1"/>
  <c r="EE47" i="1"/>
  <c r="EF47" i="1"/>
  <c r="EG47" i="1"/>
  <c r="EH47" i="1"/>
  <c r="EI47" i="1"/>
  <c r="EJ47" i="1"/>
  <c r="EK47" i="1"/>
  <c r="EL47" i="1"/>
  <c r="EM47" i="1"/>
  <c r="EN47" i="1"/>
  <c r="EO47" i="1"/>
  <c r="EP47" i="1"/>
  <c r="EQ47" i="1"/>
  <c r="ER47" i="1"/>
  <c r="EB19" i="1"/>
  <c r="ER41" i="1"/>
  <c r="ER62" i="1"/>
  <c r="ER63" i="1"/>
  <c r="EF41" i="1"/>
  <c r="EF62" i="1"/>
  <c r="EF63" i="1"/>
  <c r="EQ41" i="1"/>
  <c r="EQ62" i="1"/>
  <c r="EQ63" i="1"/>
  <c r="EM41" i="1"/>
  <c r="EM62" i="1"/>
  <c r="EM63" i="1"/>
  <c r="EI41" i="1"/>
  <c r="EI62" i="1"/>
  <c r="EI63" i="1"/>
  <c r="EE41" i="1"/>
  <c r="EE62" i="1"/>
  <c r="EE63" i="1"/>
  <c r="EA41" i="1"/>
  <c r="EA62" i="1"/>
  <c r="EA63" i="1"/>
  <c r="EJ41" i="1"/>
  <c r="EJ62" i="1"/>
  <c r="EJ63" i="1"/>
  <c r="EP41" i="1"/>
  <c r="EP62" i="1"/>
  <c r="EP63" i="1"/>
  <c r="EL41" i="1"/>
  <c r="EL62" i="1"/>
  <c r="EL63" i="1"/>
  <c r="EH41" i="1"/>
  <c r="EH62" i="1"/>
  <c r="EH63" i="1"/>
  <c r="ED41" i="1"/>
  <c r="ED63" i="1"/>
  <c r="ED62" i="1"/>
  <c r="DZ41" i="1"/>
  <c r="DZ62" i="1"/>
  <c r="DZ63" i="1"/>
  <c r="EN41" i="1"/>
  <c r="EN62" i="1"/>
  <c r="EN63" i="1"/>
  <c r="EB41" i="1"/>
  <c r="EB62" i="1"/>
  <c r="EB63" i="1"/>
  <c r="EO41" i="1"/>
  <c r="EO62" i="1"/>
  <c r="EO63" i="1"/>
  <c r="EK41" i="1"/>
  <c r="EK62" i="1"/>
  <c r="EK63" i="1"/>
  <c r="EG41" i="1"/>
  <c r="EG62" i="1"/>
  <c r="EG63" i="1"/>
  <c r="EC41" i="1"/>
  <c r="EC62" i="1"/>
  <c r="EC63" i="1"/>
  <c r="DY41" i="1"/>
  <c r="DY62" i="1"/>
  <c r="DY63" i="1"/>
  <c r="EH27" i="1"/>
  <c r="EI31" i="1"/>
  <c r="EN16" i="1"/>
  <c r="EF16" i="1"/>
  <c r="ER14" i="1"/>
  <c r="ER16" i="1"/>
  <c r="EJ16" i="1"/>
  <c r="EF14" i="1"/>
  <c r="DZ21" i="1"/>
  <c r="ER12" i="1"/>
  <c r="DZ29" i="1"/>
  <c r="DZ25" i="1"/>
  <c r="EL21" i="1"/>
  <c r="EL31" i="1"/>
  <c r="EP27" i="1"/>
  <c r="EH21" i="1"/>
  <c r="EP29" i="1"/>
  <c r="EP25" i="1"/>
  <c r="EP21" i="1"/>
  <c r="EL19" i="1"/>
  <c r="EJ10" i="1"/>
  <c r="EM31" i="1"/>
  <c r="EO16" i="1"/>
  <c r="EK16" i="1"/>
  <c r="EG16" i="1"/>
  <c r="DY16" i="1"/>
  <c r="ER10" i="1"/>
  <c r="EI21" i="1"/>
  <c r="EJ29" i="1"/>
  <c r="EO14" i="1"/>
  <c r="EN12" i="1"/>
  <c r="EG10" i="1"/>
  <c r="EM21" i="1"/>
  <c r="EN14" i="1"/>
  <c r="EF12" i="1"/>
  <c r="EF10" i="1"/>
  <c r="EC21" i="1"/>
  <c r="EE31" i="1"/>
  <c r="EO12" i="1"/>
  <c r="EC14" i="1"/>
  <c r="EN31" i="1"/>
  <c r="EJ25" i="1"/>
  <c r="EH31" i="1"/>
  <c r="EL29" i="1"/>
  <c r="ER27" i="1"/>
  <c r="DZ27" i="1"/>
  <c r="EH25" i="1"/>
  <c r="EH19" i="1"/>
  <c r="EJ14" i="1"/>
  <c r="EB12" i="1"/>
  <c r="EP31" i="1"/>
  <c r="EJ31" i="1"/>
  <c r="DZ31" i="1"/>
  <c r="EH29" i="1"/>
  <c r="EL27" i="1"/>
  <c r="EL25" i="1"/>
  <c r="EP19" i="1"/>
  <c r="EJ12" i="1"/>
  <c r="EN10" i="1"/>
  <c r="ER31" i="1"/>
  <c r="ER29" i="1"/>
  <c r="ER25" i="1"/>
  <c r="EQ31" i="1"/>
  <c r="EF31" i="1"/>
  <c r="EJ27" i="1"/>
  <c r="EN21" i="1"/>
  <c r="EP16" i="1"/>
  <c r="EL16" i="1"/>
  <c r="EH16" i="1"/>
  <c r="DZ16" i="1"/>
  <c r="EO31" i="1"/>
  <c r="EK31" i="1"/>
  <c r="EG31" i="1"/>
  <c r="EQ21" i="1"/>
  <c r="ER21" i="1"/>
  <c r="ER19" i="1"/>
  <c r="EJ19" i="1"/>
  <c r="EQ16" i="1"/>
  <c r="EM16" i="1"/>
  <c r="EI16" i="1"/>
  <c r="EE12" i="1"/>
  <c r="EM10" i="1"/>
  <c r="EE10" i="1"/>
  <c r="EB31" i="1"/>
  <c r="EN29" i="1"/>
  <c r="EF29" i="1"/>
  <c r="EN27" i="1"/>
  <c r="EF27" i="1"/>
  <c r="EN25" i="1"/>
  <c r="EF25" i="1"/>
  <c r="EF21" i="1"/>
  <c r="EM12" i="1"/>
  <c r="EJ21" i="1"/>
  <c r="EN19" i="1"/>
  <c r="EF19" i="1"/>
  <c r="EM14" i="1"/>
  <c r="EO21" i="1"/>
  <c r="EK21" i="1"/>
  <c r="EG21" i="1"/>
  <c r="EG14" i="1"/>
  <c r="EG12" i="1"/>
  <c r="EO10" i="1"/>
  <c r="EA31" i="1"/>
  <c r="EQ29" i="1"/>
  <c r="EM29" i="1"/>
  <c r="EI29" i="1"/>
  <c r="EA29" i="1"/>
  <c r="EQ27" i="1"/>
  <c r="EM27" i="1"/>
  <c r="EI27" i="1"/>
  <c r="EA27" i="1"/>
  <c r="EQ25" i="1"/>
  <c r="EM25" i="1"/>
  <c r="EI25" i="1"/>
  <c r="EA25" i="1"/>
  <c r="DY21" i="1"/>
  <c r="EO19" i="1"/>
  <c r="EK19" i="1"/>
  <c r="EG19" i="1"/>
  <c r="EQ14" i="1"/>
  <c r="EK14" i="1"/>
  <c r="EQ12" i="1"/>
  <c r="EK12" i="1"/>
  <c r="DY12" i="1"/>
  <c r="EI10" i="1"/>
  <c r="EC10" i="1"/>
  <c r="EC31" i="1"/>
  <c r="DY31" i="1"/>
  <c r="EO29" i="1"/>
  <c r="EK29" i="1"/>
  <c r="EG29" i="1"/>
  <c r="DY29" i="1"/>
  <c r="EO27" i="1"/>
  <c r="EK27" i="1"/>
  <c r="EG27" i="1"/>
  <c r="DY27" i="1"/>
  <c r="EO25" i="1"/>
  <c r="EK25" i="1"/>
  <c r="EG25" i="1"/>
  <c r="DY25" i="1"/>
  <c r="EA21" i="1"/>
  <c r="EQ19" i="1"/>
  <c r="EM19" i="1"/>
  <c r="EI19" i="1"/>
  <c r="EI14" i="1"/>
  <c r="DY14" i="1"/>
  <c r="EI12" i="1"/>
  <c r="EC12" i="1"/>
  <c r="EQ10" i="1"/>
  <c r="EK10" i="1"/>
  <c r="EE21" i="1"/>
  <c r="EE27" i="1"/>
  <c r="EE25" i="1"/>
  <c r="EE19" i="1"/>
  <c r="EE29" i="1"/>
  <c r="EE14" i="1"/>
  <c r="EE16" i="1"/>
  <c r="ED29" i="1"/>
  <c r="ED25" i="1"/>
  <c r="ED19" i="1"/>
  <c r="ED21" i="1"/>
  <c r="ED31" i="1"/>
  <c r="ED27" i="1"/>
  <c r="ED16" i="1"/>
  <c r="EB27" i="1"/>
  <c r="EB29" i="1"/>
  <c r="EB25" i="1"/>
  <c r="EB21" i="1"/>
  <c r="EC19" i="1"/>
  <c r="EC15" i="1"/>
  <c r="EC16" i="1"/>
  <c r="EC25" i="1"/>
  <c r="EC27" i="1"/>
  <c r="EC29" i="1"/>
  <c r="EB16" i="1"/>
  <c r="EB14" i="1"/>
  <c r="EB10" i="1"/>
  <c r="EA10" i="1"/>
  <c r="EA16" i="1"/>
  <c r="EA12" i="1"/>
  <c r="EA14" i="1"/>
  <c r="EP14" i="1"/>
  <c r="EL14" i="1"/>
  <c r="EH14" i="1"/>
  <c r="ED14" i="1"/>
  <c r="DZ14" i="1"/>
  <c r="EP12" i="1"/>
  <c r="EL12" i="1"/>
  <c r="EH12" i="1"/>
  <c r="ED12" i="1"/>
  <c r="DZ12" i="1"/>
  <c r="EP10" i="1"/>
  <c r="EL10" i="1"/>
  <c r="EH10" i="1"/>
  <c r="ED10" i="1"/>
  <c r="DZ10" i="1"/>
  <c r="DO24" i="1"/>
  <c r="DO26" i="1"/>
  <c r="DO28" i="1"/>
  <c r="DO30" i="1"/>
  <c r="DN24" i="1"/>
  <c r="DN26" i="1"/>
  <c r="DN28" i="1"/>
  <c r="DN30" i="1"/>
  <c r="DL26" i="1"/>
  <c r="DL28" i="1"/>
  <c r="DL30" i="1"/>
  <c r="DK24" i="1"/>
  <c r="DK26" i="1"/>
  <c r="DK28" i="1"/>
  <c r="DK30" i="1"/>
  <c r="DJ24" i="1"/>
  <c r="DJ26" i="1"/>
  <c r="DJ28" i="1"/>
  <c r="DJ30" i="1"/>
  <c r="DI24" i="1"/>
  <c r="DI26" i="1"/>
  <c r="DI28" i="1"/>
  <c r="DI30" i="1"/>
  <c r="DH24" i="1"/>
  <c r="DH26" i="1"/>
  <c r="DH28" i="1"/>
  <c r="DH30" i="1"/>
  <c r="DG24" i="1"/>
  <c r="DG26" i="1"/>
  <c r="DG28" i="1"/>
  <c r="DG30" i="1"/>
  <c r="DF24" i="1"/>
  <c r="DF26" i="1"/>
  <c r="DF28" i="1"/>
  <c r="DF30" i="1"/>
  <c r="DE24" i="1"/>
  <c r="DE26" i="1"/>
  <c r="DE28" i="1"/>
  <c r="DE30" i="1"/>
  <c r="DD24" i="1"/>
  <c r="DD26" i="1"/>
  <c r="DD28" i="1"/>
  <c r="DD30" i="1"/>
  <c r="DC24" i="1"/>
  <c r="DC26" i="1"/>
  <c r="DC28" i="1"/>
  <c r="DC30" i="1"/>
  <c r="DB24" i="1"/>
  <c r="DB26" i="1"/>
  <c r="DB28" i="1"/>
  <c r="DB30" i="1"/>
  <c r="DA24" i="1"/>
  <c r="DA26" i="1"/>
  <c r="DA28" i="1"/>
  <c r="DA30" i="1"/>
  <c r="CZ24" i="1"/>
  <c r="CZ26" i="1"/>
  <c r="CZ28" i="1"/>
  <c r="CY24" i="1"/>
  <c r="CY26" i="1"/>
  <c r="CY28" i="1"/>
  <c r="CY30" i="1"/>
  <c r="DW12" i="1"/>
  <c r="DX15" i="1"/>
  <c r="DW37" i="1"/>
  <c r="DX37" i="1"/>
  <c r="DW39" i="1"/>
  <c r="DX39" i="1"/>
  <c r="DW40" i="1"/>
  <c r="DX40" i="1"/>
  <c r="DW43" i="1"/>
  <c r="DX43" i="1"/>
  <c r="DW45" i="1"/>
  <c r="DX45" i="1"/>
  <c r="DW47" i="1"/>
  <c r="DX47" i="1"/>
  <c r="DC14" i="1"/>
  <c r="DD14" i="1"/>
  <c r="DG14" i="1"/>
  <c r="DH14" i="1"/>
  <c r="DK14" i="1"/>
  <c r="DL14" i="1"/>
  <c r="DO10" i="1"/>
  <c r="DS14" i="1"/>
  <c r="DT14" i="1"/>
  <c r="DC10" i="1"/>
  <c r="DJ12" i="1"/>
  <c r="DA21" i="1"/>
  <c r="DB15" i="1"/>
  <c r="DC15" i="1"/>
  <c r="DD15" i="1"/>
  <c r="DE25" i="1"/>
  <c r="DF29" i="1"/>
  <c r="DG15" i="1"/>
  <c r="DH15" i="1"/>
  <c r="DI21" i="1"/>
  <c r="DJ15" i="1"/>
  <c r="DK15" i="1"/>
  <c r="DL15" i="1"/>
  <c r="DM29" i="1"/>
  <c r="DN21" i="1"/>
  <c r="DO15" i="1"/>
  <c r="DP15" i="1"/>
  <c r="DR15" i="1"/>
  <c r="DS15" i="1"/>
  <c r="DT15" i="1"/>
  <c r="DV25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DA40" i="1"/>
  <c r="DB40" i="1"/>
  <c r="DC40" i="1"/>
  <c r="DC41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U40" i="1"/>
  <c r="DV40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DU47" i="1"/>
  <c r="DV47" i="1"/>
  <c r="DM14" i="1"/>
  <c r="DD19" i="1"/>
  <c r="DC19" i="1"/>
  <c r="DE41" i="1"/>
  <c r="DE62" i="1"/>
  <c r="DE63" i="1"/>
  <c r="DX41" i="1"/>
  <c r="DX62" i="1"/>
  <c r="DX63" i="1"/>
  <c r="DT41" i="1"/>
  <c r="DT62" i="1"/>
  <c r="DT63" i="1"/>
  <c r="DP41" i="1"/>
  <c r="DP62" i="1"/>
  <c r="DP63" i="1"/>
  <c r="DL41" i="1"/>
  <c r="DL62" i="1"/>
  <c r="DL63" i="1"/>
  <c r="DH41" i="1"/>
  <c r="DH62" i="1"/>
  <c r="DH63" i="1"/>
  <c r="DD41" i="1"/>
  <c r="DD62" i="1"/>
  <c r="DD63" i="1"/>
  <c r="DW62" i="1"/>
  <c r="DW63" i="1"/>
  <c r="DQ41" i="1"/>
  <c r="DQ62" i="1"/>
  <c r="DQ63" i="1"/>
  <c r="DM41" i="1"/>
  <c r="DM62" i="1"/>
  <c r="DM63" i="1"/>
  <c r="DA41" i="1"/>
  <c r="DA62" i="1"/>
  <c r="DA63" i="1"/>
  <c r="DS41" i="1"/>
  <c r="DS62" i="1"/>
  <c r="DS63" i="1"/>
  <c r="DO41" i="1"/>
  <c r="DO62" i="1"/>
  <c r="DO63" i="1"/>
  <c r="DK41" i="1"/>
  <c r="DK62" i="1"/>
  <c r="DK63" i="1"/>
  <c r="DG41" i="1"/>
  <c r="DG62" i="1"/>
  <c r="DG63" i="1"/>
  <c r="DC62" i="1"/>
  <c r="DC63" i="1"/>
  <c r="DU41" i="1"/>
  <c r="DU62" i="1"/>
  <c r="DU63" i="1"/>
  <c r="DI41" i="1"/>
  <c r="DI62" i="1"/>
  <c r="DI63" i="1"/>
  <c r="DV41" i="1"/>
  <c r="DV62" i="1"/>
  <c r="DV63" i="1"/>
  <c r="DR41" i="1"/>
  <c r="DR62" i="1"/>
  <c r="DR63" i="1"/>
  <c r="DN41" i="1"/>
  <c r="DN62" i="1"/>
  <c r="DN63" i="1"/>
  <c r="DJ41" i="1"/>
  <c r="DJ62" i="1"/>
  <c r="DJ63" i="1"/>
  <c r="DF41" i="1"/>
  <c r="DF62" i="1"/>
  <c r="DF63" i="1"/>
  <c r="DB41" i="1"/>
  <c r="DB62" i="1"/>
  <c r="DB63" i="1"/>
  <c r="DJ29" i="1"/>
  <c r="DR21" i="1"/>
  <c r="DT16" i="1"/>
  <c r="DP16" i="1"/>
  <c r="DL16" i="1"/>
  <c r="DH16" i="1"/>
  <c r="DD16" i="1"/>
  <c r="DA29" i="1"/>
  <c r="DM25" i="1"/>
  <c r="DV21" i="1"/>
  <c r="DO16" i="1"/>
  <c r="DK16" i="1"/>
  <c r="DG16" i="1"/>
  <c r="DC16" i="1"/>
  <c r="DX21" i="1"/>
  <c r="DV29" i="1"/>
  <c r="DJ21" i="1"/>
  <c r="DP25" i="1"/>
  <c r="DQ21" i="1"/>
  <c r="DP27" i="1"/>
  <c r="DC25" i="1"/>
  <c r="DQ10" i="1"/>
  <c r="DP19" i="1"/>
  <c r="DX29" i="1"/>
  <c r="DT25" i="1"/>
  <c r="DC27" i="1"/>
  <c r="DN14" i="1"/>
  <c r="DQ29" i="1"/>
  <c r="DQ25" i="1"/>
  <c r="DJ25" i="1"/>
  <c r="DM21" i="1"/>
  <c r="DV14" i="1"/>
  <c r="DM10" i="1"/>
  <c r="DX25" i="1"/>
  <c r="DX14" i="1"/>
  <c r="DU14" i="1"/>
  <c r="DE12" i="1"/>
  <c r="DO25" i="1"/>
  <c r="DA25" i="1"/>
  <c r="DA12" i="1"/>
  <c r="DX10" i="1"/>
  <c r="DX12" i="1"/>
  <c r="DX16" i="1"/>
  <c r="DW41" i="1"/>
  <c r="DW25" i="1"/>
  <c r="DW29" i="1"/>
  <c r="DW21" i="1"/>
  <c r="DW19" i="1"/>
  <c r="DW14" i="1"/>
  <c r="DW10" i="1"/>
  <c r="DU29" i="1"/>
  <c r="DU25" i="1"/>
  <c r="DU21" i="1"/>
  <c r="DU12" i="1"/>
  <c r="DU10" i="1"/>
  <c r="DT31" i="1"/>
  <c r="DS31" i="1"/>
  <c r="DS25" i="1"/>
  <c r="DS16" i="1"/>
  <c r="DS10" i="1"/>
  <c r="DR29" i="1"/>
  <c r="DR25" i="1"/>
  <c r="DQ12" i="1"/>
  <c r="DN29" i="1"/>
  <c r="DN25" i="1"/>
  <c r="DL25" i="1"/>
  <c r="DK25" i="1"/>
  <c r="DK19" i="1"/>
  <c r="DK27" i="1"/>
  <c r="DK31" i="1"/>
  <c r="DI25" i="1"/>
  <c r="DI29" i="1"/>
  <c r="DI12" i="1"/>
  <c r="DH25" i="1"/>
  <c r="DG25" i="1"/>
  <c r="DF25" i="1"/>
  <c r="DF21" i="1"/>
  <c r="DF14" i="1"/>
  <c r="DE10" i="1"/>
  <c r="DE14" i="1"/>
  <c r="DE29" i="1"/>
  <c r="DE21" i="1"/>
  <c r="DD27" i="1"/>
  <c r="DD25" i="1"/>
  <c r="DB29" i="1"/>
  <c r="DB21" i="1"/>
  <c r="DB25" i="1"/>
  <c r="DW15" i="1"/>
  <c r="DX31" i="1"/>
  <c r="DX27" i="1"/>
  <c r="DX19" i="1"/>
  <c r="DW31" i="1"/>
  <c r="DW27" i="1"/>
  <c r="DP31" i="1"/>
  <c r="DD31" i="1"/>
  <c r="DT29" i="1"/>
  <c r="DP29" i="1"/>
  <c r="DL29" i="1"/>
  <c r="DH29" i="1"/>
  <c r="DD29" i="1"/>
  <c r="DT27" i="1"/>
  <c r="DT21" i="1"/>
  <c r="DP21" i="1"/>
  <c r="DL21" i="1"/>
  <c r="DH21" i="1"/>
  <c r="DD21" i="1"/>
  <c r="DT19" i="1"/>
  <c r="DR16" i="1"/>
  <c r="DJ16" i="1"/>
  <c r="DB16" i="1"/>
  <c r="DR14" i="1"/>
  <c r="DJ14" i="1"/>
  <c r="DB14" i="1"/>
  <c r="DB10" i="1"/>
  <c r="DL31" i="1"/>
  <c r="DC31" i="1"/>
  <c r="DS29" i="1"/>
  <c r="DO29" i="1"/>
  <c r="DK29" i="1"/>
  <c r="DG29" i="1"/>
  <c r="DC29" i="1"/>
  <c r="DS27" i="1"/>
  <c r="DH27" i="1"/>
  <c r="DS21" i="1"/>
  <c r="DO21" i="1"/>
  <c r="DK21" i="1"/>
  <c r="DG21" i="1"/>
  <c r="DC21" i="1"/>
  <c r="DS19" i="1"/>
  <c r="DH19" i="1"/>
  <c r="DQ14" i="1"/>
  <c r="DI14" i="1"/>
  <c r="DA14" i="1"/>
  <c r="DM12" i="1"/>
  <c r="DB12" i="1"/>
  <c r="DR10" i="1"/>
  <c r="DI10" i="1"/>
  <c r="DA10" i="1"/>
  <c r="DH31" i="1"/>
  <c r="DL27" i="1"/>
  <c r="DL19" i="1"/>
  <c r="DR12" i="1"/>
  <c r="DN10" i="1"/>
  <c r="DO31" i="1"/>
  <c r="DG31" i="1"/>
  <c r="DO27" i="1"/>
  <c r="DG27" i="1"/>
  <c r="DO19" i="1"/>
  <c r="DG19" i="1"/>
  <c r="DP14" i="1"/>
  <c r="DV12" i="1"/>
  <c r="DN12" i="1"/>
  <c r="DF12" i="1"/>
  <c r="DV10" i="1"/>
  <c r="DK10" i="1"/>
  <c r="DF10" i="1"/>
  <c r="DG10" i="1"/>
  <c r="DO14" i="1"/>
  <c r="DJ10" i="1"/>
  <c r="DU19" i="1"/>
  <c r="DU27" i="1"/>
  <c r="DU31" i="1"/>
  <c r="DQ19" i="1"/>
  <c r="DQ27" i="1"/>
  <c r="DQ31" i="1"/>
  <c r="DM19" i="1"/>
  <c r="DM27" i="1"/>
  <c r="DM31" i="1"/>
  <c r="DI19" i="1"/>
  <c r="DI27" i="1"/>
  <c r="DI31" i="1"/>
  <c r="DE19" i="1"/>
  <c r="DE27" i="1"/>
  <c r="DE31" i="1"/>
  <c r="DA19" i="1"/>
  <c r="DA27" i="1"/>
  <c r="DA31" i="1"/>
  <c r="DU15" i="1"/>
  <c r="DM15" i="1"/>
  <c r="DM16" i="1"/>
  <c r="DE15" i="1"/>
  <c r="DE16" i="1"/>
  <c r="DT12" i="1"/>
  <c r="DP12" i="1"/>
  <c r="DL12" i="1"/>
  <c r="DH12" i="1"/>
  <c r="DD12" i="1"/>
  <c r="DQ15" i="1"/>
  <c r="DQ16" i="1"/>
  <c r="DI15" i="1"/>
  <c r="DI16" i="1"/>
  <c r="DA15" i="1"/>
  <c r="DS12" i="1"/>
  <c r="DO12" i="1"/>
  <c r="DK12" i="1"/>
  <c r="DG12" i="1"/>
  <c r="DC12" i="1"/>
  <c r="DV19" i="1"/>
  <c r="DV27" i="1"/>
  <c r="DV31" i="1"/>
  <c r="DR19" i="1"/>
  <c r="DR27" i="1"/>
  <c r="DR31" i="1"/>
  <c r="DN19" i="1"/>
  <c r="DN27" i="1"/>
  <c r="DN31" i="1"/>
  <c r="DJ19" i="1"/>
  <c r="DJ27" i="1"/>
  <c r="DJ31" i="1"/>
  <c r="DF19" i="1"/>
  <c r="DF27" i="1"/>
  <c r="DF31" i="1"/>
  <c r="DB19" i="1"/>
  <c r="DB27" i="1"/>
  <c r="DB31" i="1"/>
  <c r="DV15" i="1"/>
  <c r="DV16" i="1"/>
  <c r="DN15" i="1"/>
  <c r="DN16" i="1"/>
  <c r="DF15" i="1"/>
  <c r="DT10" i="1"/>
  <c r="DP10" i="1"/>
  <c r="DL10" i="1"/>
  <c r="DH10" i="1"/>
  <c r="DD10" i="1"/>
  <c r="CX24" i="1"/>
  <c r="CX26" i="1"/>
  <c r="CX28" i="1"/>
  <c r="CX30" i="1"/>
  <c r="DW16" i="1"/>
  <c r="DU16" i="1"/>
  <c r="DF16" i="1"/>
  <c r="DA16" i="1"/>
  <c r="CW24" i="1"/>
  <c r="CW26" i="1"/>
  <c r="CW28" i="1"/>
  <c r="CW30" i="1"/>
  <c r="CV24" i="1"/>
  <c r="CV26" i="1"/>
  <c r="CV28" i="1"/>
  <c r="CV30" i="1"/>
  <c r="CU24" i="1"/>
  <c r="CU26" i="1"/>
  <c r="CU28" i="1"/>
  <c r="CU30" i="1"/>
  <c r="CT24" i="1"/>
  <c r="CT26" i="1"/>
  <c r="CT28" i="1"/>
  <c r="CT30" i="1"/>
  <c r="CS24" i="1"/>
  <c r="CS26" i="1"/>
  <c r="CS28" i="1"/>
  <c r="CS30" i="1"/>
  <c r="CR24" i="1"/>
  <c r="CR26" i="1"/>
  <c r="CR28" i="1"/>
  <c r="CR30" i="1"/>
  <c r="CQ24" i="1"/>
  <c r="CQ26" i="1"/>
  <c r="CQ28" i="1"/>
  <c r="CQ30" i="1"/>
  <c r="CP24" i="1"/>
  <c r="CP26" i="1"/>
  <c r="CP28" i="1"/>
  <c r="CP30" i="1"/>
  <c r="CO24" i="1"/>
  <c r="CO26" i="1"/>
  <c r="CO28" i="1"/>
  <c r="CO30" i="1"/>
  <c r="CN24" i="1"/>
  <c r="CN26" i="1"/>
  <c r="CN28" i="1"/>
  <c r="CN30" i="1"/>
  <c r="CM24" i="1"/>
  <c r="CM26" i="1"/>
  <c r="CM28" i="1"/>
  <c r="CM30" i="1"/>
  <c r="CL24" i="1"/>
  <c r="CL26" i="1"/>
  <c r="CL28" i="1"/>
  <c r="CL30" i="1"/>
  <c r="CL43" i="1"/>
  <c r="CK24" i="1"/>
  <c r="CK26" i="1"/>
  <c r="CK28" i="1"/>
  <c r="CK30" i="1"/>
  <c r="CJ24" i="1"/>
  <c r="CJ26" i="1"/>
  <c r="CJ28" i="1"/>
  <c r="CJ30" i="1"/>
  <c r="CI24" i="1"/>
  <c r="CI26" i="1"/>
  <c r="CI28" i="1"/>
  <c r="CI30" i="1"/>
  <c r="CH24" i="1"/>
  <c r="CH26" i="1"/>
  <c r="CH28" i="1"/>
  <c r="CH30" i="1"/>
  <c r="CG24" i="1"/>
  <c r="CG26" i="1"/>
  <c r="CG28" i="1"/>
  <c r="CG30" i="1"/>
  <c r="CF24" i="1"/>
  <c r="CF26" i="1"/>
  <c r="CF28" i="1"/>
  <c r="CF30" i="1"/>
  <c r="CE24" i="1"/>
  <c r="CE26" i="1"/>
  <c r="CE28" i="1"/>
  <c r="CE30" i="1"/>
  <c r="CW37" i="1"/>
  <c r="CW39" i="1"/>
  <c r="CW40" i="1"/>
  <c r="CW43" i="1"/>
  <c r="CW45" i="1"/>
  <c r="CW47" i="1"/>
  <c r="CW41" i="1"/>
  <c r="CW62" i="1"/>
  <c r="CW63" i="1"/>
  <c r="CW27" i="1"/>
  <c r="CW25" i="1"/>
  <c r="CW15" i="1"/>
  <c r="CW21" i="1"/>
  <c r="CW14" i="1"/>
  <c r="CW29" i="1"/>
  <c r="CW19" i="1"/>
  <c r="CW12" i="1"/>
  <c r="CW31" i="1"/>
  <c r="CW10" i="1"/>
  <c r="CD24" i="1"/>
  <c r="CD26" i="1"/>
  <c r="CD28" i="1"/>
  <c r="CD30" i="1"/>
  <c r="CW16" i="1"/>
  <c r="CH10" i="1"/>
  <c r="CM14" i="1"/>
  <c r="CN10" i="1"/>
  <c r="CR10" i="1"/>
  <c r="CJ10" i="1"/>
  <c r="CH21" i="1"/>
  <c r="CI15" i="1"/>
  <c r="CJ15" i="1"/>
  <c r="CK15" i="1"/>
  <c r="CL15" i="1"/>
  <c r="CO15" i="1"/>
  <c r="CP15" i="1"/>
  <c r="CQ15" i="1"/>
  <c r="CR27" i="1"/>
  <c r="CS15" i="1"/>
  <c r="CT15" i="1"/>
  <c r="CU15" i="1"/>
  <c r="CV15" i="1"/>
  <c r="CY15" i="1"/>
  <c r="CZ15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X37" i="1"/>
  <c r="CY37" i="1"/>
  <c r="CZ37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X39" i="1"/>
  <c r="CY39" i="1"/>
  <c r="CZ39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X40" i="1"/>
  <c r="CY40" i="1"/>
  <c r="CZ40" i="1"/>
  <c r="CH43" i="1"/>
  <c r="CI43" i="1"/>
  <c r="CJ43" i="1"/>
  <c r="CK43" i="1"/>
  <c r="CM43" i="1"/>
  <c r="CN43" i="1"/>
  <c r="CO43" i="1"/>
  <c r="CP43" i="1"/>
  <c r="CQ43" i="1"/>
  <c r="CR43" i="1"/>
  <c r="CS43" i="1"/>
  <c r="CT43" i="1"/>
  <c r="CU43" i="1"/>
  <c r="CV43" i="1"/>
  <c r="CX43" i="1"/>
  <c r="CY43" i="1"/>
  <c r="CZ43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X45" i="1"/>
  <c r="CY45" i="1"/>
  <c r="CZ45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X47" i="1"/>
  <c r="CY47" i="1"/>
  <c r="CZ47" i="1"/>
  <c r="CN21" i="1"/>
  <c r="CU41" i="1"/>
  <c r="CU62" i="1"/>
  <c r="CU63" i="1"/>
  <c r="CY41" i="1"/>
  <c r="CY62" i="1"/>
  <c r="CY63" i="1"/>
  <c r="CT41" i="1"/>
  <c r="CT62" i="1"/>
  <c r="CT63" i="1"/>
  <c r="CP41" i="1"/>
  <c r="CP62" i="1"/>
  <c r="CP63" i="1"/>
  <c r="CL41" i="1"/>
  <c r="CL62" i="1"/>
  <c r="CL63" i="1"/>
  <c r="CH41" i="1"/>
  <c r="CH63" i="1"/>
  <c r="CH62" i="1"/>
  <c r="CQ41" i="1"/>
  <c r="CQ62" i="1"/>
  <c r="CQ63" i="1"/>
  <c r="CI41" i="1"/>
  <c r="CI62" i="1"/>
  <c r="CI63" i="1"/>
  <c r="CX63" i="1"/>
  <c r="CX62" i="1"/>
  <c r="CS41" i="1"/>
  <c r="CS62" i="1"/>
  <c r="CS63" i="1"/>
  <c r="CO41" i="1"/>
  <c r="CO62" i="1"/>
  <c r="CO63" i="1"/>
  <c r="CK41" i="1"/>
  <c r="CK62" i="1"/>
  <c r="CK63" i="1"/>
  <c r="CZ41" i="1"/>
  <c r="CZ62" i="1"/>
  <c r="CZ63" i="1"/>
  <c r="CM62" i="1"/>
  <c r="CM63" i="1"/>
  <c r="CV41" i="1"/>
  <c r="CV62" i="1"/>
  <c r="CV63" i="1"/>
  <c r="CR62" i="1"/>
  <c r="CR63" i="1"/>
  <c r="CN41" i="1"/>
  <c r="CN62" i="1"/>
  <c r="CN63" i="1"/>
  <c r="CJ41" i="1"/>
  <c r="CJ62" i="1"/>
  <c r="CJ63" i="1"/>
  <c r="CN31" i="1"/>
  <c r="CJ27" i="1"/>
  <c r="CT12" i="1"/>
  <c r="CP14" i="1"/>
  <c r="CH14" i="1"/>
  <c r="CZ25" i="1"/>
  <c r="CI25" i="1"/>
  <c r="CY16" i="1"/>
  <c r="CT16" i="1"/>
  <c r="CP16" i="1"/>
  <c r="CL16" i="1"/>
  <c r="CT10" i="1"/>
  <c r="CN14" i="1"/>
  <c r="CJ12" i="1"/>
  <c r="CL29" i="1"/>
  <c r="CX25" i="1"/>
  <c r="CJ14" i="1"/>
  <c r="CX15" i="1"/>
  <c r="CX41" i="1"/>
  <c r="CV14" i="1"/>
  <c r="CV21" i="1"/>
  <c r="CV31" i="1"/>
  <c r="CR15" i="1"/>
  <c r="CR12" i="1"/>
  <c r="CR14" i="1"/>
  <c r="CR41" i="1"/>
  <c r="CQ25" i="1"/>
  <c r="CO25" i="1"/>
  <c r="CL10" i="1"/>
  <c r="CL12" i="1"/>
  <c r="CP19" i="1"/>
  <c r="CR31" i="1"/>
  <c r="CV27" i="1"/>
  <c r="CR21" i="1"/>
  <c r="CZ12" i="1"/>
  <c r="CJ31" i="1"/>
  <c r="CN27" i="1"/>
  <c r="CJ21" i="1"/>
  <c r="CH29" i="1"/>
  <c r="CU25" i="1"/>
  <c r="CM25" i="1"/>
  <c r="CZ21" i="1"/>
  <c r="CL19" i="1"/>
  <c r="CP12" i="1"/>
  <c r="CH12" i="1"/>
  <c r="CP10" i="1"/>
  <c r="CT29" i="1"/>
  <c r="CZ27" i="1"/>
  <c r="CS25" i="1"/>
  <c r="CK25" i="1"/>
  <c r="CZ19" i="1"/>
  <c r="CH19" i="1"/>
  <c r="CV16" i="1"/>
  <c r="CJ16" i="1"/>
  <c r="CT14" i="1"/>
  <c r="CL14" i="1"/>
  <c r="CV12" i="1"/>
  <c r="CN12" i="1"/>
  <c r="CV10" i="1"/>
  <c r="CP29" i="1"/>
  <c r="CT19" i="1"/>
  <c r="CP31" i="1"/>
  <c r="CH31" i="1"/>
  <c r="CR29" i="1"/>
  <c r="CJ29" i="1"/>
  <c r="CT27" i="1"/>
  <c r="CL27" i="1"/>
  <c r="CY25" i="1"/>
  <c r="CT25" i="1"/>
  <c r="CP25" i="1"/>
  <c r="CL25" i="1"/>
  <c r="CH25" i="1"/>
  <c r="CT21" i="1"/>
  <c r="CL21" i="1"/>
  <c r="CV19" i="1"/>
  <c r="CN19" i="1"/>
  <c r="CZ16" i="1"/>
  <c r="CU16" i="1"/>
  <c r="CQ16" i="1"/>
  <c r="CI16" i="1"/>
  <c r="CZ10" i="1"/>
  <c r="CT31" i="1"/>
  <c r="CL31" i="1"/>
  <c r="CV29" i="1"/>
  <c r="CN29" i="1"/>
  <c r="CP27" i="1"/>
  <c r="CH27" i="1"/>
  <c r="CV25" i="1"/>
  <c r="CR25" i="1"/>
  <c r="CN25" i="1"/>
  <c r="CJ25" i="1"/>
  <c r="CP21" i="1"/>
  <c r="CR19" i="1"/>
  <c r="CJ19" i="1"/>
  <c r="CS16" i="1"/>
  <c r="CO16" i="1"/>
  <c r="CK16" i="1"/>
  <c r="CZ14" i="1"/>
  <c r="CX31" i="1"/>
  <c r="CX27" i="1"/>
  <c r="CX19" i="1"/>
  <c r="CX14" i="1"/>
  <c r="CX10" i="1"/>
  <c r="CX29" i="1"/>
  <c r="CX21" i="1"/>
  <c r="CX12" i="1"/>
  <c r="CY29" i="1"/>
  <c r="CU29" i="1"/>
  <c r="CQ29" i="1"/>
  <c r="CM29" i="1"/>
  <c r="CI29" i="1"/>
  <c r="CS21" i="1"/>
  <c r="CO21" i="1"/>
  <c r="CK21" i="1"/>
  <c r="CY12" i="1"/>
  <c r="CU12" i="1"/>
  <c r="CQ12" i="1"/>
  <c r="CM12" i="1"/>
  <c r="CI12" i="1"/>
  <c r="CS29" i="1"/>
  <c r="CO29" i="1"/>
  <c r="CK29" i="1"/>
  <c r="CY21" i="1"/>
  <c r="CU21" i="1"/>
  <c r="CQ21" i="1"/>
  <c r="CM21" i="1"/>
  <c r="CI21" i="1"/>
  <c r="CS12" i="1"/>
  <c r="CO12" i="1"/>
  <c r="CK12" i="1"/>
  <c r="CM41" i="1"/>
  <c r="CY31" i="1"/>
  <c r="CU31" i="1"/>
  <c r="CQ31" i="1"/>
  <c r="CM31" i="1"/>
  <c r="CI31" i="1"/>
  <c r="CS27" i="1"/>
  <c r="CO27" i="1"/>
  <c r="CK27" i="1"/>
  <c r="CS19" i="1"/>
  <c r="CO19" i="1"/>
  <c r="CK19" i="1"/>
  <c r="CN15" i="1"/>
  <c r="CY14" i="1"/>
  <c r="CU14" i="1"/>
  <c r="CQ14" i="1"/>
  <c r="CI14" i="1"/>
  <c r="CS10" i="1"/>
  <c r="CO10" i="1"/>
  <c r="CK10" i="1"/>
  <c r="CM15" i="1"/>
  <c r="CS31" i="1"/>
  <c r="CO31" i="1"/>
  <c r="CK31" i="1"/>
  <c r="CY27" i="1"/>
  <c r="CU27" i="1"/>
  <c r="CQ27" i="1"/>
  <c r="CM27" i="1"/>
  <c r="CI27" i="1"/>
  <c r="CY19" i="1"/>
  <c r="CU19" i="1"/>
  <c r="CQ19" i="1"/>
  <c r="CM19" i="1"/>
  <c r="CI19" i="1"/>
  <c r="CH15" i="1"/>
  <c r="CS14" i="1"/>
  <c r="CO14" i="1"/>
  <c r="CK14" i="1"/>
  <c r="CY10" i="1"/>
  <c r="CU10" i="1"/>
  <c r="CQ10" i="1"/>
  <c r="CM10" i="1"/>
  <c r="CI10" i="1"/>
  <c r="CC24" i="1"/>
  <c r="CC26" i="1"/>
  <c r="CC28" i="1"/>
  <c r="CC30" i="1"/>
  <c r="CZ30" i="1"/>
  <c r="CZ29" i="1"/>
  <c r="CX16" i="1"/>
  <c r="CR16" i="1"/>
  <c r="CH16" i="1"/>
  <c r="CM16" i="1"/>
  <c r="CN16" i="1"/>
  <c r="CB24" i="1"/>
  <c r="CB26" i="1"/>
  <c r="CB28" i="1"/>
  <c r="CB30" i="1"/>
  <c r="CZ31" i="1"/>
  <c r="CA24" i="1"/>
  <c r="CA26" i="1"/>
  <c r="CA28" i="1"/>
  <c r="CA30" i="1"/>
  <c r="BZ24" i="1"/>
  <c r="BZ26" i="1"/>
  <c r="BZ28" i="1"/>
  <c r="BZ30" i="1"/>
  <c r="BY24" i="1"/>
  <c r="BY26" i="1"/>
  <c r="BY28" i="1"/>
  <c r="BY30" i="1"/>
  <c r="BX24" i="1"/>
  <c r="BX26" i="1"/>
  <c r="BX28" i="1"/>
  <c r="BX30" i="1"/>
  <c r="BW26" i="1"/>
  <c r="BW28" i="1"/>
  <c r="BW30" i="1"/>
  <c r="BV24" i="1"/>
  <c r="BV26" i="1"/>
  <c r="BV28" i="1"/>
  <c r="BV30" i="1"/>
  <c r="BU24" i="1"/>
  <c r="BU26" i="1"/>
  <c r="BU28" i="1"/>
  <c r="BU30" i="1"/>
  <c r="BT24" i="1"/>
  <c r="BT26" i="1"/>
  <c r="BT28" i="1"/>
  <c r="BT30" i="1"/>
  <c r="BS24" i="1"/>
  <c r="BS26" i="1"/>
  <c r="BS28" i="1"/>
  <c r="BS30" i="1"/>
  <c r="BR24" i="1"/>
  <c r="BR26" i="1"/>
  <c r="BR28" i="1"/>
  <c r="BR30" i="1"/>
  <c r="BQ24" i="1"/>
  <c r="BQ26" i="1"/>
  <c r="BQ28" i="1"/>
  <c r="BQ30" i="1"/>
  <c r="BP24" i="1"/>
  <c r="BP26" i="1"/>
  <c r="BP28" i="1"/>
  <c r="BP30" i="1"/>
  <c r="BO24" i="1"/>
  <c r="BO26" i="1"/>
  <c r="BO28" i="1"/>
  <c r="BO30" i="1"/>
  <c r="BN24" i="1"/>
  <c r="BN26" i="1"/>
  <c r="BN28" i="1"/>
  <c r="BN30" i="1"/>
  <c r="BM24" i="1"/>
  <c r="BM26" i="1"/>
  <c r="BM28" i="1"/>
  <c r="BM30" i="1"/>
  <c r="BL24" i="1"/>
  <c r="BL26" i="1"/>
  <c r="BL28" i="1"/>
  <c r="BL30" i="1"/>
  <c r="BK24" i="1"/>
  <c r="BK26" i="1"/>
  <c r="BK28" i="1"/>
  <c r="BK30" i="1"/>
  <c r="BJ24" i="1"/>
  <c r="BJ26" i="1"/>
  <c r="BJ28" i="1"/>
  <c r="BJ30" i="1"/>
  <c r="BI24" i="1"/>
  <c r="BI26" i="1"/>
  <c r="BI28" i="1"/>
  <c r="BI30" i="1"/>
  <c r="BZ10" i="1"/>
  <c r="CD10" i="1"/>
  <c r="CE10" i="1"/>
  <c r="BX19" i="1"/>
  <c r="BY19" i="1"/>
  <c r="BZ15" i="1"/>
  <c r="CA15" i="1"/>
  <c r="CB19" i="1"/>
  <c r="CC19" i="1"/>
  <c r="CD15" i="1"/>
  <c r="CE15" i="1"/>
  <c r="CF19" i="1"/>
  <c r="BX37" i="1"/>
  <c r="BY37" i="1"/>
  <c r="BZ37" i="1"/>
  <c r="CA37" i="1"/>
  <c r="CB37" i="1"/>
  <c r="CC37" i="1"/>
  <c r="CD37" i="1"/>
  <c r="CE37" i="1"/>
  <c r="CF37" i="1"/>
  <c r="CG37" i="1"/>
  <c r="BX39" i="1"/>
  <c r="BY39" i="1"/>
  <c r="BZ39" i="1"/>
  <c r="CA39" i="1"/>
  <c r="CB39" i="1"/>
  <c r="CC39" i="1"/>
  <c r="CD39" i="1"/>
  <c r="CE39" i="1"/>
  <c r="CF39" i="1"/>
  <c r="CG39" i="1"/>
  <c r="BX40" i="1"/>
  <c r="BY40" i="1"/>
  <c r="BZ40" i="1"/>
  <c r="CA40" i="1"/>
  <c r="CB40" i="1"/>
  <c r="CC40" i="1"/>
  <c r="CD40" i="1"/>
  <c r="CE40" i="1"/>
  <c r="CF40" i="1"/>
  <c r="CG40" i="1"/>
  <c r="BX43" i="1"/>
  <c r="BY43" i="1"/>
  <c r="BZ43" i="1"/>
  <c r="CA43" i="1"/>
  <c r="CB43" i="1"/>
  <c r="CC43" i="1"/>
  <c r="CD43" i="1"/>
  <c r="CE43" i="1"/>
  <c r="CF43" i="1"/>
  <c r="CG43" i="1"/>
  <c r="BX45" i="1"/>
  <c r="BY45" i="1"/>
  <c r="BZ45" i="1"/>
  <c r="CA45" i="1"/>
  <c r="CB45" i="1"/>
  <c r="CC45" i="1"/>
  <c r="CD45" i="1"/>
  <c r="CE45" i="1"/>
  <c r="CF45" i="1"/>
  <c r="CG45" i="1"/>
  <c r="BX47" i="1"/>
  <c r="BY47" i="1"/>
  <c r="BZ47" i="1"/>
  <c r="CA47" i="1"/>
  <c r="CB47" i="1"/>
  <c r="CC47" i="1"/>
  <c r="CD47" i="1"/>
  <c r="CE47" i="1"/>
  <c r="CF47" i="1"/>
  <c r="CG47" i="1"/>
  <c r="BO10" i="1"/>
  <c r="BP14" i="1"/>
  <c r="BT14" i="1"/>
  <c r="BV10" i="1"/>
  <c r="BW14" i="1"/>
  <c r="BN19" i="1"/>
  <c r="BO15" i="1"/>
  <c r="BP15" i="1"/>
  <c r="BQ19" i="1"/>
  <c r="BR19" i="1"/>
  <c r="BS15" i="1"/>
  <c r="BT15" i="1"/>
  <c r="BU19" i="1"/>
  <c r="BV19" i="1"/>
  <c r="BW15" i="1"/>
  <c r="BN37" i="1"/>
  <c r="BO37" i="1"/>
  <c r="BP37" i="1"/>
  <c r="BQ37" i="1"/>
  <c r="BR37" i="1"/>
  <c r="BS37" i="1"/>
  <c r="BT37" i="1"/>
  <c r="BU37" i="1"/>
  <c r="BV37" i="1"/>
  <c r="BW37" i="1"/>
  <c r="BN39" i="1"/>
  <c r="BO39" i="1"/>
  <c r="BP39" i="1"/>
  <c r="BQ39" i="1"/>
  <c r="BR39" i="1"/>
  <c r="BS39" i="1"/>
  <c r="BT39" i="1"/>
  <c r="BU39" i="1"/>
  <c r="BV39" i="1"/>
  <c r="BW39" i="1"/>
  <c r="BN40" i="1"/>
  <c r="BO40" i="1"/>
  <c r="BP40" i="1"/>
  <c r="BQ40" i="1"/>
  <c r="BR40" i="1"/>
  <c r="BS40" i="1"/>
  <c r="BT40" i="1"/>
  <c r="BU40" i="1"/>
  <c r="BV40" i="1"/>
  <c r="BW40" i="1"/>
  <c r="BN43" i="1"/>
  <c r="BO43" i="1"/>
  <c r="BP43" i="1"/>
  <c r="BQ43" i="1"/>
  <c r="BR43" i="1"/>
  <c r="BS43" i="1"/>
  <c r="BT43" i="1"/>
  <c r="BU43" i="1"/>
  <c r="BV43" i="1"/>
  <c r="BW43" i="1"/>
  <c r="BN45" i="1"/>
  <c r="BO45" i="1"/>
  <c r="BP45" i="1"/>
  <c r="BQ45" i="1"/>
  <c r="BR45" i="1"/>
  <c r="BS45" i="1"/>
  <c r="BT45" i="1"/>
  <c r="BU45" i="1"/>
  <c r="BV45" i="1"/>
  <c r="BW45" i="1"/>
  <c r="BN47" i="1"/>
  <c r="BO47" i="1"/>
  <c r="BP47" i="1"/>
  <c r="BQ47" i="1"/>
  <c r="BR47" i="1"/>
  <c r="BS47" i="1"/>
  <c r="BT47" i="1"/>
  <c r="BU47" i="1"/>
  <c r="BV47" i="1"/>
  <c r="BW47" i="1"/>
  <c r="BP19" i="1"/>
  <c r="CA19" i="1"/>
  <c r="BZ19" i="1"/>
  <c r="BN41" i="1"/>
  <c r="BN62" i="1"/>
  <c r="BN63" i="1"/>
  <c r="CC41" i="1"/>
  <c r="CC62" i="1"/>
  <c r="CC63" i="1"/>
  <c r="BU41" i="1"/>
  <c r="BU62" i="1"/>
  <c r="BU63" i="1"/>
  <c r="BW41" i="1"/>
  <c r="BW62" i="1"/>
  <c r="BW63" i="1"/>
  <c r="BS62" i="1"/>
  <c r="BS63" i="1"/>
  <c r="BO41" i="1"/>
  <c r="BO62" i="1"/>
  <c r="BO63" i="1"/>
  <c r="CD41" i="1"/>
  <c r="CD62" i="1"/>
  <c r="CD63" i="1"/>
  <c r="BZ41" i="1"/>
  <c r="BZ62" i="1"/>
  <c r="BZ63" i="1"/>
  <c r="BR41" i="1"/>
  <c r="BR63" i="1"/>
  <c r="BR62" i="1"/>
  <c r="BQ41" i="1"/>
  <c r="BQ62" i="1"/>
  <c r="BQ63" i="1"/>
  <c r="CF41" i="1"/>
  <c r="CF62" i="1"/>
  <c r="CF63" i="1"/>
  <c r="CB41" i="1"/>
  <c r="CB62" i="1"/>
  <c r="CB63" i="1"/>
  <c r="BX41" i="1"/>
  <c r="BX62" i="1"/>
  <c r="BX63" i="1"/>
  <c r="BV41" i="1"/>
  <c r="BV62" i="1"/>
  <c r="BV63" i="1"/>
  <c r="CG62" i="1"/>
  <c r="CG63" i="1"/>
  <c r="BY41" i="1"/>
  <c r="BY62" i="1"/>
  <c r="BY63" i="1"/>
  <c r="BT41" i="1"/>
  <c r="BT62" i="1"/>
  <c r="BT63" i="1"/>
  <c r="BP41" i="1"/>
  <c r="BP62" i="1"/>
  <c r="BP63" i="1"/>
  <c r="CE41" i="1"/>
  <c r="CE62" i="1"/>
  <c r="CE63" i="1"/>
  <c r="CA41" i="1"/>
  <c r="CA62" i="1"/>
  <c r="CA63" i="1"/>
  <c r="BQ14" i="1"/>
  <c r="BS16" i="1"/>
  <c r="BO16" i="1"/>
  <c r="CF14" i="1"/>
  <c r="BO14" i="1"/>
  <c r="CE14" i="1"/>
  <c r="CG41" i="1"/>
  <c r="CG15" i="1"/>
  <c r="CE16" i="1"/>
  <c r="BV21" i="1"/>
  <c r="CC25" i="1"/>
  <c r="BY25" i="1"/>
  <c r="BP27" i="1"/>
  <c r="BX29" i="1"/>
  <c r="CG25" i="1"/>
  <c r="CE25" i="1"/>
  <c r="BN29" i="1"/>
  <c r="BN21" i="1"/>
  <c r="BS14" i="1"/>
  <c r="CD25" i="1"/>
  <c r="CG12" i="1"/>
  <c r="BO31" i="1"/>
  <c r="BW10" i="1"/>
  <c r="CA31" i="1"/>
  <c r="BS10" i="1"/>
  <c r="CE27" i="1"/>
  <c r="CE19" i="1"/>
  <c r="CF12" i="1"/>
  <c r="BT25" i="1"/>
  <c r="CF29" i="1"/>
  <c r="BT31" i="1"/>
  <c r="BP25" i="1"/>
  <c r="BN12" i="1"/>
  <c r="BR10" i="1"/>
  <c r="CE31" i="1"/>
  <c r="CE29" i="1"/>
  <c r="CF21" i="1"/>
  <c r="CD16" i="1"/>
  <c r="BZ16" i="1"/>
  <c r="BY12" i="1"/>
  <c r="BT29" i="1"/>
  <c r="BS31" i="1"/>
  <c r="BT27" i="1"/>
  <c r="BO25" i="1"/>
  <c r="BT19" i="1"/>
  <c r="CD31" i="1"/>
  <c r="CA29" i="1"/>
  <c r="CF25" i="1"/>
  <c r="CE21" i="1"/>
  <c r="CB14" i="1"/>
  <c r="CF10" i="1"/>
  <c r="CB29" i="1"/>
  <c r="CB25" i="1"/>
  <c r="CB21" i="1"/>
  <c r="CB12" i="1"/>
  <c r="CB10" i="1"/>
  <c r="CA25" i="1"/>
  <c r="CA21" i="1"/>
  <c r="CA27" i="1"/>
  <c r="CA14" i="1"/>
  <c r="CA10" i="1"/>
  <c r="CA16" i="1"/>
  <c r="BZ27" i="1"/>
  <c r="BZ25" i="1"/>
  <c r="BX25" i="1"/>
  <c r="BX21" i="1"/>
  <c r="BX10" i="1"/>
  <c r="BX14" i="1"/>
  <c r="BX12" i="1"/>
  <c r="BW25" i="1"/>
  <c r="BW31" i="1"/>
  <c r="BW16" i="1"/>
  <c r="BV12" i="1"/>
  <c r="BV29" i="1"/>
  <c r="BU12" i="1"/>
  <c r="BU14" i="1"/>
  <c r="BT21" i="1"/>
  <c r="BS25" i="1"/>
  <c r="BR12" i="1"/>
  <c r="BR29" i="1"/>
  <c r="BR21" i="1"/>
  <c r="BP31" i="1"/>
  <c r="BP29" i="1"/>
  <c r="BP21" i="1"/>
  <c r="BN10" i="1"/>
  <c r="BU25" i="1"/>
  <c r="BQ25" i="1"/>
  <c r="BT10" i="1"/>
  <c r="BP10" i="1"/>
  <c r="CG29" i="1"/>
  <c r="CC29" i="1"/>
  <c r="BY29" i="1"/>
  <c r="CG21" i="1"/>
  <c r="CC21" i="1"/>
  <c r="BY21" i="1"/>
  <c r="CG14" i="1"/>
  <c r="CC14" i="1"/>
  <c r="BY14" i="1"/>
  <c r="CC12" i="1"/>
  <c r="CG10" i="1"/>
  <c r="CC10" i="1"/>
  <c r="BY10" i="1"/>
  <c r="BS41" i="1"/>
  <c r="BU29" i="1"/>
  <c r="BQ29" i="1"/>
  <c r="BW27" i="1"/>
  <c r="BO27" i="1"/>
  <c r="BW21" i="1"/>
  <c r="BS21" i="1"/>
  <c r="BO21" i="1"/>
  <c r="BS19" i="1"/>
  <c r="BW29" i="1"/>
  <c r="BS29" i="1"/>
  <c r="BO29" i="1"/>
  <c r="BS27" i="1"/>
  <c r="BV25" i="1"/>
  <c r="BR25" i="1"/>
  <c r="BN25" i="1"/>
  <c r="BU21" i="1"/>
  <c r="BQ21" i="1"/>
  <c r="BW19" i="1"/>
  <c r="BO19" i="1"/>
  <c r="BT16" i="1"/>
  <c r="BP16" i="1"/>
  <c r="BV14" i="1"/>
  <c r="BR14" i="1"/>
  <c r="BN14" i="1"/>
  <c r="BQ12" i="1"/>
  <c r="BU10" i="1"/>
  <c r="BQ10" i="1"/>
  <c r="BZ31" i="1"/>
  <c r="CD29" i="1"/>
  <c r="BZ29" i="1"/>
  <c r="CD27" i="1"/>
  <c r="CD21" i="1"/>
  <c r="BZ21" i="1"/>
  <c r="CD19" i="1"/>
  <c r="CD14" i="1"/>
  <c r="BZ14" i="1"/>
  <c r="CC15" i="1"/>
  <c r="BY15" i="1"/>
  <c r="BY16" i="1"/>
  <c r="CF15" i="1"/>
  <c r="CF16" i="1"/>
  <c r="CB15" i="1"/>
  <c r="CB16" i="1"/>
  <c r="BX15" i="1"/>
  <c r="CG31" i="1"/>
  <c r="CC31" i="1"/>
  <c r="BY31" i="1"/>
  <c r="CG27" i="1"/>
  <c r="CC27" i="1"/>
  <c r="BY27" i="1"/>
  <c r="CG19" i="1"/>
  <c r="CE12" i="1"/>
  <c r="CA12" i="1"/>
  <c r="CF31" i="1"/>
  <c r="CB31" i="1"/>
  <c r="BX31" i="1"/>
  <c r="CF27" i="1"/>
  <c r="CB27" i="1"/>
  <c r="BX27" i="1"/>
  <c r="CD12" i="1"/>
  <c r="BZ12" i="1"/>
  <c r="BR15" i="1"/>
  <c r="BR16" i="1"/>
  <c r="BU15" i="1"/>
  <c r="BU16" i="1"/>
  <c r="BQ15" i="1"/>
  <c r="BQ16" i="1"/>
  <c r="BU31" i="1"/>
  <c r="BQ31" i="1"/>
  <c r="BU27" i="1"/>
  <c r="BQ27" i="1"/>
  <c r="BW12" i="1"/>
  <c r="BS12" i="1"/>
  <c r="BO12" i="1"/>
  <c r="BV15" i="1"/>
  <c r="BV16" i="1"/>
  <c r="BN15" i="1"/>
  <c r="BV31" i="1"/>
  <c r="BR31" i="1"/>
  <c r="BN31" i="1"/>
  <c r="BV27" i="1"/>
  <c r="BR27" i="1"/>
  <c r="BN27" i="1"/>
  <c r="BT12" i="1"/>
  <c r="BP12" i="1"/>
  <c r="BH24" i="1"/>
  <c r="BH26" i="1"/>
  <c r="BH28" i="1"/>
  <c r="BH30" i="1"/>
  <c r="CG16" i="1"/>
  <c r="BX16" i="1"/>
  <c r="BN16" i="1"/>
  <c r="CC16" i="1"/>
  <c r="BG24" i="1"/>
  <c r="BG26" i="1"/>
  <c r="BG28" i="1"/>
  <c r="BG30" i="1"/>
  <c r="BF43" i="1"/>
  <c r="BF24" i="1"/>
  <c r="BF26" i="1"/>
  <c r="BF28" i="1"/>
  <c r="BF30" i="1"/>
  <c r="BE24" i="1"/>
  <c r="BE26" i="1"/>
  <c r="BE28" i="1"/>
  <c r="BE30" i="1"/>
  <c r="BD24" i="1"/>
  <c r="BD26" i="1"/>
  <c r="BD28" i="1"/>
  <c r="BD30" i="1"/>
  <c r="BC24" i="1"/>
  <c r="BC26" i="1"/>
  <c r="BC28" i="1"/>
  <c r="BC30" i="1"/>
  <c r="BB24" i="1"/>
  <c r="BB26" i="1"/>
  <c r="BB28" i="1"/>
  <c r="BB30" i="1"/>
  <c r="BB43" i="1"/>
  <c r="BA24" i="1"/>
  <c r="BA26" i="1"/>
  <c r="BA28" i="1"/>
  <c r="BA30" i="1"/>
  <c r="AZ24" i="1"/>
  <c r="AZ26" i="1"/>
  <c r="AZ28" i="1"/>
  <c r="AZ30" i="1"/>
  <c r="AY24" i="1"/>
  <c r="AY26" i="1"/>
  <c r="AY28" i="1"/>
  <c r="AY30" i="1"/>
  <c r="AX24" i="1"/>
  <c r="AX26" i="1"/>
  <c r="AX28" i="1"/>
  <c r="AX30" i="1"/>
  <c r="AW24" i="1"/>
  <c r="AW26" i="1"/>
  <c r="AW28" i="1"/>
  <c r="AW30" i="1"/>
  <c r="AV24" i="1"/>
  <c r="AV26" i="1"/>
  <c r="AV28" i="1"/>
  <c r="AV30" i="1"/>
  <c r="AU24" i="1"/>
  <c r="AU26" i="1"/>
  <c r="AU28" i="1"/>
  <c r="AU30" i="1"/>
  <c r="AT24" i="1"/>
  <c r="AT26" i="1"/>
  <c r="AT28" i="1"/>
  <c r="AT30" i="1"/>
  <c r="AS24" i="1"/>
  <c r="AS26" i="1"/>
  <c r="AS28" i="1"/>
  <c r="AS30" i="1"/>
  <c r="AR24" i="1"/>
  <c r="AR26" i="1"/>
  <c r="AR28" i="1"/>
  <c r="AR30" i="1"/>
  <c r="AQ24" i="1"/>
  <c r="AQ26" i="1"/>
  <c r="AQ28" i="1"/>
  <c r="AQ30" i="1"/>
  <c r="AP24" i="1"/>
  <c r="AP26" i="1"/>
  <c r="AP28" i="1"/>
  <c r="AP30" i="1"/>
  <c r="AO24" i="1"/>
  <c r="AO26" i="1"/>
  <c r="AO28" i="1"/>
  <c r="AO30" i="1"/>
  <c r="AN24" i="1"/>
  <c r="AN26" i="1"/>
  <c r="AN28" i="1"/>
  <c r="AN30" i="1"/>
  <c r="AM24" i="1"/>
  <c r="AM26" i="1"/>
  <c r="AM28" i="1"/>
  <c r="AM30" i="1"/>
  <c r="AL24" i="1"/>
  <c r="AL26" i="1"/>
  <c r="AL28" i="1"/>
  <c r="AL30" i="1"/>
  <c r="AK24" i="1"/>
  <c r="AK26" i="1"/>
  <c r="AK28" i="1"/>
  <c r="AK30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BM43" i="1"/>
  <c r="BL43" i="1"/>
  <c r="BK43" i="1"/>
  <c r="BJ43" i="1"/>
  <c r="BI43" i="1"/>
  <c r="BH43" i="1"/>
  <c r="BG43" i="1"/>
  <c r="BE43" i="1"/>
  <c r="BD43" i="1"/>
  <c r="BC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BM14" i="1"/>
  <c r="BL12" i="1"/>
  <c r="BK14" i="1"/>
  <c r="BI14" i="1"/>
  <c r="BH14" i="1"/>
  <c r="BG14" i="1"/>
  <c r="BF14" i="1"/>
  <c r="BE14" i="1"/>
  <c r="BC14" i="1"/>
  <c r="BB14" i="1"/>
  <c r="BA14" i="1"/>
  <c r="AY14" i="1"/>
  <c r="AX14" i="1"/>
  <c r="AW14" i="1"/>
  <c r="AU10" i="1"/>
  <c r="AT12" i="1"/>
  <c r="AS14" i="1"/>
  <c r="AQ10" i="1"/>
  <c r="AP12" i="1"/>
  <c r="AT41" i="1"/>
  <c r="AT62" i="1"/>
  <c r="AT63" i="1"/>
  <c r="BF41" i="1"/>
  <c r="BF62" i="1"/>
  <c r="BF63" i="1"/>
  <c r="AS41" i="1"/>
  <c r="AS62" i="1"/>
  <c r="AS63" i="1"/>
  <c r="AW41" i="1"/>
  <c r="AW62" i="1"/>
  <c r="AW63" i="1"/>
  <c r="BA41" i="1"/>
  <c r="BA62" i="1"/>
  <c r="BA63" i="1"/>
  <c r="BE41" i="1"/>
  <c r="BE62" i="1"/>
  <c r="BE63" i="1"/>
  <c r="BI41" i="1"/>
  <c r="BI62" i="1"/>
  <c r="BI63" i="1"/>
  <c r="BM41" i="1"/>
  <c r="BM62" i="1"/>
  <c r="BM63" i="1"/>
  <c r="AP41" i="1"/>
  <c r="AP62" i="1"/>
  <c r="AP63" i="1"/>
  <c r="AX41" i="1"/>
  <c r="AX62" i="1"/>
  <c r="AX63" i="1"/>
  <c r="BJ62" i="1"/>
  <c r="BJ63" i="1"/>
  <c r="AQ41" i="1"/>
  <c r="AQ62" i="1"/>
  <c r="AQ63" i="1"/>
  <c r="AU41" i="1"/>
  <c r="AU62" i="1"/>
  <c r="AU63" i="1"/>
  <c r="AY41" i="1"/>
  <c r="AY62" i="1"/>
  <c r="AY63" i="1"/>
  <c r="BC41" i="1"/>
  <c r="BC62" i="1"/>
  <c r="BC63" i="1"/>
  <c r="BG41" i="1"/>
  <c r="BG62" i="1"/>
  <c r="BG63" i="1"/>
  <c r="BK41" i="1"/>
  <c r="BK62" i="1"/>
  <c r="BK63" i="1"/>
  <c r="BB41" i="1"/>
  <c r="BB62" i="1"/>
  <c r="BB63" i="1"/>
  <c r="AR41" i="1"/>
  <c r="AR62" i="1"/>
  <c r="AR63" i="1"/>
  <c r="AV41" i="1"/>
  <c r="AV62" i="1"/>
  <c r="AV63" i="1"/>
  <c r="AZ41" i="1"/>
  <c r="AZ62" i="1"/>
  <c r="AZ63" i="1"/>
  <c r="BD41" i="1"/>
  <c r="BD62" i="1"/>
  <c r="BD63" i="1"/>
  <c r="BH41" i="1"/>
  <c r="BH62" i="1"/>
  <c r="BH63" i="1"/>
  <c r="BL62" i="1"/>
  <c r="BL63" i="1"/>
  <c r="BG15" i="1"/>
  <c r="BG16" i="1"/>
  <c r="AY15" i="1"/>
  <c r="AY16" i="1"/>
  <c r="BL14" i="1"/>
  <c r="BL41" i="1"/>
  <c r="BL15" i="1"/>
  <c r="BL16" i="1"/>
  <c r="AV15" i="1"/>
  <c r="AV16" i="1"/>
  <c r="BJ14" i="1"/>
  <c r="BJ41" i="1"/>
  <c r="BK15" i="1"/>
  <c r="BK16" i="1"/>
  <c r="BH15" i="1"/>
  <c r="BH16" i="1"/>
  <c r="BD15" i="1"/>
  <c r="BD16" i="1"/>
  <c r="BC15" i="1"/>
  <c r="BC16" i="1"/>
  <c r="AZ15" i="1"/>
  <c r="AZ16" i="1"/>
  <c r="AU15" i="1"/>
  <c r="AU16" i="1"/>
  <c r="AR15" i="1"/>
  <c r="AR16" i="1"/>
  <c r="AQ15" i="1"/>
  <c r="AQ16" i="1"/>
  <c r="AS15" i="1"/>
  <c r="AS16" i="1"/>
  <c r="AW15" i="1"/>
  <c r="AW16" i="1"/>
  <c r="BA15" i="1"/>
  <c r="BE15" i="1"/>
  <c r="BE16" i="1"/>
  <c r="BI15" i="1"/>
  <c r="BI16" i="1"/>
  <c r="BM15" i="1"/>
  <c r="BM16" i="1"/>
  <c r="AP15" i="1"/>
  <c r="AT15" i="1"/>
  <c r="AT16" i="1"/>
  <c r="AX15" i="1"/>
  <c r="AX16" i="1"/>
  <c r="BB15" i="1"/>
  <c r="BB16" i="1"/>
  <c r="BF15" i="1"/>
  <c r="BF16" i="1"/>
  <c r="BJ15" i="1"/>
  <c r="AR10" i="1"/>
  <c r="AV10" i="1"/>
  <c r="AZ10" i="1"/>
  <c r="BD10" i="1"/>
  <c r="BH10" i="1"/>
  <c r="BL10" i="1"/>
  <c r="AQ12" i="1"/>
  <c r="AU12" i="1"/>
  <c r="AY12" i="1"/>
  <c r="BC12" i="1"/>
  <c r="BG12" i="1"/>
  <c r="BK12" i="1"/>
  <c r="AP14" i="1"/>
  <c r="AT14" i="1"/>
  <c r="AZ14" i="1"/>
  <c r="AS10" i="1"/>
  <c r="AW10" i="1"/>
  <c r="BA10" i="1"/>
  <c r="BE10" i="1"/>
  <c r="BI10" i="1"/>
  <c r="BM10" i="1"/>
  <c r="AR12" i="1"/>
  <c r="AV12" i="1"/>
  <c r="AZ12" i="1"/>
  <c r="BD12" i="1"/>
  <c r="BH12" i="1"/>
  <c r="AQ14" i="1"/>
  <c r="AU14" i="1"/>
  <c r="BD14" i="1"/>
  <c r="AP10" i="1"/>
  <c r="AT10" i="1"/>
  <c r="AX10" i="1"/>
  <c r="BB10" i="1"/>
  <c r="BF10" i="1"/>
  <c r="BJ10" i="1"/>
  <c r="AS12" i="1"/>
  <c r="AW12" i="1"/>
  <c r="BA12" i="1"/>
  <c r="BE12" i="1"/>
  <c r="BI12" i="1"/>
  <c r="BM12" i="1"/>
  <c r="AR14" i="1"/>
  <c r="AV14" i="1"/>
  <c r="AY10" i="1"/>
  <c r="BC10" i="1"/>
  <c r="BG10" i="1"/>
  <c r="BK10" i="1"/>
  <c r="AX12" i="1"/>
  <c r="BB12" i="1"/>
  <c r="BF12" i="1"/>
  <c r="BJ12" i="1"/>
  <c r="AR19" i="1"/>
  <c r="AV19" i="1"/>
  <c r="AZ19" i="1"/>
  <c r="BD19" i="1"/>
  <c r="BH19" i="1"/>
  <c r="BL19" i="1"/>
  <c r="AQ21" i="1"/>
  <c r="AU21" i="1"/>
  <c r="AY21" i="1"/>
  <c r="BC21" i="1"/>
  <c r="BG21" i="1"/>
  <c r="BK21" i="1"/>
  <c r="AS25" i="1"/>
  <c r="AW25" i="1"/>
  <c r="BA25" i="1"/>
  <c r="BE25" i="1"/>
  <c r="BI25" i="1"/>
  <c r="BM25" i="1"/>
  <c r="AR27" i="1"/>
  <c r="AV27" i="1"/>
  <c r="AZ27" i="1"/>
  <c r="BD27" i="1"/>
  <c r="BH27" i="1"/>
  <c r="BL27" i="1"/>
  <c r="AQ29" i="1"/>
  <c r="AU29" i="1"/>
  <c r="AY29" i="1"/>
  <c r="BC29" i="1"/>
  <c r="BG29" i="1"/>
  <c r="BK29" i="1"/>
  <c r="AP31" i="1"/>
  <c r="AT31" i="1"/>
  <c r="AX31" i="1"/>
  <c r="BB31" i="1"/>
  <c r="BF31" i="1"/>
  <c r="BJ31" i="1"/>
  <c r="AS19" i="1"/>
  <c r="AW19" i="1"/>
  <c r="BA19" i="1"/>
  <c r="BE19" i="1"/>
  <c r="BI19" i="1"/>
  <c r="BM19" i="1"/>
  <c r="AR21" i="1"/>
  <c r="AV21" i="1"/>
  <c r="AZ21" i="1"/>
  <c r="BD21" i="1"/>
  <c r="BH21" i="1"/>
  <c r="BL21" i="1"/>
  <c r="AP25" i="1"/>
  <c r="AT25" i="1"/>
  <c r="AX25" i="1"/>
  <c r="BB25" i="1"/>
  <c r="BF25" i="1"/>
  <c r="BJ25" i="1"/>
  <c r="AS27" i="1"/>
  <c r="AW27" i="1"/>
  <c r="BA27" i="1"/>
  <c r="BE27" i="1"/>
  <c r="BI27" i="1"/>
  <c r="BM27" i="1"/>
  <c r="AR29" i="1"/>
  <c r="AV29" i="1"/>
  <c r="AZ29" i="1"/>
  <c r="BD29" i="1"/>
  <c r="BH29" i="1"/>
  <c r="BL29" i="1"/>
  <c r="AQ31" i="1"/>
  <c r="AU31" i="1"/>
  <c r="AY31" i="1"/>
  <c r="BC31" i="1"/>
  <c r="BG31" i="1"/>
  <c r="BK31" i="1"/>
  <c r="AP19" i="1"/>
  <c r="AT19" i="1"/>
  <c r="AX19" i="1"/>
  <c r="BB19" i="1"/>
  <c r="BF19" i="1"/>
  <c r="BJ19" i="1"/>
  <c r="AS21" i="1"/>
  <c r="AW21" i="1"/>
  <c r="BA21" i="1"/>
  <c r="BE21" i="1"/>
  <c r="BI21" i="1"/>
  <c r="BM21" i="1"/>
  <c r="AQ25" i="1"/>
  <c r="AU25" i="1"/>
  <c r="AY25" i="1"/>
  <c r="BC25" i="1"/>
  <c r="BG25" i="1"/>
  <c r="BK25" i="1"/>
  <c r="AP27" i="1"/>
  <c r="AT27" i="1"/>
  <c r="AX27" i="1"/>
  <c r="BB27" i="1"/>
  <c r="BF27" i="1"/>
  <c r="BJ27" i="1"/>
  <c r="AS29" i="1"/>
  <c r="AW29" i="1"/>
  <c r="BA29" i="1"/>
  <c r="BE29" i="1"/>
  <c r="BI29" i="1"/>
  <c r="BM29" i="1"/>
  <c r="AR31" i="1"/>
  <c r="AV31" i="1"/>
  <c r="AZ31" i="1"/>
  <c r="BD31" i="1"/>
  <c r="BH31" i="1"/>
  <c r="BL31" i="1"/>
  <c r="AQ19" i="1"/>
  <c r="AU19" i="1"/>
  <c r="AY19" i="1"/>
  <c r="BC19" i="1"/>
  <c r="BG19" i="1"/>
  <c r="BK19" i="1"/>
  <c r="AP21" i="1"/>
  <c r="AT21" i="1"/>
  <c r="AX21" i="1"/>
  <c r="BB21" i="1"/>
  <c r="BF21" i="1"/>
  <c r="BJ21" i="1"/>
  <c r="AR25" i="1"/>
  <c r="AV25" i="1"/>
  <c r="AZ25" i="1"/>
  <c r="BD25" i="1"/>
  <c r="BH25" i="1"/>
  <c r="BL25" i="1"/>
  <c r="AQ27" i="1"/>
  <c r="AU27" i="1"/>
  <c r="AY27" i="1"/>
  <c r="BC27" i="1"/>
  <c r="BG27" i="1"/>
  <c r="BK27" i="1"/>
  <c r="AP29" i="1"/>
  <c r="AT29" i="1"/>
  <c r="AX29" i="1"/>
  <c r="BB29" i="1"/>
  <c r="BF29" i="1"/>
  <c r="BJ29" i="1"/>
  <c r="AS31" i="1"/>
  <c r="AW31" i="1"/>
  <c r="BA31" i="1"/>
  <c r="BE31" i="1"/>
  <c r="BI31" i="1"/>
  <c r="BM31" i="1"/>
  <c r="AJ24" i="1"/>
  <c r="AJ26" i="1"/>
  <c r="AJ28" i="1"/>
  <c r="AJ30" i="1"/>
  <c r="BJ16" i="1"/>
  <c r="AP16" i="1"/>
  <c r="BA16" i="1"/>
  <c r="AI24" i="1"/>
  <c r="AI26" i="1"/>
  <c r="AI28" i="1"/>
  <c r="AI30" i="1"/>
  <c r="AH24" i="1"/>
  <c r="AH26" i="1"/>
  <c r="AH28" i="1"/>
  <c r="AH30" i="1"/>
  <c r="AG24" i="1"/>
  <c r="AG26" i="1"/>
  <c r="AG28" i="1"/>
  <c r="AG30" i="1"/>
  <c r="AF26" i="1"/>
  <c r="AF28" i="1"/>
  <c r="AF30" i="1"/>
  <c r="AE24" i="1"/>
  <c r="AE26" i="1"/>
  <c r="AE28" i="1"/>
  <c r="AE30" i="1"/>
  <c r="AD24" i="1"/>
  <c r="AD26" i="1"/>
  <c r="AD28" i="1"/>
  <c r="AD30" i="1"/>
  <c r="AC43" i="1"/>
  <c r="AC24" i="1"/>
  <c r="AC26" i="1"/>
  <c r="AC28" i="1"/>
  <c r="AC30" i="1"/>
  <c r="AB24" i="1"/>
  <c r="AB26" i="1"/>
  <c r="AB28" i="1"/>
  <c r="AB30" i="1"/>
  <c r="AA24" i="1"/>
  <c r="AA26" i="1"/>
  <c r="AA28" i="1"/>
  <c r="AA30" i="1"/>
  <c r="Z24" i="1"/>
  <c r="Z26" i="1"/>
  <c r="Z28" i="1"/>
  <c r="Z30" i="1"/>
  <c r="Y24" i="1"/>
  <c r="Y26" i="1"/>
  <c r="Y28" i="1"/>
  <c r="Y30" i="1"/>
  <c r="X24" i="1"/>
  <c r="X26" i="1"/>
  <c r="X28" i="1"/>
  <c r="X30" i="1"/>
  <c r="W24" i="1"/>
  <c r="W26" i="1"/>
  <c r="W28" i="1"/>
  <c r="W30" i="1"/>
  <c r="V24" i="1"/>
  <c r="V26" i="1"/>
  <c r="V28" i="1"/>
  <c r="V30" i="1"/>
  <c r="U24" i="1"/>
  <c r="U26" i="1"/>
  <c r="U28" i="1"/>
  <c r="U30" i="1"/>
  <c r="T24" i="1"/>
  <c r="T26" i="1"/>
  <c r="T28" i="1"/>
  <c r="T30" i="1"/>
  <c r="S24" i="1"/>
  <c r="S26" i="1"/>
  <c r="S28" i="1"/>
  <c r="S30" i="1"/>
  <c r="R24" i="1"/>
  <c r="R26" i="1"/>
  <c r="R28" i="1"/>
  <c r="R30" i="1"/>
  <c r="AL12" i="1"/>
  <c r="V10" i="1"/>
  <c r="W10" i="1"/>
  <c r="X10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25" i="1"/>
  <c r="AM15" i="1"/>
  <c r="AN15" i="1"/>
  <c r="AO15" i="1"/>
  <c r="V19" i="1"/>
  <c r="AE19" i="1"/>
  <c r="AF19" i="1"/>
  <c r="AG19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V40" i="1"/>
  <c r="W40" i="1"/>
  <c r="X40" i="1"/>
  <c r="Y40" i="1"/>
  <c r="Z40" i="1"/>
  <c r="AA40" i="1"/>
  <c r="AB40" i="1"/>
  <c r="AC40" i="1"/>
  <c r="AD40" i="1"/>
  <c r="AD41" i="1"/>
  <c r="AE40" i="1"/>
  <c r="AF40" i="1"/>
  <c r="AG40" i="1"/>
  <c r="AH40" i="1"/>
  <c r="AI40" i="1"/>
  <c r="AJ40" i="1"/>
  <c r="AK40" i="1"/>
  <c r="AL40" i="1"/>
  <c r="AM40" i="1"/>
  <c r="AN40" i="1"/>
  <c r="AO40" i="1"/>
  <c r="V43" i="1"/>
  <c r="W43" i="1"/>
  <c r="X43" i="1"/>
  <c r="Y43" i="1"/>
  <c r="Z43" i="1"/>
  <c r="AA43" i="1"/>
  <c r="AB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D19" i="1"/>
  <c r="Y19" i="1"/>
  <c r="X19" i="1"/>
  <c r="W19" i="1"/>
  <c r="Z25" i="1"/>
  <c r="AC19" i="1"/>
  <c r="AB19" i="1"/>
  <c r="AA19" i="1"/>
  <c r="Z19" i="1"/>
  <c r="AN41" i="1"/>
  <c r="AN62" i="1"/>
  <c r="AN63" i="1"/>
  <c r="AB41" i="1"/>
  <c r="AB62" i="1"/>
  <c r="AB63" i="1"/>
  <c r="AM41" i="1"/>
  <c r="AM62" i="1"/>
  <c r="AM63" i="1"/>
  <c r="AI41" i="1"/>
  <c r="AI62" i="1"/>
  <c r="AI63" i="1"/>
  <c r="AE41" i="1"/>
  <c r="AE62" i="1"/>
  <c r="AE63" i="1"/>
  <c r="AA41" i="1"/>
  <c r="AA63" i="1"/>
  <c r="AA62" i="1"/>
  <c r="W41" i="1"/>
  <c r="W62" i="1"/>
  <c r="W63" i="1"/>
  <c r="AJ41" i="1"/>
  <c r="AJ62" i="1"/>
  <c r="AJ63" i="1"/>
  <c r="AL41" i="1"/>
  <c r="AL62" i="1"/>
  <c r="AL63" i="1"/>
  <c r="AH41" i="1"/>
  <c r="AH62" i="1"/>
  <c r="AH63" i="1"/>
  <c r="AD62" i="1"/>
  <c r="AD63" i="1"/>
  <c r="Z41" i="1"/>
  <c r="Z62" i="1"/>
  <c r="Z63" i="1"/>
  <c r="V62" i="1"/>
  <c r="V63" i="1"/>
  <c r="AF41" i="1"/>
  <c r="AF62" i="1"/>
  <c r="AF63" i="1"/>
  <c r="X41" i="1"/>
  <c r="X62" i="1"/>
  <c r="X63" i="1"/>
  <c r="AO41" i="1"/>
  <c r="AO62" i="1"/>
  <c r="AO63" i="1"/>
  <c r="AK41" i="1"/>
  <c r="AK62" i="1"/>
  <c r="AK63" i="1"/>
  <c r="AG41" i="1"/>
  <c r="AG62" i="1"/>
  <c r="AG63" i="1"/>
  <c r="AC41" i="1"/>
  <c r="AC62" i="1"/>
  <c r="AC63" i="1"/>
  <c r="Y41" i="1"/>
  <c r="Y62" i="1"/>
  <c r="Y63" i="1"/>
  <c r="AI14" i="1"/>
  <c r="AC31" i="1"/>
  <c r="AH12" i="1"/>
  <c r="AL14" i="1"/>
  <c r="AL10" i="1"/>
  <c r="AO29" i="1"/>
  <c r="AF29" i="1"/>
  <c r="AK21" i="1"/>
  <c r="AB25" i="1"/>
  <c r="AC21" i="1"/>
  <c r="AB27" i="1"/>
  <c r="AN12" i="1"/>
  <c r="AB31" i="1"/>
  <c r="AK25" i="1"/>
  <c r="AB21" i="1"/>
  <c r="AJ25" i="1"/>
  <c r="AN31" i="1"/>
  <c r="X31" i="1"/>
  <c r="AB29" i="1"/>
  <c r="X27" i="1"/>
  <c r="AF25" i="1"/>
  <c r="AJ21" i="1"/>
  <c r="X21" i="1"/>
  <c r="AF31" i="1"/>
  <c r="X29" i="1"/>
  <c r="W27" i="1"/>
  <c r="AE25" i="1"/>
  <c r="X25" i="1"/>
  <c r="AF21" i="1"/>
  <c r="AN19" i="1"/>
  <c r="AJ29" i="1"/>
  <c r="AF27" i="1"/>
  <c r="AD25" i="1"/>
  <c r="AN21" i="1"/>
  <c r="AE12" i="1"/>
  <c r="AF14" i="1"/>
  <c r="AJ12" i="1"/>
  <c r="X12" i="1"/>
  <c r="W25" i="1"/>
  <c r="AB14" i="1"/>
  <c r="AM19" i="1"/>
  <c r="AM29" i="1"/>
  <c r="AA29" i="1"/>
  <c r="AA25" i="1"/>
  <c r="V25" i="1"/>
  <c r="AJ16" i="1"/>
  <c r="AF16" i="1"/>
  <c r="AB16" i="1"/>
  <c r="X16" i="1"/>
  <c r="AJ14" i="1"/>
  <c r="X14" i="1"/>
  <c r="AF12" i="1"/>
  <c r="AF10" i="1"/>
  <c r="AO27" i="1"/>
  <c r="AO19" i="1"/>
  <c r="AN29" i="1"/>
  <c r="AN27" i="1"/>
  <c r="AN25" i="1"/>
  <c r="AN14" i="1"/>
  <c r="AN16" i="1"/>
  <c r="AK31" i="1"/>
  <c r="AG29" i="1"/>
  <c r="AC27" i="1"/>
  <c r="AM14" i="1"/>
  <c r="W14" i="1"/>
  <c r="AI12" i="1"/>
  <c r="AG31" i="1"/>
  <c r="Y31" i="1"/>
  <c r="Y29" i="1"/>
  <c r="AK27" i="1"/>
  <c r="AO25" i="1"/>
  <c r="AG25" i="1"/>
  <c r="AC25" i="1"/>
  <c r="Y25" i="1"/>
  <c r="AO21" i="1"/>
  <c r="AG21" i="1"/>
  <c r="Y21" i="1"/>
  <c r="AM16" i="1"/>
  <c r="AI16" i="1"/>
  <c r="AE16" i="1"/>
  <c r="W16" i="1"/>
  <c r="AE14" i="1"/>
  <c r="W12" i="1"/>
  <c r="AE10" i="1"/>
  <c r="AO31" i="1"/>
  <c r="AK29" i="1"/>
  <c r="AC29" i="1"/>
  <c r="AG27" i="1"/>
  <c r="Y27" i="1"/>
  <c r="AK19" i="1"/>
  <c r="AM12" i="1"/>
  <c r="AM10" i="1"/>
  <c r="Z16" i="1"/>
  <c r="Z10" i="1"/>
  <c r="AM31" i="1"/>
  <c r="AE31" i="1"/>
  <c r="W29" i="1"/>
  <c r="AM25" i="1"/>
  <c r="AE21" i="1"/>
  <c r="AH14" i="1"/>
  <c r="Z14" i="1"/>
  <c r="Z12" i="1"/>
  <c r="W31" i="1"/>
  <c r="AE29" i="1"/>
  <c r="AA27" i="1"/>
  <c r="W21" i="1"/>
  <c r="AH16" i="1"/>
  <c r="V16" i="1"/>
  <c r="AH10" i="1"/>
  <c r="AA31" i="1"/>
  <c r="AM27" i="1"/>
  <c r="AE27" i="1"/>
  <c r="AM21" i="1"/>
  <c r="AA21" i="1"/>
  <c r="V14" i="1"/>
  <c r="V12" i="1"/>
  <c r="AG10" i="1"/>
  <c r="AJ10" i="1"/>
  <c r="AN10" i="1"/>
  <c r="AB10" i="1"/>
  <c r="AL31" i="1"/>
  <c r="AD27" i="1"/>
  <c r="Z27" i="1"/>
  <c r="V27" i="1"/>
  <c r="AL15" i="1"/>
  <c r="AD31" i="1"/>
  <c r="Z31" i="1"/>
  <c r="V31" i="1"/>
  <c r="AL29" i="1"/>
  <c r="AD21" i="1"/>
  <c r="Z21" i="1"/>
  <c r="V21" i="1"/>
  <c r="AL19" i="1"/>
  <c r="AC12" i="1"/>
  <c r="AD29" i="1"/>
  <c r="Z29" i="1"/>
  <c r="V29" i="1"/>
  <c r="AL27" i="1"/>
  <c r="AL21" i="1"/>
  <c r="AO16" i="1"/>
  <c r="AK16" i="1"/>
  <c r="Y16" i="1"/>
  <c r="AO14" i="1"/>
  <c r="AK14" i="1"/>
  <c r="Y14" i="1"/>
  <c r="AO12" i="1"/>
  <c r="AK12" i="1"/>
  <c r="Y12" i="1"/>
  <c r="AO10" i="1"/>
  <c r="AK10" i="1"/>
  <c r="AI10" i="1"/>
  <c r="AJ31" i="1"/>
  <c r="AJ27" i="1"/>
  <c r="AJ19" i="1"/>
  <c r="AI25" i="1"/>
  <c r="AI27" i="1"/>
  <c r="AI19" i="1"/>
  <c r="AI29" i="1"/>
  <c r="AI21" i="1"/>
  <c r="AI31" i="1"/>
  <c r="AH31" i="1"/>
  <c r="AH29" i="1"/>
  <c r="AH27" i="1"/>
  <c r="AH25" i="1"/>
  <c r="AH21" i="1"/>
  <c r="AH19" i="1"/>
  <c r="AG12" i="1"/>
  <c r="AG16" i="1"/>
  <c r="AG14" i="1"/>
  <c r="AD12" i="1"/>
  <c r="AD16" i="1"/>
  <c r="AD14" i="1"/>
  <c r="AD10" i="1"/>
  <c r="AC16" i="1"/>
  <c r="AC14" i="1"/>
  <c r="AC10" i="1"/>
  <c r="AB12" i="1"/>
  <c r="AA16" i="1"/>
  <c r="AA14" i="1"/>
  <c r="AA12" i="1"/>
  <c r="AA10" i="1"/>
  <c r="Y10" i="1"/>
  <c r="V41" i="1"/>
  <c r="Q24" i="1"/>
  <c r="Q26" i="1"/>
  <c r="Q28" i="1"/>
  <c r="Q30" i="1"/>
  <c r="AL16" i="1"/>
  <c r="P24" i="1"/>
  <c r="P26" i="1"/>
  <c r="P28" i="1"/>
  <c r="P30" i="1"/>
  <c r="O24" i="1"/>
  <c r="O26" i="1"/>
  <c r="O28" i="1"/>
  <c r="O30" i="1"/>
  <c r="N24" i="1"/>
  <c r="N26" i="1"/>
  <c r="N28" i="1"/>
  <c r="N30" i="1"/>
  <c r="M24" i="1"/>
  <c r="M26" i="1"/>
  <c r="M28" i="1"/>
  <c r="M30" i="1"/>
  <c r="L24" i="1"/>
  <c r="L26" i="1"/>
  <c r="L28" i="1"/>
  <c r="L30" i="1"/>
  <c r="K24" i="1"/>
  <c r="K26" i="1"/>
  <c r="K28" i="1"/>
  <c r="K30" i="1"/>
  <c r="J24" i="1"/>
  <c r="J26" i="1"/>
  <c r="J28" i="1"/>
  <c r="J30" i="1"/>
  <c r="I43" i="1"/>
  <c r="I24" i="1"/>
  <c r="I26" i="1"/>
  <c r="I28" i="1"/>
  <c r="I30" i="1"/>
  <c r="H24" i="1"/>
  <c r="H26" i="1"/>
  <c r="H28" i="1"/>
  <c r="H30" i="1"/>
  <c r="G24" i="1"/>
  <c r="G26" i="1"/>
  <c r="G28" i="1"/>
  <c r="G30" i="1"/>
  <c r="F24" i="1"/>
  <c r="F26" i="1"/>
  <c r="F28" i="1"/>
  <c r="F30" i="1"/>
  <c r="E24" i="1"/>
  <c r="E26" i="1"/>
  <c r="E28" i="1"/>
  <c r="E30" i="1"/>
  <c r="D24" i="1"/>
  <c r="D26" i="1"/>
  <c r="D28" i="1"/>
  <c r="D30" i="1"/>
  <c r="C24" i="1"/>
  <c r="C26" i="1"/>
  <c r="C28" i="1"/>
  <c r="C30" i="1"/>
  <c r="B24" i="1"/>
  <c r="B26" i="1"/>
  <c r="B28" i="1"/>
  <c r="B30" i="1"/>
  <c r="F14" i="1"/>
  <c r="J14" i="1"/>
  <c r="K12" i="1"/>
  <c r="L10" i="1"/>
  <c r="N14" i="1"/>
  <c r="O12" i="1"/>
  <c r="R14" i="1"/>
  <c r="C21" i="1"/>
  <c r="D15" i="1"/>
  <c r="F21" i="1"/>
  <c r="G29" i="1"/>
  <c r="H15" i="1"/>
  <c r="J19" i="1"/>
  <c r="K21" i="1"/>
  <c r="L15" i="1"/>
  <c r="M21" i="1"/>
  <c r="N27" i="1"/>
  <c r="P15" i="1"/>
  <c r="S21" i="1"/>
  <c r="T15" i="1"/>
  <c r="U29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C40" i="1"/>
  <c r="D40" i="1"/>
  <c r="E40" i="1"/>
  <c r="F40" i="1"/>
  <c r="F41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C43" i="1"/>
  <c r="D43" i="1"/>
  <c r="E43" i="1"/>
  <c r="F43" i="1"/>
  <c r="G43" i="1"/>
  <c r="H43" i="1"/>
  <c r="J43" i="1"/>
  <c r="K43" i="1"/>
  <c r="L43" i="1"/>
  <c r="M43" i="1"/>
  <c r="N43" i="1"/>
  <c r="O43" i="1"/>
  <c r="P43" i="1"/>
  <c r="Q43" i="1"/>
  <c r="R43" i="1"/>
  <c r="S43" i="1"/>
  <c r="T43" i="1"/>
  <c r="U43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J10" i="1"/>
  <c r="T41" i="1"/>
  <c r="T62" i="1"/>
  <c r="T63" i="1"/>
  <c r="H41" i="1"/>
  <c r="H62" i="1"/>
  <c r="H63" i="1"/>
  <c r="S41" i="1"/>
  <c r="S62" i="1"/>
  <c r="S63" i="1"/>
  <c r="O41" i="1"/>
  <c r="O62" i="1"/>
  <c r="O63" i="1"/>
  <c r="K41" i="1"/>
  <c r="K62" i="1"/>
  <c r="K63" i="1"/>
  <c r="G41" i="1"/>
  <c r="G62" i="1"/>
  <c r="G63" i="1"/>
  <c r="C41" i="1"/>
  <c r="C62" i="1"/>
  <c r="C63" i="1"/>
  <c r="P41" i="1"/>
  <c r="P62" i="1"/>
  <c r="P63" i="1"/>
  <c r="D41" i="1"/>
  <c r="D62" i="1"/>
  <c r="D63" i="1"/>
  <c r="R41" i="1"/>
  <c r="R62" i="1"/>
  <c r="R63" i="1"/>
  <c r="N41" i="1"/>
  <c r="N62" i="1"/>
  <c r="N63" i="1"/>
  <c r="J41" i="1"/>
  <c r="J62" i="1"/>
  <c r="J63" i="1"/>
  <c r="F62" i="1"/>
  <c r="F63" i="1"/>
  <c r="L41" i="1"/>
  <c r="L62" i="1"/>
  <c r="L63" i="1"/>
  <c r="U41" i="1"/>
  <c r="U62" i="1"/>
  <c r="U63" i="1"/>
  <c r="Q41" i="1"/>
  <c r="Q62" i="1"/>
  <c r="Q63" i="1"/>
  <c r="M41" i="1"/>
  <c r="M62" i="1"/>
  <c r="M63" i="1"/>
  <c r="I41" i="1"/>
  <c r="I62" i="1"/>
  <c r="I63" i="1"/>
  <c r="E41" i="1"/>
  <c r="E62" i="1"/>
  <c r="E63" i="1"/>
  <c r="T31" i="1"/>
  <c r="R10" i="1"/>
  <c r="D27" i="1"/>
  <c r="Q14" i="1"/>
  <c r="P31" i="1"/>
  <c r="T19" i="1"/>
  <c r="I14" i="1"/>
  <c r="I12" i="1"/>
  <c r="E14" i="1"/>
  <c r="E12" i="1"/>
  <c r="E29" i="1"/>
  <c r="G25" i="1"/>
  <c r="U12" i="1"/>
  <c r="U14" i="1"/>
  <c r="S25" i="1"/>
  <c r="S15" i="1"/>
  <c r="S16" i="1"/>
  <c r="S29" i="1"/>
  <c r="R31" i="1"/>
  <c r="T25" i="1"/>
  <c r="P19" i="1"/>
  <c r="D31" i="1"/>
  <c r="T27" i="1"/>
  <c r="Q29" i="1"/>
  <c r="Q12" i="1"/>
  <c r="P27" i="1"/>
  <c r="P25" i="1"/>
  <c r="O15" i="1"/>
  <c r="O16" i="1"/>
  <c r="O21" i="1"/>
  <c r="O25" i="1"/>
  <c r="O29" i="1"/>
  <c r="O14" i="1"/>
  <c r="M15" i="1"/>
  <c r="M16" i="1"/>
  <c r="M14" i="1"/>
  <c r="M12" i="1"/>
  <c r="L31" i="1"/>
  <c r="L25" i="1"/>
  <c r="L27" i="1"/>
  <c r="L19" i="1"/>
  <c r="K10" i="1"/>
  <c r="K15" i="1"/>
  <c r="K16" i="1"/>
  <c r="K29" i="1"/>
  <c r="K25" i="1"/>
  <c r="H31" i="1"/>
  <c r="H27" i="1"/>
  <c r="H25" i="1"/>
  <c r="H19" i="1"/>
  <c r="G21" i="1"/>
  <c r="D10" i="1"/>
  <c r="D25" i="1"/>
  <c r="D19" i="1"/>
  <c r="C15" i="1"/>
  <c r="C16" i="1"/>
  <c r="C29" i="1"/>
  <c r="C25" i="1"/>
  <c r="R27" i="1"/>
  <c r="R29" i="1"/>
  <c r="R25" i="1"/>
  <c r="N15" i="1"/>
  <c r="N16" i="1"/>
  <c r="N19" i="1"/>
  <c r="N31" i="1"/>
  <c r="N25" i="1"/>
  <c r="N29" i="1"/>
  <c r="J27" i="1"/>
  <c r="J15" i="1"/>
  <c r="J16" i="1"/>
  <c r="J21" i="1"/>
  <c r="J25" i="1"/>
  <c r="F19" i="1"/>
  <c r="F29" i="1"/>
  <c r="F31" i="1"/>
  <c r="F25" i="1"/>
  <c r="F15" i="1"/>
  <c r="F16" i="1"/>
  <c r="G14" i="1"/>
  <c r="G10" i="1"/>
  <c r="N21" i="1"/>
  <c r="U21" i="1"/>
  <c r="U25" i="1"/>
  <c r="Q25" i="1"/>
  <c r="Q15" i="1"/>
  <c r="Q21" i="1"/>
  <c r="M25" i="1"/>
  <c r="M29" i="1"/>
  <c r="I15" i="1"/>
  <c r="I16" i="1"/>
  <c r="I21" i="1"/>
  <c r="I25" i="1"/>
  <c r="I29" i="1"/>
  <c r="E25" i="1"/>
  <c r="E21" i="1"/>
  <c r="R15" i="1"/>
  <c r="R16" i="1"/>
  <c r="K14" i="1"/>
  <c r="G12" i="1"/>
  <c r="T12" i="1"/>
  <c r="T10" i="1"/>
  <c r="T14" i="1"/>
  <c r="P12" i="1"/>
  <c r="P14" i="1"/>
  <c r="P10" i="1"/>
  <c r="L12" i="1"/>
  <c r="L14" i="1"/>
  <c r="H12" i="1"/>
  <c r="H10" i="1"/>
  <c r="H14" i="1"/>
  <c r="D12" i="1"/>
  <c r="D14" i="1"/>
  <c r="S12" i="1"/>
  <c r="O10" i="1"/>
  <c r="C10" i="1"/>
  <c r="C12" i="1"/>
  <c r="J31" i="1"/>
  <c r="J29" i="1"/>
  <c r="F27" i="1"/>
  <c r="R21" i="1"/>
  <c r="R19" i="1"/>
  <c r="S14" i="1"/>
  <c r="C14" i="1"/>
  <c r="S10" i="1"/>
  <c r="T16" i="1"/>
  <c r="P16" i="1"/>
  <c r="L16" i="1"/>
  <c r="H16" i="1"/>
  <c r="D16" i="1"/>
  <c r="R12" i="1"/>
  <c r="N12" i="1"/>
  <c r="J12" i="1"/>
  <c r="F12" i="1"/>
  <c r="U19" i="1"/>
  <c r="U27" i="1"/>
  <c r="U31" i="1"/>
  <c r="Q19" i="1"/>
  <c r="Q27" i="1"/>
  <c r="Q31" i="1"/>
  <c r="M19" i="1"/>
  <c r="M27" i="1"/>
  <c r="M31" i="1"/>
  <c r="I19" i="1"/>
  <c r="I27" i="1"/>
  <c r="I31" i="1"/>
  <c r="E19" i="1"/>
  <c r="E27" i="1"/>
  <c r="E31" i="1"/>
  <c r="U15" i="1"/>
  <c r="U16" i="1"/>
  <c r="E15" i="1"/>
  <c r="E16" i="1"/>
  <c r="N10" i="1"/>
  <c r="S31" i="1"/>
  <c r="S19" i="1"/>
  <c r="S27" i="1"/>
  <c r="O31" i="1"/>
  <c r="O19" i="1"/>
  <c r="O27" i="1"/>
  <c r="K31" i="1"/>
  <c r="K19" i="1"/>
  <c r="K27" i="1"/>
  <c r="G31" i="1"/>
  <c r="G19" i="1"/>
  <c r="G27" i="1"/>
  <c r="C31" i="1"/>
  <c r="C19" i="1"/>
  <c r="C27" i="1"/>
  <c r="G15" i="1"/>
  <c r="G16" i="1"/>
  <c r="F10" i="1"/>
  <c r="T29" i="1"/>
  <c r="P29" i="1"/>
  <c r="L29" i="1"/>
  <c r="H29" i="1"/>
  <c r="D29" i="1"/>
  <c r="T21" i="1"/>
  <c r="P21" i="1"/>
  <c r="L21" i="1"/>
  <c r="H21" i="1"/>
  <c r="D21" i="1"/>
  <c r="U10" i="1"/>
  <c r="Q10" i="1"/>
  <c r="M10" i="1"/>
  <c r="I10" i="1"/>
  <c r="E10" i="1"/>
  <c r="Q16" i="1"/>
  <c r="B37" i="1"/>
  <c r="B39" i="1"/>
  <c r="B40" i="1"/>
  <c r="B43" i="1"/>
  <c r="B45" i="1"/>
  <c r="B47" i="1"/>
  <c r="B62" i="1"/>
  <c r="B63" i="1"/>
  <c r="B14" i="1"/>
  <c r="B41" i="1"/>
  <c r="B12" i="1"/>
  <c r="B15" i="1"/>
  <c r="B10" i="1"/>
  <c r="B29" i="1"/>
  <c r="B27" i="1"/>
  <c r="B31" i="1"/>
  <c r="B25" i="1"/>
  <c r="B21" i="1"/>
  <c r="B19" i="1"/>
  <c r="B16" i="1"/>
</calcChain>
</file>

<file path=xl/sharedStrings.xml><?xml version="1.0" encoding="utf-8"?>
<sst xmlns="http://schemas.openxmlformats.org/spreadsheetml/2006/main" count="1171" uniqueCount="46">
  <si>
    <t>Total Blocked Calls</t>
  </si>
  <si>
    <t>Metric</t>
  </si>
  <si>
    <t>Day</t>
  </si>
  <si>
    <t>% Blocked Calls</t>
  </si>
  <si>
    <t>% Calls to IVR</t>
  </si>
  <si>
    <t>Total Calls Answered in Queue</t>
  </si>
  <si>
    <t>Total Calls Offered to Queue</t>
  </si>
  <si>
    <t>% Calls Answered in 20 Seconds</t>
  </si>
  <si>
    <t>Total Calls Offered at Toll Free Queue</t>
  </si>
  <si>
    <t>Total Unique Calls</t>
  </si>
  <si>
    <t>Total Calls to IVR</t>
  </si>
  <si>
    <t>Total Calls to VM</t>
  </si>
  <si>
    <t>% of Calls to VM</t>
  </si>
  <si>
    <t>Total Calls to Information Only Messaging</t>
  </si>
  <si>
    <t>% of Calls to Information Only Messaging</t>
  </si>
  <si>
    <t>% Calls Answered in Queue</t>
  </si>
  <si>
    <t>% Calls Abandoned in Queue</t>
  </si>
  <si>
    <t>Total Calls Abandoned in Queue</t>
  </si>
  <si>
    <t>Total Calls Answered in 20 Seconds</t>
  </si>
  <si>
    <t>Total Calls Answered in 30 Seconds</t>
  </si>
  <si>
    <t>% Calls Answered in 30 Seconds</t>
  </si>
  <si>
    <t>Total Calls Answered in 60 Seconds</t>
  </si>
  <si>
    <t>% Calls Answered in 60 Seconds</t>
  </si>
  <si>
    <t>Avg. Speed of Answer (Sec)</t>
  </si>
  <si>
    <t>Avg. Speed of Answer (Min:Sec)</t>
  </si>
  <si>
    <t>Avg. Time to Abandon (Sec)</t>
  </si>
  <si>
    <t>Avg. Time to Abandon (Min:Sec)</t>
  </si>
  <si>
    <t>Avg. Handle Time (Sec)</t>
  </si>
  <si>
    <t>Avg. Handle Time (Min:Sec)</t>
  </si>
  <si>
    <t>Avg. After Call Work Time (Sec)</t>
  </si>
  <si>
    <t>Avg. After Call Work Time (Min:Sec)</t>
  </si>
  <si>
    <t>Avg. Talk Time (Sec)</t>
  </si>
  <si>
    <t>Avg. Talk Time (Min:Sec)</t>
  </si>
  <si>
    <t>Avg. Hold Time (Sec)</t>
  </si>
  <si>
    <t>Avg. Hold Time (Min:Sec)</t>
  </si>
  <si>
    <t>Total Calls to Bill2Pay</t>
  </si>
  <si>
    <t>% Calls to Bill2Pay</t>
  </si>
  <si>
    <t>Total 'Calls Error'</t>
  </si>
  <si>
    <t>% 'Calls Error'</t>
  </si>
  <si>
    <t>Total Calls Answered in 90 Seconds</t>
  </si>
  <si>
    <t>% Calls Answered in 90 Seconds</t>
  </si>
  <si>
    <t>AHT Goal</t>
  </si>
  <si>
    <t>Total Calls Answered in 120 Seconds</t>
  </si>
  <si>
    <t>% Calls Answered in 120 Seconds</t>
  </si>
  <si>
    <t>Total Calls Answered in 150 Seconds</t>
  </si>
  <si>
    <t>% Calls Answered in 150 Seconds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</si>
</sst>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h:mm;@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20"/>
      <color indexed="6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12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/>
      <right/>
      <top style="thin">
        <color theme="1" tint="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 tint="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 tint="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4">
    <xf numFmtId="0" fontId="0" fillId="0" borderId="0"/>
    <xf numFmtId="9" fontId="12" fillId="0" borderId="0" applyFont="0" applyFill="0" applyBorder="0" applyAlignment="0" applyProtection="0"/>
    <xf numFmtId="0" fontId="15" fillId="0" borderId="0"/>
    <xf numFmtId="0" fontId="4" fillId="3" borderId="10" applyNumberFormat="0" applyFont="0" applyAlignment="0" applyProtection="0"/>
    <xf numFmtId="0" fontId="3" fillId="0" borderId="0"/>
    <xf numFmtId="0" fontId="16" fillId="0" borderId="0">
      <alignment vertical="top"/>
    </xf>
    <xf numFmtId="0" fontId="17" fillId="0" borderId="0">
      <alignment vertical="top"/>
    </xf>
    <xf numFmtId="0" fontId="18" fillId="0" borderId="0">
      <alignment vertical="top"/>
    </xf>
    <xf numFmtId="0" fontId="4" fillId="0" borderId="0"/>
    <xf numFmtId="9" fontId="4" fillId="0" borderId="0" applyFont="0" applyFill="0" applyBorder="0" applyAlignment="0" applyProtection="0"/>
    <xf numFmtId="0" fontId="19" fillId="4" borderId="0" applyNumberFormat="0" applyBorder="0" applyAlignment="0" applyProtection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6" fillId="0" borderId="0">
      <alignment vertical="top"/>
    </xf>
    <xf numFmtId="0" fontId="16" fillId="0" borderId="0">
      <alignment vertical="top"/>
    </xf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51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14" fontId="10" fillId="2" borderId="4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4" fontId="7" fillId="0" borderId="0" xfId="0" applyNumberFormat="1" applyFont="1"/>
    <xf numFmtId="164" fontId="9" fillId="0" borderId="2" xfId="1" applyNumberFormat="1" applyFont="1" applyBorder="1" applyAlignment="1">
      <alignment horizontal="center"/>
    </xf>
    <xf numFmtId="164" fontId="7" fillId="0" borderId="0" xfId="1" applyNumberFormat="1" applyFont="1"/>
    <xf numFmtId="3" fontId="9" fillId="0" borderId="0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3" fontId="9" fillId="0" borderId="1" xfId="0" applyNumberFormat="1" applyFont="1" applyFill="1" applyBorder="1" applyAlignment="1" applyProtection="1">
      <alignment horizontal="center"/>
      <protection locked="0"/>
    </xf>
    <xf numFmtId="1" fontId="9" fillId="0" borderId="4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alignment horizontal="center"/>
      <protection locked="0"/>
    </xf>
    <xf numFmtId="164" fontId="9" fillId="0" borderId="0" xfId="0" applyNumberFormat="1" applyFont="1" applyBorder="1" applyAlignment="1" applyProtection="1">
      <alignment horizontal="center"/>
      <protection locked="0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 applyProtection="1">
      <protection locked="0"/>
    </xf>
    <xf numFmtId="1" fontId="9" fillId="0" borderId="9" xfId="0" applyNumberFormat="1" applyFont="1" applyBorder="1" applyAlignment="1" applyProtection="1">
      <alignment horizontal="center"/>
      <protection locked="0"/>
    </xf>
    <xf numFmtId="0" fontId="6" fillId="2" borderId="3" xfId="0" applyFont="1" applyFill="1" applyBorder="1" applyProtection="1"/>
    <xf numFmtId="0" fontId="11" fillId="0" borderId="5" xfId="0" applyFont="1" applyBorder="1" applyAlignment="1" applyProtection="1">
      <alignment horizontal="center"/>
    </xf>
    <xf numFmtId="0" fontId="9" fillId="0" borderId="6" xfId="0" applyFont="1" applyBorder="1" applyProtection="1"/>
    <xf numFmtId="164" fontId="9" fillId="0" borderId="5" xfId="1" quotePrefix="1" applyNumberFormat="1" applyFont="1" applyBorder="1" applyProtection="1"/>
    <xf numFmtId="0" fontId="9" fillId="0" borderId="7" xfId="0" applyFont="1" applyBorder="1" applyProtection="1"/>
    <xf numFmtId="0" fontId="9" fillId="0" borderId="6" xfId="0" quotePrefix="1" applyFont="1" applyBorder="1" applyProtection="1"/>
    <xf numFmtId="164" fontId="9" fillId="0" borderId="6" xfId="0" applyNumberFormat="1" applyFont="1" applyBorder="1" applyProtection="1"/>
    <xf numFmtId="0" fontId="9" fillId="0" borderId="3" xfId="0" applyFont="1" applyBorder="1" applyProtection="1"/>
    <xf numFmtId="0" fontId="9" fillId="0" borderId="8" xfId="0" quotePrefix="1" applyFont="1" applyBorder="1" applyProtection="1"/>
    <xf numFmtId="0" fontId="9" fillId="0" borderId="8" xfId="0" applyFont="1" applyBorder="1" applyProtection="1"/>
    <xf numFmtId="0" fontId="8" fillId="0" borderId="0" xfId="0" applyFont="1" applyProtection="1"/>
    <xf numFmtId="0" fontId="8" fillId="0" borderId="0" xfId="0" applyFont="1" applyFill="1" applyBorder="1" applyProtection="1"/>
    <xf numFmtId="0" fontId="7" fillId="0" borderId="0" xfId="0" applyFont="1" applyProtection="1"/>
    <xf numFmtId="3" fontId="7" fillId="0" borderId="0" xfId="0" applyNumberFormat="1" applyFont="1"/>
    <xf numFmtId="164" fontId="7" fillId="0" borderId="0" xfId="1" applyNumberFormat="1" applyFont="1" applyAlignment="1">
      <alignment horizontal="center"/>
    </xf>
    <xf numFmtId="0" fontId="13" fillId="0" borderId="0" xfId="0" applyFont="1" applyProtection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6" xfId="0" applyFont="1" applyBorder="1" applyProtection="1"/>
    <xf numFmtId="14" fontId="13" fillId="0" borderId="0" xfId="0" applyNumberFormat="1" applyFont="1" applyAlignment="1">
      <alignment horizontal="center"/>
    </xf>
    <xf numFmtId="1" fontId="9" fillId="0" borderId="9" xfId="0" applyNumberFormat="1" applyFont="1" applyFill="1" applyBorder="1" applyAlignment="1" applyProtection="1">
      <alignment horizontal="center"/>
      <protection locked="0"/>
    </xf>
    <xf numFmtId="43" fontId="7" fillId="0" borderId="0" xfId="33" applyFont="1" applyAlignment="1">
      <alignment horizontal="center"/>
    </xf>
  </cellXfs>
  <cellStyles count="34">
    <cellStyle name="Comma" xfId="33" builtinId="3"/>
    <cellStyle name="Comma 2" xfId="13" xr:uid="{00000000-0005-0000-0000-000001000000}"/>
    <cellStyle name="Comma 88" xfId="12" xr:uid="{00000000-0005-0000-0000-000002000000}"/>
    <cellStyle name="Comma 88 2" xfId="20" xr:uid="{00000000-0005-0000-0000-000003000000}"/>
    <cellStyle name="Comma 88 2 2" xfId="30" xr:uid="{00000000-0005-0000-0000-000004000000}"/>
    <cellStyle name="Comma 88 3" xfId="27" xr:uid="{00000000-0005-0000-0000-000005000000}"/>
    <cellStyle name="Currency 2" xfId="11" xr:uid="{00000000-0005-0000-0000-000006000000}"/>
    <cellStyle name="Good 2" xfId="10" xr:uid="{00000000-0005-0000-0000-000007000000}"/>
    <cellStyle name="Normal" xfId="0" builtinId="0"/>
    <cellStyle name="Normal 2" xfId="2" xr:uid="{00000000-0005-0000-0000-00000A000000}"/>
    <cellStyle name="Normal 2 2" xfId="16" xr:uid="{00000000-0005-0000-0000-00000B000000}"/>
    <cellStyle name="Normal 2 3" xfId="21" xr:uid="{00000000-0005-0000-0000-00000C000000}"/>
    <cellStyle name="Normal 2 3 2" xfId="31" xr:uid="{00000000-0005-0000-0000-00000D000000}"/>
    <cellStyle name="Normal 2 4" xfId="14" xr:uid="{00000000-0005-0000-0000-00000E000000}"/>
    <cellStyle name="Normal 2 4 2" xfId="28" xr:uid="{00000000-0005-0000-0000-00000F000000}"/>
    <cellStyle name="Normal 2 5" xfId="23" xr:uid="{00000000-0005-0000-0000-000010000000}"/>
    <cellStyle name="Normal 3" xfId="4" xr:uid="{00000000-0005-0000-0000-000011000000}"/>
    <cellStyle name="Normal 3 2" xfId="17" xr:uid="{00000000-0005-0000-0000-000012000000}"/>
    <cellStyle name="Normal 3 3" xfId="24" xr:uid="{00000000-0005-0000-0000-000013000000}"/>
    <cellStyle name="Normal 4" xfId="5" xr:uid="{00000000-0005-0000-0000-000014000000}"/>
    <cellStyle name="Normal 4 2" xfId="18" xr:uid="{00000000-0005-0000-0000-000015000000}"/>
    <cellStyle name="Normal 5" xfId="6" xr:uid="{00000000-0005-0000-0000-000016000000}"/>
    <cellStyle name="Normal 5 2" xfId="19" xr:uid="{00000000-0005-0000-0000-000017000000}"/>
    <cellStyle name="Normal 5 3" xfId="25" xr:uid="{00000000-0005-0000-0000-000018000000}"/>
    <cellStyle name="Normal 6" xfId="7" xr:uid="{00000000-0005-0000-0000-000019000000}"/>
    <cellStyle name="Normal 6 2" xfId="26" xr:uid="{00000000-0005-0000-0000-00001A000000}"/>
    <cellStyle name="Normal 7" xfId="8" xr:uid="{00000000-0005-0000-0000-00001B000000}"/>
    <cellStyle name="Note 2" xfId="3" xr:uid="{00000000-0005-0000-0000-00001C000000}"/>
    <cellStyle name="Percent" xfId="1" builtinId="5"/>
    <cellStyle name="Percent 2" xfId="15" xr:uid="{00000000-0005-0000-0000-00001E000000}"/>
    <cellStyle name="Percent 2 2" xfId="22" xr:uid="{00000000-0005-0000-0000-00001F000000}"/>
    <cellStyle name="Percent 2 2 2" xfId="32" xr:uid="{00000000-0005-0000-0000-000020000000}"/>
    <cellStyle name="Percent 2 3" xfId="29" xr:uid="{00000000-0005-0000-0000-000021000000}"/>
    <cellStyle name="Percent 3" xfId="9" xr:uid="{00000000-0005-0000-0000-000022000000}"/>
  </cellStyles>
  <dxfs count="12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FFCCFF"/>
      <color rgb="FF27894C"/>
      <color rgb="FF10361E"/>
      <color rgb="FF2069BA"/>
      <color rgb="FF5C56A8"/>
      <color rgb="FF79A6EF"/>
      <color rgb="FF4A5EC2"/>
      <color rgb="FF4F4FA1"/>
      <color rgb="FF5668B6"/>
      <color rgb="FF341A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AHT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1"/>
          <c:order val="1"/>
          <c:tx>
            <c:v>Talk</c:v>
          </c:tx>
          <c:spPr>
            <a:solidFill>
              <a:srgbClr val="27894C"/>
            </a:solidFill>
            <a:ln w="25400">
              <a:noFill/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'Telephone Summary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'Telephone Summary Report'!#REF!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DD4-4CB3-A287-D863A5D6085D}"/>
            </c:ext>
          </c:extLst>
        </c:ser>
        <c:ser>
          <c:idx val="2"/>
          <c:order val="2"/>
          <c:tx>
            <c:v>Hold</c:v>
          </c:tx>
          <c:spPr>
            <a:solidFill>
              <a:srgbClr val="4A5EC2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0.1331836887392443"/>
                  <c:y val="-5.564941240820791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D4-4CB3-A287-D863A5D6085D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'Telephone Summary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'Telephone Summary Report'!#REF!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1DD4-4CB3-A287-D863A5D6085D}"/>
            </c:ext>
          </c:extLst>
        </c:ser>
        <c:ser>
          <c:idx val="3"/>
          <c:order val="3"/>
          <c:tx>
            <c:v>Wrap</c:v>
          </c:tx>
          <c:spPr>
            <a:ln w="25400">
              <a:noFill/>
            </a:ln>
          </c:spPr>
          <c:dLbls>
            <c:dLbl>
              <c:idx val="0"/>
              <c:layout>
                <c:manualLayout>
                  <c:x val="-4.6389824167601942E-2"/>
                  <c:y val="-4.005714682243257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D4-4CB3-A287-D863A5D608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'Telephone Summary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'Telephone Summary Report'!#REF!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1DD4-4CB3-A287-D863A5D60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89905072"/>
        <c:axId val="-1189912688"/>
      </c:areaChart>
      <c:lineChart>
        <c:grouping val="standard"/>
        <c:varyColors val="0"/>
        <c:ser>
          <c:idx val="0"/>
          <c:order val="0"/>
          <c:tx>
            <c:v>AHT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'Telephone Summary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'Telephone Summary Report'!#REF!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1DD4-4CB3-A287-D863A5D60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9905072"/>
        <c:axId val="-1189912688"/>
      </c:lineChart>
      <c:catAx>
        <c:axId val="-11899050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3360000"/>
          <a:lstStyle/>
          <a:p>
            <a:pPr>
              <a:defRPr/>
            </a:pPr>
            <a:endParaRPr lang="en-US"/>
          </a:p>
        </c:txPr>
        <c:crossAx val="-1189912688"/>
        <c:crosses val="autoZero"/>
        <c:auto val="0"/>
        <c:lblAlgn val="ctr"/>
        <c:lblOffset val="100"/>
        <c:noMultiLvlLbl val="0"/>
      </c:catAx>
      <c:valAx>
        <c:axId val="-1189912688"/>
        <c:scaling>
          <c:orientation val="minMax"/>
          <c:min val="3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189905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Service Level &amp; Abandon Rate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Abandon Rate</c:v>
          </c:tx>
          <c:invertIfNegative val="0"/>
          <c:val>
            <c:numRef>
              <c:f>'Telephone Summary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'Telephone Summary Report'!#REF!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95F-4870-980C-1600F527B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89909968"/>
        <c:axId val="-1189912144"/>
      </c:barChart>
      <c:lineChart>
        <c:grouping val="standard"/>
        <c:varyColors val="0"/>
        <c:ser>
          <c:idx val="0"/>
          <c:order val="0"/>
          <c:tx>
            <c:v>Service Level</c:v>
          </c:tx>
          <c:spPr>
            <a:ln>
              <a:solidFill>
                <a:srgbClr val="4F4FA1"/>
              </a:solidFill>
            </a:ln>
          </c:spPr>
          <c:marker>
            <c:symbol val="none"/>
          </c:marker>
          <c:val>
            <c:numRef>
              <c:f>'Telephone Summary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'Telephone Summary Report'!#REF!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95F-4870-980C-1600F527B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9909968"/>
        <c:axId val="-1189912144"/>
      </c:lineChart>
      <c:catAx>
        <c:axId val="-11899099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3360000"/>
          <a:lstStyle/>
          <a:p>
            <a:pPr>
              <a:defRPr/>
            </a:pPr>
            <a:endParaRPr lang="en-US"/>
          </a:p>
        </c:txPr>
        <c:crossAx val="-1189912144"/>
        <c:crosses val="autoZero"/>
        <c:auto val="0"/>
        <c:lblAlgn val="ctr"/>
        <c:lblOffset val="100"/>
        <c:noMultiLvlLbl val="0"/>
      </c:catAx>
      <c:valAx>
        <c:axId val="-1189912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1899099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</xdr:row>
      <xdr:rowOff>19050</xdr:rowOff>
    </xdr:from>
    <xdr:to>
      <xdr:col>14</xdr:col>
      <xdr:colOff>66674</xdr:colOff>
      <xdr:row>38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304800</xdr:colOff>
      <xdr:row>1</xdr:row>
      <xdr:rowOff>47625</xdr:rowOff>
    </xdr:from>
    <xdr:to>
      <xdr:col>28</xdr:col>
      <xdr:colOff>190500</xdr:colOff>
      <xdr:row>38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C000"/>
  </sheetPr>
  <dimension ref="A1:AQJ71"/>
  <sheetViews>
    <sheetView tabSelected="1" zoomScale="83" zoomScaleNormal="83" workbookViewId="0">
      <pane xSplit="1" ySplit="2" topLeftCell="B3" activePane="bottomRight" state="frozen"/>
      <selection activeCell="W23" sqref="W23"/>
      <selection pane="topRight" activeCell="W23" sqref="W23"/>
      <selection pane="bottomLeft" activeCell="W23" sqref="W23"/>
      <selection pane="bottomRight" activeCell="A11" sqref="A11"/>
    </sheetView>
  </sheetViews>
  <sheetFormatPr defaultColWidth="9.140625" defaultRowHeight="12.75" outlineLevelCol="1" x14ac:dyDescent="0.2"/>
  <cols>
    <col min="1" max="1" width="40.140625" style="41" customWidth="1"/>
    <col min="2" max="2" width="15.28515625" style="2" customWidth="1" outlineLevel="1" collapsed="1"/>
    <col min="3" max="21" width="15.28515625" style="2" customWidth="1" outlineLevel="1"/>
    <col min="22" max="22" width="15.28515625" style="2" customWidth="1" outlineLevel="1" collapsed="1"/>
    <col min="23" max="41" width="15.28515625" style="2" customWidth="1" outlineLevel="1"/>
    <col min="42" max="42" width="15.28515625" style="2" customWidth="1" outlineLevel="1" collapsed="1"/>
    <col min="43" max="63" width="15.28515625" style="2" customWidth="1" outlineLevel="1"/>
    <col min="64" max="64" width="15.28515625" style="2" customWidth="1" outlineLevel="1" collapsed="1"/>
    <col min="65" max="84" width="15.28515625" style="2" customWidth="1" outlineLevel="1"/>
    <col min="85" max="85" width="15.28515625" style="2" customWidth="1" outlineLevel="1" collapsed="1"/>
    <col min="86" max="104" width="15.28515625" style="2" customWidth="1" outlineLevel="1"/>
    <col min="105" max="105" width="15.28515625" style="2" customWidth="1" outlineLevel="1" collapsed="1"/>
    <col min="106" max="148" width="15.28515625" style="2" customWidth="1" outlineLevel="1"/>
    <col min="149" max="149" width="15.28515625" style="2" customWidth="1" outlineLevel="1" collapsed="1"/>
    <col min="150" max="190" width="15.28515625" style="2" customWidth="1" outlineLevel="1"/>
    <col min="191" max="191" width="15.28515625" style="2" customWidth="1" outlineLevel="1" collapsed="1"/>
    <col min="192" max="212" width="15.28515625" style="2" customWidth="1" outlineLevel="1"/>
    <col min="213" max="213" width="15.28515625" style="2" customWidth="1" outlineLevel="1" collapsed="1"/>
    <col min="214" max="230" width="15.28515625" style="2" customWidth="1" outlineLevel="1"/>
    <col min="231" max="231" width="15.28515625" style="2" customWidth="1" outlineLevel="1" collapsed="1"/>
    <col min="232" max="252" width="15.28515625" style="2" customWidth="1" outlineLevel="1"/>
    <col min="253" max="253" width="15.28515625" style="2" customWidth="1" outlineLevel="1" collapsed="1"/>
    <col min="254" max="271" width="15.28515625" style="2" customWidth="1" outlineLevel="1"/>
    <col min="272" max="272" width="15.28515625" style="2" customWidth="1" outlineLevel="1" collapsed="1"/>
    <col min="273" max="292" width="15.28515625" style="2" customWidth="1" outlineLevel="1"/>
    <col min="293" max="293" width="15.28515625" style="2" customWidth="1" outlineLevel="1" collapsed="1"/>
    <col min="294" max="314" width="15.28515625" style="2" customWidth="1" outlineLevel="1"/>
    <col min="315" max="315" width="15.28515625" style="2" customWidth="1" outlineLevel="1" collapsed="1"/>
    <col min="316" max="335" width="15.28515625" style="2" customWidth="1" outlineLevel="1"/>
    <col min="336" max="336" width="15.28515625" style="2" customWidth="1" outlineLevel="1" collapsed="1"/>
    <col min="337" max="356" width="15.28515625" style="2" customWidth="1" outlineLevel="1"/>
    <col min="357" max="357" width="15.28515625" style="2" customWidth="1" outlineLevel="1" collapsed="1"/>
    <col min="358" max="378" width="15.28515625" style="2" customWidth="1" outlineLevel="1"/>
    <col min="379" max="379" width="15.28515625" style="2" customWidth="1" outlineLevel="1" collapsed="1"/>
    <col min="380" max="398" width="15.28515625" style="2" customWidth="1" outlineLevel="1"/>
    <col min="399" max="399" width="15.28515625" style="2" customWidth="1" outlineLevel="1" collapsed="1"/>
    <col min="400" max="421" width="15.28515625" style="2" customWidth="1" outlineLevel="1"/>
    <col min="422" max="422" width="15.28515625" style="2" customWidth="1" outlineLevel="1" collapsed="1"/>
    <col min="423" max="435" width="15.28515625" style="2" customWidth="1" outlineLevel="1"/>
    <col min="436" max="436" width="15.28515625" style="2" customWidth="1" outlineLevel="1" collapsed="1"/>
    <col min="437" max="449" width="15.28515625" style="2" customWidth="1" outlineLevel="1"/>
    <col min="450" max="450" width="15.28515625" style="2" customWidth="1" outlineLevel="1" collapsed="1"/>
    <col min="451" max="461" width="15.28515625" style="2" customWidth="1" outlineLevel="1"/>
    <col min="462" max="462" width="15.28515625" style="2" customWidth="1" outlineLevel="1" collapsed="1"/>
    <col min="463" max="480" width="15.28515625" style="2" customWidth="1" outlineLevel="1"/>
    <col min="481" max="481" width="15.28515625" style="2" customWidth="1" outlineLevel="1" collapsed="1"/>
    <col min="482" max="627" width="15.28515625" style="2" customWidth="1" outlineLevel="1"/>
    <col min="628" max="628" width="15.28515625" style="2" customWidth="1" outlineLevel="1" collapsed="1"/>
    <col min="629" max="647" width="15.28515625" style="2" customWidth="1" outlineLevel="1"/>
    <col min="648" max="648" width="15.28515625" style="2" customWidth="1" outlineLevel="1" collapsed="1"/>
    <col min="649" max="670" width="15.28515625" style="2" customWidth="1" outlineLevel="1"/>
    <col min="671" max="671" width="15.28515625" style="2" customWidth="1" outlineLevel="1" collapsed="1"/>
    <col min="672" max="689" width="15.28515625" style="2" customWidth="1" outlineLevel="1"/>
    <col min="690" max="690" width="15.28515625" style="2" customWidth="1" outlineLevel="1" collapsed="1"/>
    <col min="691" max="711" width="15.28515625" style="2" customWidth="1" outlineLevel="1"/>
    <col min="712" max="712" width="15.28515625" style="2" customWidth="1" outlineLevel="1" collapsed="1"/>
    <col min="713" max="730" width="15.28515625" style="2" customWidth="1" outlineLevel="1"/>
    <col min="731" max="731" width="15.28515625" style="2" customWidth="1" outlineLevel="1" collapsed="1"/>
    <col min="732" max="750" width="15.28515625" style="2" customWidth="1" outlineLevel="1"/>
    <col min="751" max="751" width="15.28515625" style="2" customWidth="1" outlineLevel="1" collapsed="1"/>
    <col min="752" max="771" width="15.28515625" style="2" customWidth="1" outlineLevel="1"/>
    <col min="772" max="772" width="15.28515625" style="2" customWidth="1" outlineLevel="1" collapsed="1"/>
    <col min="773" max="791" width="15.28515625" style="2" customWidth="1" outlineLevel="1"/>
    <col min="792" max="792" width="15.28515625" style="2" customWidth="1" outlineLevel="1" collapsed="1"/>
    <col min="793" max="806" width="15.28515625" style="2" customWidth="1" outlineLevel="1"/>
    <col min="807" max="807" width="15.28515625" style="2" customWidth="1" outlineLevel="1" collapsed="1"/>
    <col min="808" max="812" width="15.28515625" style="2" customWidth="1" outlineLevel="1"/>
    <col min="813" max="813" width="15.28515625" style="2" customWidth="1" outlineLevel="1" collapsed="1"/>
    <col min="814" max="833" width="15.28515625" style="2" customWidth="1" outlineLevel="1"/>
    <col min="834" max="834" width="15.28515625" style="2" customWidth="1" outlineLevel="1" collapsed="1"/>
    <col min="835" max="855" width="15.28515625" style="2" customWidth="1" outlineLevel="1"/>
    <col min="856" max="856" width="15.28515625" style="2" customWidth="1" outlineLevel="1" collapsed="1"/>
    <col min="857" max="876" width="15.28515625" style="2" customWidth="1" outlineLevel="1"/>
    <col min="877" max="877" width="15.28515625" style="2" customWidth="1" outlineLevel="1" collapsed="1"/>
    <col min="878" max="897" width="15.28515625" style="2" customWidth="1" outlineLevel="1"/>
    <col min="898" max="898" width="15.28515625" style="2" customWidth="1" outlineLevel="1" collapsed="1"/>
    <col min="899" max="920" width="15.28515625" style="2" customWidth="1" outlineLevel="1"/>
    <col min="921" max="921" width="15.28515625" style="2" customWidth="1" outlineLevel="1" collapsed="1"/>
    <col min="922" max="939" width="15.28515625" style="2" customWidth="1" outlineLevel="1"/>
    <col min="940" max="940" width="15.28515625" style="2" customWidth="1" outlineLevel="1" collapsed="1"/>
    <col min="941" max="962" width="15.28515625" style="2" customWidth="1" outlineLevel="1"/>
    <col min="963" max="963" width="15.28515625" style="2" customWidth="1" outlineLevel="1" collapsed="1"/>
    <col min="964" max="981" width="15.28515625" style="2" customWidth="1" outlineLevel="1"/>
    <col min="982" max="982" width="15.28515625" style="2" customWidth="1" outlineLevel="1" collapsed="1"/>
    <col min="983" max="1000" width="15.28515625" style="2" customWidth="1" outlineLevel="1"/>
    <col min="1001" max="1001" width="15.28515625" style="2" customWidth="1" outlineLevel="1" collapsed="1"/>
    <col min="1002" max="1021" width="15.28515625" style="2" customWidth="1" outlineLevel="1"/>
    <col min="1022" max="1022" width="15.28515625" style="2" customWidth="1" outlineLevel="1" collapsed="1"/>
    <col min="1023" max="1040" width="15.28515625" style="2" customWidth="1" outlineLevel="1"/>
    <col min="1041" max="1042" width="15.28515625" style="2" customWidth="1" outlineLevel="1" collapsed="1"/>
    <col min="1043" max="1062" width="15.28515625" style="2" customWidth="1" outlineLevel="1"/>
    <col min="1063" max="1063" width="15.28515625" style="2" customWidth="1" outlineLevel="1" collapsed="1"/>
    <col min="1064" max="1083" width="15.28515625" style="2" customWidth="1" outlineLevel="1"/>
    <col min="1084" max="1084" width="15.28515625" style="2" customWidth="1" outlineLevel="1" collapsed="1"/>
    <col min="1085" max="1105" width="15.28515625" style="2" customWidth="1" outlineLevel="1"/>
    <col min="1106" max="1106" width="15.28515625" style="2" customWidth="1" outlineLevel="1" collapsed="1"/>
    <col min="1107" max="1125" width="15.28515625" style="2" customWidth="1" outlineLevel="1"/>
    <col min="1126" max="1126" width="13.85546875" style="1" bestFit="1" customWidth="1"/>
    <col min="1127" max="16384" width="9.140625" style="1"/>
  </cols>
  <sheetData>
    <row r="1" spans="1:1128" ht="14.25" customHeight="1" x14ac:dyDescent="0.4">
      <c r="A1" s="29"/>
      <c r="B1" s="4">
        <v>42006</v>
      </c>
      <c r="C1" s="4">
        <v>42009</v>
      </c>
      <c r="D1" s="4">
        <v>42010</v>
      </c>
      <c r="E1" s="4">
        <v>42011</v>
      </c>
      <c r="F1" s="4">
        <v>42012</v>
      </c>
      <c r="G1" s="4">
        <v>42013</v>
      </c>
      <c r="H1" s="4">
        <v>42016</v>
      </c>
      <c r="I1" s="4">
        <v>42017</v>
      </c>
      <c r="J1" s="4">
        <v>42018</v>
      </c>
      <c r="K1" s="4">
        <v>42019</v>
      </c>
      <c r="L1" s="4">
        <v>42020</v>
      </c>
      <c r="M1" s="4">
        <v>42024</v>
      </c>
      <c r="N1" s="4">
        <v>42025</v>
      </c>
      <c r="O1" s="4">
        <v>42026</v>
      </c>
      <c r="P1" s="4">
        <v>42027</v>
      </c>
      <c r="Q1" s="4">
        <v>42030</v>
      </c>
      <c r="R1" s="4">
        <v>42031</v>
      </c>
      <c r="S1" s="4">
        <v>42032</v>
      </c>
      <c r="T1" s="4">
        <v>42033</v>
      </c>
      <c r="U1" s="4">
        <v>42034</v>
      </c>
      <c r="V1" s="4">
        <v>42037</v>
      </c>
      <c r="W1" s="4">
        <v>42038</v>
      </c>
      <c r="X1" s="4">
        <v>42039</v>
      </c>
      <c r="Y1" s="4">
        <v>42040</v>
      </c>
      <c r="Z1" s="4">
        <v>42041</v>
      </c>
      <c r="AA1" s="4">
        <v>42044</v>
      </c>
      <c r="AB1" s="4">
        <v>42045</v>
      </c>
      <c r="AC1" s="4">
        <v>42046</v>
      </c>
      <c r="AD1" s="4">
        <v>42047</v>
      </c>
      <c r="AE1" s="4">
        <v>42048</v>
      </c>
      <c r="AF1" s="4">
        <v>42051</v>
      </c>
      <c r="AG1" s="4">
        <v>42052</v>
      </c>
      <c r="AH1" s="4">
        <v>42053</v>
      </c>
      <c r="AI1" s="4">
        <v>42054</v>
      </c>
      <c r="AJ1" s="4">
        <v>42055</v>
      </c>
      <c r="AK1" s="4">
        <v>42058</v>
      </c>
      <c r="AL1" s="4">
        <v>42059</v>
      </c>
      <c r="AM1" s="4">
        <v>42060</v>
      </c>
      <c r="AN1" s="4">
        <v>42061</v>
      </c>
      <c r="AO1" s="4">
        <v>42062</v>
      </c>
      <c r="AP1" s="4">
        <v>42065</v>
      </c>
      <c r="AQ1" s="4">
        <v>42066</v>
      </c>
      <c r="AR1" s="4">
        <v>42067</v>
      </c>
      <c r="AS1" s="4">
        <v>42068</v>
      </c>
      <c r="AT1" s="4">
        <v>42069</v>
      </c>
      <c r="AU1" s="4">
        <v>42072</v>
      </c>
      <c r="AV1" s="4">
        <v>42073</v>
      </c>
      <c r="AW1" s="4">
        <v>42074</v>
      </c>
      <c r="AX1" s="4">
        <v>42075</v>
      </c>
      <c r="AY1" s="4">
        <v>42076</v>
      </c>
      <c r="AZ1" s="4">
        <v>42079</v>
      </c>
      <c r="BA1" s="4">
        <v>42080</v>
      </c>
      <c r="BB1" s="4">
        <v>42081</v>
      </c>
      <c r="BC1" s="4">
        <v>42082</v>
      </c>
      <c r="BD1" s="4">
        <v>42083</v>
      </c>
      <c r="BE1" s="4">
        <v>42086</v>
      </c>
      <c r="BF1" s="4">
        <v>42087</v>
      </c>
      <c r="BG1" s="4">
        <v>42088</v>
      </c>
      <c r="BH1" s="4">
        <v>42089</v>
      </c>
      <c r="BI1" s="4">
        <v>42090</v>
      </c>
      <c r="BJ1" s="4">
        <v>42093</v>
      </c>
      <c r="BK1" s="4">
        <v>42094</v>
      </c>
      <c r="BL1" s="4">
        <v>42095</v>
      </c>
      <c r="BM1" s="4">
        <v>42096</v>
      </c>
      <c r="BN1" s="4">
        <v>42100</v>
      </c>
      <c r="BO1" s="4">
        <v>42101</v>
      </c>
      <c r="BP1" s="4">
        <v>42102</v>
      </c>
      <c r="BQ1" s="4">
        <v>42103</v>
      </c>
      <c r="BR1" s="4">
        <v>42104</v>
      </c>
      <c r="BS1" s="4">
        <v>42107</v>
      </c>
      <c r="BT1" s="4">
        <v>42108</v>
      </c>
      <c r="BU1" s="4">
        <v>42109</v>
      </c>
      <c r="BV1" s="4">
        <v>42110</v>
      </c>
      <c r="BW1" s="4">
        <v>42111</v>
      </c>
      <c r="BX1" s="4">
        <v>42114</v>
      </c>
      <c r="BY1" s="4">
        <v>42115</v>
      </c>
      <c r="BZ1" s="4">
        <v>42116</v>
      </c>
      <c r="CA1" s="4">
        <v>42117</v>
      </c>
      <c r="CB1" s="4">
        <v>42118</v>
      </c>
      <c r="CC1" s="4">
        <v>42121</v>
      </c>
      <c r="CD1" s="4">
        <v>42122</v>
      </c>
      <c r="CE1" s="4">
        <v>42123</v>
      </c>
      <c r="CF1" s="4">
        <v>42124</v>
      </c>
      <c r="CG1" s="4">
        <v>42125</v>
      </c>
      <c r="CH1" s="4">
        <v>42128</v>
      </c>
      <c r="CI1" s="4">
        <v>42129</v>
      </c>
      <c r="CJ1" s="4">
        <v>42130</v>
      </c>
      <c r="CK1" s="4">
        <v>42131</v>
      </c>
      <c r="CL1" s="4">
        <v>42132</v>
      </c>
      <c r="CM1" s="4">
        <v>42135</v>
      </c>
      <c r="CN1" s="4">
        <v>42136</v>
      </c>
      <c r="CO1" s="4">
        <v>42137</v>
      </c>
      <c r="CP1" s="4">
        <v>42138</v>
      </c>
      <c r="CQ1" s="4">
        <v>42139</v>
      </c>
      <c r="CR1" s="4">
        <v>42142</v>
      </c>
      <c r="CS1" s="4">
        <v>42143</v>
      </c>
      <c r="CT1" s="4">
        <v>42144</v>
      </c>
      <c r="CU1" s="4">
        <v>42145</v>
      </c>
      <c r="CV1" s="4">
        <v>42146</v>
      </c>
      <c r="CW1" s="4">
        <v>42150</v>
      </c>
      <c r="CX1" s="4">
        <v>42151</v>
      </c>
      <c r="CY1" s="4">
        <v>42152</v>
      </c>
      <c r="CZ1" s="4">
        <v>42153</v>
      </c>
      <c r="DA1" s="4">
        <v>42156</v>
      </c>
      <c r="DB1" s="4">
        <v>42157</v>
      </c>
      <c r="DC1" s="4">
        <v>42158</v>
      </c>
      <c r="DD1" s="4">
        <v>42159</v>
      </c>
      <c r="DE1" s="4">
        <v>42160</v>
      </c>
      <c r="DF1" s="4">
        <v>42163</v>
      </c>
      <c r="DG1" s="4">
        <v>42164</v>
      </c>
      <c r="DH1" s="4">
        <v>42165</v>
      </c>
      <c r="DI1" s="4">
        <v>42166</v>
      </c>
      <c r="DJ1" s="4">
        <v>42167</v>
      </c>
      <c r="DK1" s="4">
        <v>42170</v>
      </c>
      <c r="DL1" s="4">
        <v>42171</v>
      </c>
      <c r="DM1" s="4">
        <v>42172</v>
      </c>
      <c r="DN1" s="4">
        <v>42173</v>
      </c>
      <c r="DO1" s="4">
        <v>42174</v>
      </c>
      <c r="DP1" s="4">
        <v>42177</v>
      </c>
      <c r="DQ1" s="4">
        <v>42178</v>
      </c>
      <c r="DR1" s="4">
        <v>42179</v>
      </c>
      <c r="DS1" s="4">
        <v>42180</v>
      </c>
      <c r="DT1" s="4">
        <v>42181</v>
      </c>
      <c r="DU1" s="4">
        <v>42184</v>
      </c>
      <c r="DV1" s="4">
        <v>42185</v>
      </c>
      <c r="DW1" s="4">
        <v>42186</v>
      </c>
      <c r="DX1" s="4">
        <v>42187</v>
      </c>
      <c r="DY1" s="4">
        <v>42191</v>
      </c>
      <c r="DZ1" s="4">
        <v>42192</v>
      </c>
      <c r="EA1" s="4">
        <v>42193</v>
      </c>
      <c r="EB1" s="4">
        <v>42194</v>
      </c>
      <c r="EC1" s="4">
        <v>42195</v>
      </c>
      <c r="ED1" s="4">
        <v>42198</v>
      </c>
      <c r="EE1" s="4">
        <v>42199</v>
      </c>
      <c r="EF1" s="4">
        <v>42200</v>
      </c>
      <c r="EG1" s="4">
        <v>42201</v>
      </c>
      <c r="EH1" s="4">
        <v>42202</v>
      </c>
      <c r="EI1" s="4">
        <v>42205</v>
      </c>
      <c r="EJ1" s="4">
        <v>42206</v>
      </c>
      <c r="EK1" s="4">
        <v>42207</v>
      </c>
      <c r="EL1" s="4">
        <v>42208</v>
      </c>
      <c r="EM1" s="4">
        <v>42209</v>
      </c>
      <c r="EN1" s="4">
        <v>42212</v>
      </c>
      <c r="EO1" s="4">
        <v>42213</v>
      </c>
      <c r="EP1" s="4">
        <v>42214</v>
      </c>
      <c r="EQ1" s="4">
        <v>42215</v>
      </c>
      <c r="ER1" s="4">
        <v>42216</v>
      </c>
      <c r="ES1" s="4">
        <v>42219</v>
      </c>
      <c r="ET1" s="4">
        <v>42220</v>
      </c>
      <c r="EU1" s="4">
        <v>42221</v>
      </c>
      <c r="EV1" s="4">
        <v>42222</v>
      </c>
      <c r="EW1" s="4">
        <v>42223</v>
      </c>
      <c r="EX1" s="4">
        <v>42226</v>
      </c>
      <c r="EY1" s="4">
        <v>42227</v>
      </c>
      <c r="EZ1" s="4">
        <v>42228</v>
      </c>
      <c r="FA1" s="4">
        <v>42229</v>
      </c>
      <c r="FB1" s="4">
        <v>42230</v>
      </c>
      <c r="FC1" s="4">
        <v>42233</v>
      </c>
      <c r="FD1" s="4">
        <v>42234</v>
      </c>
      <c r="FE1" s="4">
        <v>42235</v>
      </c>
      <c r="FF1" s="4">
        <v>42236</v>
      </c>
      <c r="FG1" s="4">
        <v>42237</v>
      </c>
      <c r="FH1" s="4">
        <v>42240</v>
      </c>
      <c r="FI1" s="4">
        <v>42241</v>
      </c>
      <c r="FJ1" s="4">
        <v>42242</v>
      </c>
      <c r="FK1" s="4">
        <v>42243</v>
      </c>
      <c r="FL1" s="4">
        <v>42244</v>
      </c>
      <c r="FM1" s="4">
        <v>42247</v>
      </c>
      <c r="FN1" s="4">
        <v>42248</v>
      </c>
      <c r="FO1" s="4">
        <v>42249</v>
      </c>
      <c r="FP1" s="4">
        <v>42250</v>
      </c>
      <c r="FQ1" s="4">
        <v>42251</v>
      </c>
      <c r="FR1" s="4">
        <v>42255</v>
      </c>
      <c r="FS1" s="4">
        <v>42256</v>
      </c>
      <c r="FT1" s="4">
        <v>42257</v>
      </c>
      <c r="FU1" s="4">
        <v>42258</v>
      </c>
      <c r="FV1" s="4">
        <v>42261</v>
      </c>
      <c r="FW1" s="4">
        <v>42262</v>
      </c>
      <c r="FX1" s="4">
        <v>42263</v>
      </c>
      <c r="FY1" s="4">
        <v>42264</v>
      </c>
      <c r="FZ1" s="4">
        <v>42265</v>
      </c>
      <c r="GA1" s="4">
        <v>42268</v>
      </c>
      <c r="GB1" s="4">
        <v>42269</v>
      </c>
      <c r="GC1" s="4">
        <v>42270</v>
      </c>
      <c r="GD1" s="4">
        <v>42271</v>
      </c>
      <c r="GE1" s="4">
        <v>42272</v>
      </c>
      <c r="GF1" s="4">
        <v>42275</v>
      </c>
      <c r="GG1" s="4">
        <v>42276</v>
      </c>
      <c r="GH1" s="4">
        <v>42277</v>
      </c>
      <c r="GI1" s="4">
        <v>42278</v>
      </c>
      <c r="GJ1" s="4">
        <v>42279</v>
      </c>
      <c r="GK1" s="4">
        <v>42282</v>
      </c>
      <c r="GL1" s="4">
        <v>42283</v>
      </c>
      <c r="GM1" s="4">
        <v>42284</v>
      </c>
      <c r="GN1" s="4">
        <v>42285</v>
      </c>
      <c r="GO1" s="4">
        <v>42286</v>
      </c>
      <c r="GP1" s="4">
        <v>42289</v>
      </c>
      <c r="GQ1" s="4">
        <v>42290</v>
      </c>
      <c r="GR1" s="4">
        <v>42291</v>
      </c>
      <c r="GS1" s="4">
        <v>42292</v>
      </c>
      <c r="GT1" s="4">
        <v>42293</v>
      </c>
      <c r="GU1" s="4">
        <v>42296</v>
      </c>
      <c r="GV1" s="4">
        <v>42297</v>
      </c>
      <c r="GW1" s="4">
        <v>42298</v>
      </c>
      <c r="GX1" s="4">
        <v>42299</v>
      </c>
      <c r="GY1" s="4">
        <v>42300</v>
      </c>
      <c r="GZ1" s="4">
        <v>42303</v>
      </c>
      <c r="HA1" s="4">
        <v>42304</v>
      </c>
      <c r="HB1" s="4">
        <v>42305</v>
      </c>
      <c r="HC1" s="4">
        <v>42306</v>
      </c>
      <c r="HD1" s="4">
        <v>42307</v>
      </c>
      <c r="HE1" s="4">
        <v>42310</v>
      </c>
      <c r="HF1" s="4">
        <v>42311</v>
      </c>
      <c r="HG1" s="4">
        <v>42312</v>
      </c>
      <c r="HH1" s="4">
        <v>42313</v>
      </c>
      <c r="HI1" s="4">
        <v>42314</v>
      </c>
      <c r="HJ1" s="4">
        <v>42317</v>
      </c>
      <c r="HK1" s="4">
        <v>42318</v>
      </c>
      <c r="HL1" s="4">
        <v>42320</v>
      </c>
      <c r="HM1" s="4">
        <v>42321</v>
      </c>
      <c r="HN1" s="4">
        <v>42324</v>
      </c>
      <c r="HO1" s="4">
        <v>42325</v>
      </c>
      <c r="HP1" s="4">
        <v>42326</v>
      </c>
      <c r="HQ1" s="4">
        <v>42327</v>
      </c>
      <c r="HR1" s="4">
        <v>42328</v>
      </c>
      <c r="HS1" s="4">
        <v>42331</v>
      </c>
      <c r="HT1" s="4">
        <v>42332</v>
      </c>
      <c r="HU1" s="4">
        <v>42333</v>
      </c>
      <c r="HV1" s="4">
        <v>42338</v>
      </c>
      <c r="HW1" s="4">
        <v>42339</v>
      </c>
      <c r="HX1" s="4">
        <v>42340</v>
      </c>
      <c r="HY1" s="4">
        <v>42341</v>
      </c>
      <c r="HZ1" s="4">
        <v>42342</v>
      </c>
      <c r="IA1" s="4">
        <v>42345</v>
      </c>
      <c r="IB1" s="4">
        <v>42346</v>
      </c>
      <c r="IC1" s="4">
        <v>42347</v>
      </c>
      <c r="ID1" s="4">
        <v>42348</v>
      </c>
      <c r="IE1" s="4">
        <v>42349</v>
      </c>
      <c r="IF1" s="4">
        <v>42352</v>
      </c>
      <c r="IG1" s="4">
        <v>42353</v>
      </c>
      <c r="IH1" s="4">
        <v>42354</v>
      </c>
      <c r="II1" s="4">
        <v>42355</v>
      </c>
      <c r="IJ1" s="4">
        <v>42356</v>
      </c>
      <c r="IK1" s="4">
        <v>42359</v>
      </c>
      <c r="IL1" s="4">
        <v>42360</v>
      </c>
      <c r="IM1" s="4">
        <v>42361</v>
      </c>
      <c r="IN1" s="4">
        <v>42362</v>
      </c>
      <c r="IO1" s="4">
        <v>42366</v>
      </c>
      <c r="IP1" s="4">
        <v>42367</v>
      </c>
      <c r="IQ1" s="4">
        <v>42368</v>
      </c>
      <c r="IR1" s="4">
        <v>42369</v>
      </c>
      <c r="IS1" s="4">
        <v>42373</v>
      </c>
      <c r="IT1" s="4">
        <v>42374</v>
      </c>
      <c r="IU1" s="4">
        <v>42375</v>
      </c>
      <c r="IV1" s="4">
        <v>42376</v>
      </c>
      <c r="IW1" s="4">
        <v>42377</v>
      </c>
      <c r="IX1" s="4">
        <v>42380</v>
      </c>
      <c r="IY1" s="4">
        <v>42381</v>
      </c>
      <c r="IZ1" s="4">
        <v>42382</v>
      </c>
      <c r="JA1" s="4">
        <v>42383</v>
      </c>
      <c r="JB1" s="4">
        <v>42384</v>
      </c>
      <c r="JC1" s="4">
        <v>42388</v>
      </c>
      <c r="JD1" s="4">
        <v>42389</v>
      </c>
      <c r="JE1" s="4">
        <v>42390</v>
      </c>
      <c r="JF1" s="4">
        <v>42391</v>
      </c>
      <c r="JG1" s="4">
        <v>42394</v>
      </c>
      <c r="JH1" s="4">
        <v>42395</v>
      </c>
      <c r="JI1" s="4">
        <v>42396</v>
      </c>
      <c r="JJ1" s="4">
        <v>42397</v>
      </c>
      <c r="JK1" s="4">
        <v>42398</v>
      </c>
      <c r="JL1" s="4">
        <v>42401</v>
      </c>
      <c r="JM1" s="4">
        <v>42402</v>
      </c>
      <c r="JN1" s="4">
        <v>42403</v>
      </c>
      <c r="JO1" s="4">
        <v>42404</v>
      </c>
      <c r="JP1" s="4">
        <v>42405</v>
      </c>
      <c r="JQ1" s="4">
        <v>42408</v>
      </c>
      <c r="JR1" s="4">
        <v>42409</v>
      </c>
      <c r="JS1" s="4">
        <v>42410</v>
      </c>
      <c r="JT1" s="4">
        <v>42411</v>
      </c>
      <c r="JU1" s="4">
        <v>42412</v>
      </c>
      <c r="JV1" s="4">
        <v>42415</v>
      </c>
      <c r="JW1" s="4">
        <v>42416</v>
      </c>
      <c r="JX1" s="4">
        <v>42417</v>
      </c>
      <c r="JY1" s="4">
        <v>42418</v>
      </c>
      <c r="JZ1" s="4">
        <v>42419</v>
      </c>
      <c r="KA1" s="4">
        <v>42422</v>
      </c>
      <c r="KB1" s="4">
        <v>42423</v>
      </c>
      <c r="KC1" s="4">
        <v>42424</v>
      </c>
      <c r="KD1" s="4">
        <v>42425</v>
      </c>
      <c r="KE1" s="4">
        <v>42426</v>
      </c>
      <c r="KF1" s="4">
        <v>42429</v>
      </c>
      <c r="KG1" s="4">
        <v>42430</v>
      </c>
      <c r="KH1" s="4">
        <v>42431</v>
      </c>
      <c r="KI1" s="4">
        <v>42432</v>
      </c>
      <c r="KJ1" s="4">
        <v>42433</v>
      </c>
      <c r="KK1" s="4">
        <v>42436</v>
      </c>
      <c r="KL1" s="4">
        <v>42437</v>
      </c>
      <c r="KM1" s="4">
        <v>42438</v>
      </c>
      <c r="KN1" s="4">
        <v>42439</v>
      </c>
      <c r="KO1" s="4">
        <v>42440</v>
      </c>
      <c r="KP1" s="4">
        <v>42443</v>
      </c>
      <c r="KQ1" s="4">
        <v>42444</v>
      </c>
      <c r="KR1" s="4">
        <v>42445</v>
      </c>
      <c r="KS1" s="4">
        <v>42446</v>
      </c>
      <c r="KT1" s="4">
        <v>42447</v>
      </c>
      <c r="KU1" s="4">
        <v>42450</v>
      </c>
      <c r="KV1" s="4">
        <v>42451</v>
      </c>
      <c r="KW1" s="4">
        <v>42452</v>
      </c>
      <c r="KX1" s="4">
        <v>42453</v>
      </c>
      <c r="KY1" s="4">
        <v>42457</v>
      </c>
      <c r="KZ1" s="4">
        <v>42458</v>
      </c>
      <c r="LA1" s="4">
        <v>42459</v>
      </c>
      <c r="LB1" s="4">
        <v>42460</v>
      </c>
      <c r="LC1" s="4">
        <v>42461</v>
      </c>
      <c r="LD1" s="4">
        <v>42464</v>
      </c>
      <c r="LE1" s="4">
        <v>42465</v>
      </c>
      <c r="LF1" s="4">
        <v>42466</v>
      </c>
      <c r="LG1" s="4">
        <v>42467</v>
      </c>
      <c r="LH1" s="4">
        <v>42468</v>
      </c>
      <c r="LI1" s="4">
        <v>42471</v>
      </c>
      <c r="LJ1" s="4">
        <v>42472</v>
      </c>
      <c r="LK1" s="4">
        <v>42473</v>
      </c>
      <c r="LL1" s="4">
        <v>42474</v>
      </c>
      <c r="LM1" s="4">
        <v>42475</v>
      </c>
      <c r="LN1" s="4">
        <v>42478</v>
      </c>
      <c r="LO1" s="4">
        <v>42479</v>
      </c>
      <c r="LP1" s="4">
        <v>42480</v>
      </c>
      <c r="LQ1" s="4">
        <v>42481</v>
      </c>
      <c r="LR1" s="4">
        <v>42482</v>
      </c>
      <c r="LS1" s="4">
        <v>42485</v>
      </c>
      <c r="LT1" s="4">
        <v>42486</v>
      </c>
      <c r="LU1" s="4">
        <v>42487</v>
      </c>
      <c r="LV1" s="4">
        <v>42488</v>
      </c>
      <c r="LW1" s="4">
        <v>42489</v>
      </c>
      <c r="LX1" s="4">
        <v>42492</v>
      </c>
      <c r="LY1" s="4">
        <v>42493</v>
      </c>
      <c r="LZ1" s="4">
        <v>42494</v>
      </c>
      <c r="MA1" s="4">
        <v>42495</v>
      </c>
      <c r="MB1" s="4">
        <v>42496</v>
      </c>
      <c r="MC1" s="4">
        <v>42499</v>
      </c>
      <c r="MD1" s="4">
        <v>42500</v>
      </c>
      <c r="ME1" s="4">
        <v>42501</v>
      </c>
      <c r="MF1" s="4">
        <v>42502</v>
      </c>
      <c r="MG1" s="4">
        <v>42503</v>
      </c>
      <c r="MH1" s="4">
        <v>42506</v>
      </c>
      <c r="MI1" s="4">
        <v>42507</v>
      </c>
      <c r="MJ1" s="4">
        <v>42508</v>
      </c>
      <c r="MK1" s="4">
        <v>42509</v>
      </c>
      <c r="ML1" s="4">
        <v>42510</v>
      </c>
      <c r="MM1" s="4">
        <v>42513</v>
      </c>
      <c r="MN1" s="4">
        <v>42514</v>
      </c>
      <c r="MO1" s="4">
        <v>42515</v>
      </c>
      <c r="MP1" s="4">
        <v>42516</v>
      </c>
      <c r="MQ1" s="4">
        <v>42517</v>
      </c>
      <c r="MR1" s="4">
        <v>42521</v>
      </c>
      <c r="MS1" s="4">
        <v>42522</v>
      </c>
      <c r="MT1" s="4">
        <v>42523</v>
      </c>
      <c r="MU1" s="4">
        <v>42524</v>
      </c>
      <c r="MV1" s="4">
        <v>42527</v>
      </c>
      <c r="MW1" s="4">
        <v>42528</v>
      </c>
      <c r="MX1" s="4">
        <v>42529</v>
      </c>
      <c r="MY1" s="4">
        <v>42530</v>
      </c>
      <c r="MZ1" s="4">
        <v>42531</v>
      </c>
      <c r="NA1" s="4">
        <v>42534</v>
      </c>
      <c r="NB1" s="4">
        <v>42535</v>
      </c>
      <c r="NC1" s="4">
        <v>42536</v>
      </c>
      <c r="ND1" s="4">
        <v>42537</v>
      </c>
      <c r="NE1" s="4">
        <v>42538</v>
      </c>
      <c r="NF1" s="4">
        <v>42541</v>
      </c>
      <c r="NG1" s="4">
        <v>42542</v>
      </c>
      <c r="NH1" s="4">
        <v>42543</v>
      </c>
      <c r="NI1" s="4">
        <v>42544</v>
      </c>
      <c r="NJ1" s="4">
        <v>42545</v>
      </c>
      <c r="NK1" s="4">
        <v>42548</v>
      </c>
      <c r="NL1" s="4">
        <v>42549</v>
      </c>
      <c r="NM1" s="4">
        <v>42550</v>
      </c>
      <c r="NN1" s="4">
        <v>42551</v>
      </c>
      <c r="NO1" s="4">
        <v>42552</v>
      </c>
      <c r="NP1" s="4">
        <v>42556</v>
      </c>
      <c r="NQ1" s="4">
        <v>42557</v>
      </c>
      <c r="NR1" s="4">
        <v>42558</v>
      </c>
      <c r="NS1" s="4">
        <v>42559</v>
      </c>
      <c r="NT1" s="4">
        <v>42562</v>
      </c>
      <c r="NU1" s="4">
        <v>42563</v>
      </c>
      <c r="NV1" s="4">
        <v>42564</v>
      </c>
      <c r="NW1" s="4">
        <v>42565</v>
      </c>
      <c r="NX1" s="4">
        <v>42566</v>
      </c>
      <c r="NY1" s="4">
        <v>42569</v>
      </c>
      <c r="NZ1" s="4">
        <v>42570</v>
      </c>
      <c r="OA1" s="4">
        <v>42571</v>
      </c>
      <c r="OB1" s="4">
        <v>42572</v>
      </c>
      <c r="OC1" s="4">
        <v>42573</v>
      </c>
      <c r="OD1" s="4">
        <v>42576</v>
      </c>
      <c r="OE1" s="4">
        <v>42577</v>
      </c>
      <c r="OF1" s="4">
        <v>42578</v>
      </c>
      <c r="OG1" s="4">
        <v>42579</v>
      </c>
      <c r="OH1" s="4">
        <v>42580</v>
      </c>
      <c r="OI1" s="4">
        <v>42583</v>
      </c>
      <c r="OJ1" s="4">
        <v>42584</v>
      </c>
      <c r="OK1" s="4">
        <v>42585</v>
      </c>
      <c r="OL1" s="4">
        <v>42586</v>
      </c>
      <c r="OM1" s="4">
        <v>42587</v>
      </c>
      <c r="ON1" s="4">
        <v>42590</v>
      </c>
      <c r="OO1" s="4">
        <v>42591</v>
      </c>
      <c r="OP1" s="4">
        <v>42592</v>
      </c>
      <c r="OQ1" s="4">
        <v>42593</v>
      </c>
      <c r="OR1" s="4">
        <v>42594</v>
      </c>
      <c r="OS1" s="4">
        <v>42597</v>
      </c>
      <c r="OT1" s="4">
        <v>42598</v>
      </c>
      <c r="OU1" s="4">
        <v>42599</v>
      </c>
      <c r="OV1" s="4">
        <v>42600</v>
      </c>
      <c r="OW1" s="4">
        <v>42601</v>
      </c>
      <c r="OX1" s="4">
        <v>42604</v>
      </c>
      <c r="OY1" s="4">
        <v>42605</v>
      </c>
      <c r="OZ1" s="4">
        <v>42606</v>
      </c>
      <c r="PA1" s="4">
        <v>42607</v>
      </c>
      <c r="PB1" s="4">
        <v>42608</v>
      </c>
      <c r="PC1" s="4">
        <v>42611</v>
      </c>
      <c r="PD1" s="4">
        <v>42612</v>
      </c>
      <c r="PE1" s="4">
        <v>42613</v>
      </c>
      <c r="PF1" s="4">
        <v>42614</v>
      </c>
      <c r="PG1" s="4">
        <v>42615</v>
      </c>
      <c r="PH1" s="4">
        <v>42619</v>
      </c>
      <c r="PI1" s="4">
        <v>42620</v>
      </c>
      <c r="PJ1" s="4">
        <v>42621</v>
      </c>
      <c r="PK1" s="4">
        <v>42622</v>
      </c>
      <c r="PL1" s="4">
        <v>42625</v>
      </c>
      <c r="PM1" s="4">
        <v>42626</v>
      </c>
      <c r="PN1" s="4">
        <v>42627</v>
      </c>
      <c r="PO1" s="4">
        <v>42628</v>
      </c>
      <c r="PP1" s="4">
        <v>42629</v>
      </c>
      <c r="PQ1" s="4">
        <v>42632</v>
      </c>
      <c r="PR1" s="4">
        <v>42633</v>
      </c>
      <c r="PS1" s="4">
        <v>42634</v>
      </c>
      <c r="PT1" s="4">
        <v>42635</v>
      </c>
      <c r="PU1" s="4">
        <v>42636</v>
      </c>
      <c r="PV1" s="4">
        <v>42639</v>
      </c>
      <c r="PW1" s="4">
        <v>42640</v>
      </c>
      <c r="PX1" s="4">
        <v>42641</v>
      </c>
      <c r="PY1" s="4">
        <v>42642</v>
      </c>
      <c r="PZ1" s="4">
        <v>42643</v>
      </c>
      <c r="QA1" s="4">
        <v>42646</v>
      </c>
      <c r="QB1" s="4">
        <v>42647</v>
      </c>
      <c r="QC1" s="4">
        <v>42648</v>
      </c>
      <c r="QD1" s="4">
        <v>42653</v>
      </c>
      <c r="QE1" s="4">
        <v>42654</v>
      </c>
      <c r="QF1" s="4">
        <v>42655</v>
      </c>
      <c r="QG1" s="4">
        <v>42656</v>
      </c>
      <c r="QH1" s="4">
        <v>42657</v>
      </c>
      <c r="QI1" s="4">
        <v>42660</v>
      </c>
      <c r="QJ1" s="4">
        <v>42661</v>
      </c>
      <c r="QK1" s="4">
        <v>42662</v>
      </c>
      <c r="QL1" s="4">
        <v>42663</v>
      </c>
      <c r="QM1" s="4">
        <v>42664</v>
      </c>
      <c r="QN1" s="4">
        <v>42667</v>
      </c>
      <c r="QO1" s="4">
        <v>42668</v>
      </c>
      <c r="QP1" s="4">
        <v>42669</v>
      </c>
      <c r="QQ1" s="4">
        <v>42670</v>
      </c>
      <c r="QR1" s="4">
        <v>42671</v>
      </c>
      <c r="QS1" s="4">
        <v>42674</v>
      </c>
      <c r="QT1" s="4">
        <v>42675</v>
      </c>
      <c r="QU1" s="4">
        <v>42676</v>
      </c>
      <c r="QV1" s="4">
        <v>42677</v>
      </c>
      <c r="QW1" s="4">
        <v>42678</v>
      </c>
      <c r="QX1" s="4">
        <v>42681</v>
      </c>
      <c r="QY1" s="4">
        <v>42682</v>
      </c>
      <c r="QZ1" s="4">
        <v>42683</v>
      </c>
      <c r="RA1" s="4">
        <v>42684</v>
      </c>
      <c r="RB1" s="4">
        <v>42688</v>
      </c>
      <c r="RC1" s="4">
        <v>42689</v>
      </c>
      <c r="RD1" s="4">
        <v>42690</v>
      </c>
      <c r="RE1" s="4">
        <v>42691</v>
      </c>
      <c r="RF1" s="4">
        <v>42692</v>
      </c>
      <c r="RG1" s="4">
        <v>42695</v>
      </c>
      <c r="RH1" s="4">
        <v>42696</v>
      </c>
      <c r="RI1" s="4">
        <v>42697</v>
      </c>
      <c r="RJ1" s="4">
        <v>42702</v>
      </c>
      <c r="RK1" s="4">
        <v>42703</v>
      </c>
      <c r="RL1" s="4">
        <v>42704</v>
      </c>
      <c r="RM1" s="4">
        <v>42705</v>
      </c>
      <c r="RN1" s="4">
        <v>42706</v>
      </c>
      <c r="RO1" s="4">
        <v>42709</v>
      </c>
      <c r="RP1" s="4">
        <v>42710</v>
      </c>
      <c r="RQ1" s="4">
        <v>42711</v>
      </c>
      <c r="RR1" s="4">
        <v>42712</v>
      </c>
      <c r="RS1" s="4">
        <v>42713</v>
      </c>
      <c r="RT1" s="4">
        <v>42716</v>
      </c>
      <c r="RU1" s="4">
        <v>42717</v>
      </c>
      <c r="RV1" s="4">
        <v>42718</v>
      </c>
      <c r="RW1" s="4">
        <v>42719</v>
      </c>
      <c r="RX1" s="4">
        <v>42720</v>
      </c>
      <c r="RY1" s="4">
        <v>42723</v>
      </c>
      <c r="RZ1" s="4">
        <v>42724</v>
      </c>
      <c r="SA1" s="4">
        <v>42725</v>
      </c>
      <c r="SB1" s="4">
        <v>42726</v>
      </c>
      <c r="SC1" s="4">
        <v>42727</v>
      </c>
      <c r="SD1" s="4">
        <v>42731</v>
      </c>
      <c r="SE1" s="4">
        <v>42732</v>
      </c>
      <c r="SF1" s="4">
        <v>42733</v>
      </c>
      <c r="SG1" s="4">
        <v>42734</v>
      </c>
      <c r="SH1" s="4">
        <v>42738</v>
      </c>
      <c r="SI1" s="4">
        <v>42739</v>
      </c>
      <c r="SJ1" s="4">
        <v>42740</v>
      </c>
      <c r="SK1" s="4">
        <v>42741</v>
      </c>
      <c r="SL1" s="4">
        <v>42744</v>
      </c>
      <c r="SM1" s="4">
        <v>42745</v>
      </c>
      <c r="SN1" s="4">
        <v>42746</v>
      </c>
      <c r="SO1" s="4">
        <v>42747</v>
      </c>
      <c r="SP1" s="4">
        <v>42748</v>
      </c>
      <c r="SQ1" s="4">
        <v>42752</v>
      </c>
      <c r="SR1" s="4">
        <v>42753</v>
      </c>
      <c r="SS1" s="4">
        <v>42754</v>
      </c>
      <c r="ST1" s="4">
        <v>42755</v>
      </c>
      <c r="SU1" s="4">
        <v>42758</v>
      </c>
      <c r="SV1" s="4">
        <v>42759</v>
      </c>
      <c r="SW1" s="4">
        <v>42760</v>
      </c>
      <c r="SX1" s="4">
        <v>42761</v>
      </c>
      <c r="SY1" s="4">
        <v>42762</v>
      </c>
      <c r="SZ1" s="4">
        <v>42765</v>
      </c>
      <c r="TA1" s="4">
        <v>42766</v>
      </c>
      <c r="TB1" s="4">
        <v>42767</v>
      </c>
      <c r="TC1" s="4">
        <v>42768</v>
      </c>
      <c r="TD1" s="4">
        <v>42769</v>
      </c>
      <c r="TE1" s="4">
        <v>42772</v>
      </c>
      <c r="TF1" s="4">
        <v>42773</v>
      </c>
      <c r="TG1" s="4">
        <v>42774</v>
      </c>
      <c r="TH1" s="4">
        <v>42775</v>
      </c>
      <c r="TI1" s="4">
        <v>42776</v>
      </c>
      <c r="TJ1" s="4">
        <v>42779</v>
      </c>
      <c r="TK1" s="4">
        <v>42780</v>
      </c>
      <c r="TL1" s="4">
        <v>42781</v>
      </c>
      <c r="TM1" s="4">
        <v>42782</v>
      </c>
      <c r="TN1" s="4">
        <v>42783</v>
      </c>
      <c r="TO1" s="4">
        <v>42786</v>
      </c>
      <c r="TP1" s="4">
        <v>42787</v>
      </c>
      <c r="TQ1" s="4">
        <v>42788</v>
      </c>
      <c r="TR1" s="4">
        <v>42789</v>
      </c>
      <c r="TS1" s="4">
        <v>42790</v>
      </c>
      <c r="TT1" s="4">
        <v>42793</v>
      </c>
      <c r="TU1" s="4">
        <v>42794</v>
      </c>
      <c r="TV1" s="4">
        <v>42795</v>
      </c>
      <c r="TW1" s="4">
        <v>42796</v>
      </c>
      <c r="TX1" s="4">
        <v>42797</v>
      </c>
      <c r="TY1" s="4">
        <v>42800</v>
      </c>
      <c r="TZ1" s="4">
        <v>42801</v>
      </c>
      <c r="UA1" s="4">
        <v>42802</v>
      </c>
      <c r="UB1" s="4">
        <v>42803</v>
      </c>
      <c r="UC1" s="4">
        <v>42804</v>
      </c>
      <c r="UD1" s="4">
        <v>42807</v>
      </c>
      <c r="UE1" s="4">
        <v>42808</v>
      </c>
      <c r="UF1" s="4">
        <v>42809</v>
      </c>
      <c r="UG1" s="4">
        <v>42810</v>
      </c>
      <c r="UH1" s="4">
        <v>42811</v>
      </c>
      <c r="UI1" s="4">
        <v>42814</v>
      </c>
      <c r="UJ1" s="4">
        <v>42815</v>
      </c>
      <c r="UK1" s="4">
        <v>42816</v>
      </c>
      <c r="UL1" s="4">
        <v>42817</v>
      </c>
      <c r="UM1" s="4">
        <v>42818</v>
      </c>
      <c r="UN1" s="4">
        <v>42821</v>
      </c>
      <c r="UO1" s="4">
        <v>42822</v>
      </c>
      <c r="UP1" s="4">
        <v>42823</v>
      </c>
      <c r="UQ1" s="4">
        <v>42824</v>
      </c>
      <c r="UR1" s="4">
        <v>42825</v>
      </c>
      <c r="US1" s="4">
        <v>42828</v>
      </c>
      <c r="UT1" s="4">
        <v>42829</v>
      </c>
      <c r="UU1" s="4">
        <v>42830</v>
      </c>
      <c r="UV1" s="4">
        <v>42831</v>
      </c>
      <c r="UW1" s="4">
        <v>42832</v>
      </c>
      <c r="UX1" s="4">
        <v>42835</v>
      </c>
      <c r="UY1" s="4">
        <v>42836</v>
      </c>
      <c r="UZ1" s="4">
        <v>42837</v>
      </c>
      <c r="VA1" s="4">
        <v>42838</v>
      </c>
      <c r="VB1" s="4">
        <v>42842</v>
      </c>
      <c r="VC1" s="4">
        <v>42843</v>
      </c>
      <c r="VD1" s="4">
        <v>42844</v>
      </c>
      <c r="VE1" s="4">
        <v>42845</v>
      </c>
      <c r="VF1" s="4">
        <v>42846</v>
      </c>
      <c r="VG1" s="4">
        <v>42849</v>
      </c>
      <c r="VH1" s="4">
        <v>42850</v>
      </c>
      <c r="VI1" s="4">
        <v>42851</v>
      </c>
      <c r="VJ1" s="4">
        <v>42852</v>
      </c>
      <c r="VK1" s="4">
        <v>42853</v>
      </c>
      <c r="VL1" s="4">
        <v>42856</v>
      </c>
      <c r="VM1" s="4">
        <v>42857</v>
      </c>
      <c r="VN1" s="4">
        <v>42858</v>
      </c>
      <c r="VO1" s="4">
        <v>42859</v>
      </c>
      <c r="VP1" s="4">
        <v>42860</v>
      </c>
      <c r="VQ1" s="4">
        <v>42863</v>
      </c>
      <c r="VR1" s="4">
        <v>42864</v>
      </c>
      <c r="VS1" s="4">
        <v>42865</v>
      </c>
      <c r="VT1" s="4">
        <v>42866</v>
      </c>
      <c r="VU1" s="4">
        <v>42867</v>
      </c>
      <c r="VV1" s="4">
        <v>42870</v>
      </c>
      <c r="VW1" s="4">
        <v>42871</v>
      </c>
      <c r="VX1" s="4">
        <v>42872</v>
      </c>
      <c r="VY1" s="4">
        <v>42873</v>
      </c>
      <c r="VZ1" s="4">
        <v>42874</v>
      </c>
      <c r="WA1" s="4">
        <v>42877</v>
      </c>
      <c r="WB1" s="4">
        <v>42878</v>
      </c>
      <c r="WC1" s="4">
        <v>42879</v>
      </c>
      <c r="WD1" s="4">
        <v>42880</v>
      </c>
      <c r="WE1" s="4">
        <v>42881</v>
      </c>
      <c r="WF1" s="4">
        <v>42885</v>
      </c>
      <c r="WG1" s="4">
        <v>42886</v>
      </c>
      <c r="WH1" s="4">
        <v>42887</v>
      </c>
      <c r="WI1" s="4">
        <v>42888</v>
      </c>
      <c r="WJ1" s="4">
        <v>42891</v>
      </c>
      <c r="WK1" s="4">
        <v>42892</v>
      </c>
      <c r="WL1" s="4">
        <v>42893</v>
      </c>
      <c r="WM1" s="4">
        <v>42894</v>
      </c>
      <c r="WN1" s="4">
        <v>42895</v>
      </c>
      <c r="WO1" s="4">
        <v>42898</v>
      </c>
      <c r="WP1" s="4">
        <v>42899</v>
      </c>
      <c r="WQ1" s="4">
        <v>42900</v>
      </c>
      <c r="WR1" s="4">
        <v>42901</v>
      </c>
      <c r="WS1" s="4">
        <v>42902</v>
      </c>
      <c r="WT1" s="4">
        <v>42905</v>
      </c>
      <c r="WU1" s="4">
        <v>42906</v>
      </c>
      <c r="WV1" s="4">
        <v>42907</v>
      </c>
      <c r="WW1" s="4">
        <v>42908</v>
      </c>
      <c r="WX1" s="4">
        <v>42909</v>
      </c>
      <c r="WY1" s="4">
        <v>42912</v>
      </c>
      <c r="WZ1" s="4">
        <v>42913</v>
      </c>
      <c r="XA1" s="4">
        <v>42914</v>
      </c>
      <c r="XB1" s="4">
        <v>42915</v>
      </c>
      <c r="XC1" s="4">
        <v>42916</v>
      </c>
      <c r="XD1" s="4">
        <v>42919</v>
      </c>
      <c r="XE1" s="4">
        <v>42921</v>
      </c>
      <c r="XF1" s="4">
        <v>42922</v>
      </c>
      <c r="XG1" s="4">
        <v>42923</v>
      </c>
      <c r="XH1" s="4">
        <v>42926</v>
      </c>
      <c r="XI1" s="4">
        <v>42927</v>
      </c>
      <c r="XJ1" s="4">
        <v>42928</v>
      </c>
      <c r="XK1" s="4">
        <v>42929</v>
      </c>
      <c r="XL1" s="4">
        <v>42930</v>
      </c>
      <c r="XM1" s="4">
        <v>42933</v>
      </c>
      <c r="XN1" s="4">
        <v>42934</v>
      </c>
      <c r="XO1" s="4">
        <v>42935</v>
      </c>
      <c r="XP1" s="4">
        <v>42936</v>
      </c>
      <c r="XQ1" s="4">
        <v>42937</v>
      </c>
      <c r="XR1" s="4">
        <v>42940</v>
      </c>
      <c r="XS1" s="4">
        <v>42941</v>
      </c>
      <c r="XT1" s="4">
        <v>42942</v>
      </c>
      <c r="XU1" s="4">
        <v>42943</v>
      </c>
      <c r="XV1" s="4">
        <v>42944</v>
      </c>
      <c r="XW1" s="4">
        <v>42947</v>
      </c>
      <c r="XX1" s="4">
        <v>42948</v>
      </c>
      <c r="XY1" s="4">
        <v>42949</v>
      </c>
      <c r="XZ1" s="4">
        <v>42950</v>
      </c>
      <c r="YA1" s="4">
        <v>42951</v>
      </c>
      <c r="YB1" s="4">
        <v>42954</v>
      </c>
      <c r="YC1" s="4">
        <v>42955</v>
      </c>
      <c r="YD1" s="4">
        <v>42956</v>
      </c>
      <c r="YE1" s="4">
        <v>42957</v>
      </c>
      <c r="YF1" s="4">
        <v>42958</v>
      </c>
      <c r="YG1" s="4">
        <v>42961</v>
      </c>
      <c r="YH1" s="4">
        <v>42962</v>
      </c>
      <c r="YI1" s="4">
        <v>42963</v>
      </c>
      <c r="YJ1" s="4">
        <v>42964</v>
      </c>
      <c r="YK1" s="4">
        <v>42965</v>
      </c>
      <c r="YL1" s="4">
        <v>42968</v>
      </c>
      <c r="YM1" s="4">
        <v>42969</v>
      </c>
      <c r="YN1" s="4">
        <v>42970</v>
      </c>
      <c r="YO1" s="4">
        <v>42971</v>
      </c>
      <c r="YP1" s="4">
        <v>42972</v>
      </c>
      <c r="YQ1" s="4">
        <v>42975</v>
      </c>
      <c r="YR1" s="4">
        <v>42976</v>
      </c>
      <c r="YS1" s="4">
        <v>42977</v>
      </c>
      <c r="YT1" s="4">
        <v>42978</v>
      </c>
      <c r="YU1" s="4">
        <v>42979</v>
      </c>
      <c r="YV1" s="4">
        <v>42983</v>
      </c>
      <c r="YW1" s="4">
        <v>42984</v>
      </c>
      <c r="YX1" s="4">
        <v>42985</v>
      </c>
      <c r="YY1" s="4">
        <v>42989</v>
      </c>
      <c r="YZ1" s="4">
        <v>42990</v>
      </c>
      <c r="ZA1" s="4">
        <v>42991</v>
      </c>
      <c r="ZB1" s="4">
        <v>42992</v>
      </c>
      <c r="ZC1" s="4">
        <v>42993</v>
      </c>
      <c r="ZD1" s="4">
        <v>42996</v>
      </c>
      <c r="ZE1" s="4">
        <v>42997</v>
      </c>
      <c r="ZF1" s="4">
        <v>42998</v>
      </c>
      <c r="ZG1" s="4">
        <v>42999</v>
      </c>
      <c r="ZH1" s="4">
        <v>43000</v>
      </c>
      <c r="ZI1" s="4">
        <v>43003</v>
      </c>
      <c r="ZJ1" s="4">
        <v>43004</v>
      </c>
      <c r="ZK1" s="4">
        <v>43005</v>
      </c>
      <c r="ZL1" s="4">
        <v>43006</v>
      </c>
      <c r="ZM1" s="4">
        <v>43007</v>
      </c>
      <c r="ZN1" s="4">
        <v>43010</v>
      </c>
      <c r="ZO1" s="4">
        <v>43011</v>
      </c>
      <c r="ZP1" s="4">
        <v>43012</v>
      </c>
      <c r="ZQ1" s="4">
        <v>43013</v>
      </c>
      <c r="ZR1" s="4">
        <v>43014</v>
      </c>
      <c r="ZS1" s="4">
        <v>43017</v>
      </c>
      <c r="ZT1" s="4">
        <v>43018</v>
      </c>
      <c r="ZU1" s="4">
        <v>43019</v>
      </c>
      <c r="ZV1" s="4">
        <v>43020</v>
      </c>
      <c r="ZW1" s="4">
        <v>43021</v>
      </c>
      <c r="ZX1" s="4">
        <v>43024</v>
      </c>
      <c r="ZY1" s="4">
        <v>43025</v>
      </c>
      <c r="ZZ1" s="4">
        <v>43026</v>
      </c>
      <c r="AAA1" s="4">
        <v>43027</v>
      </c>
      <c r="AAB1" s="4">
        <v>43028</v>
      </c>
      <c r="AAC1" s="4">
        <v>43031</v>
      </c>
      <c r="AAD1" s="4">
        <v>43032</v>
      </c>
      <c r="AAE1" s="4">
        <v>43033</v>
      </c>
      <c r="AAF1" s="4">
        <v>43034</v>
      </c>
      <c r="AAG1" s="4">
        <v>43035</v>
      </c>
      <c r="AAH1" s="4">
        <v>43038</v>
      </c>
      <c r="AAI1" s="4">
        <v>43039</v>
      </c>
      <c r="AAJ1" s="4">
        <v>43040</v>
      </c>
      <c r="AAK1" s="4">
        <v>43041</v>
      </c>
      <c r="AAL1" s="4">
        <v>43042</v>
      </c>
      <c r="AAM1" s="4">
        <v>43045</v>
      </c>
      <c r="AAN1" s="4">
        <v>43046</v>
      </c>
      <c r="AAO1" s="4">
        <v>43047</v>
      </c>
      <c r="AAP1" s="4">
        <v>43048</v>
      </c>
      <c r="AAQ1" s="4">
        <v>43052</v>
      </c>
      <c r="AAR1" s="4">
        <v>43053</v>
      </c>
      <c r="AAS1" s="4">
        <v>43054</v>
      </c>
      <c r="AAT1" s="4">
        <v>43055</v>
      </c>
      <c r="AAU1" s="4">
        <v>43056</v>
      </c>
      <c r="AAV1" s="4">
        <v>43059</v>
      </c>
      <c r="AAW1" s="4">
        <v>43060</v>
      </c>
      <c r="AAX1" s="4">
        <v>43061</v>
      </c>
      <c r="AAY1" s="4">
        <v>43066</v>
      </c>
      <c r="AAZ1" s="4">
        <v>43067</v>
      </c>
      <c r="ABA1" s="4">
        <v>43068</v>
      </c>
      <c r="ABB1" s="4">
        <v>43069</v>
      </c>
      <c r="ABC1" s="4">
        <v>43070</v>
      </c>
      <c r="ABD1" s="4">
        <v>43073</v>
      </c>
      <c r="ABE1" s="4">
        <v>43074</v>
      </c>
      <c r="ABF1" s="4">
        <v>43075</v>
      </c>
      <c r="ABG1" s="4">
        <v>43076</v>
      </c>
      <c r="ABH1" s="4">
        <v>43077</v>
      </c>
      <c r="ABI1" s="4">
        <v>43080</v>
      </c>
      <c r="ABJ1" s="4">
        <v>43081</v>
      </c>
      <c r="ABK1" s="4">
        <v>43082</v>
      </c>
      <c r="ABL1" s="4">
        <v>43083</v>
      </c>
      <c r="ABM1" s="4">
        <v>43084</v>
      </c>
      <c r="ABN1" s="4">
        <v>43087</v>
      </c>
      <c r="ABO1" s="4">
        <v>43088</v>
      </c>
      <c r="ABP1" s="4">
        <v>43089</v>
      </c>
      <c r="ABQ1" s="4">
        <v>43090</v>
      </c>
      <c r="ABR1" s="4">
        <v>43091</v>
      </c>
      <c r="ABS1" s="4">
        <v>43095</v>
      </c>
      <c r="ABT1" s="4">
        <v>43096</v>
      </c>
      <c r="ABU1" s="4">
        <v>43097</v>
      </c>
      <c r="ABV1" s="4">
        <v>43098</v>
      </c>
      <c r="ABW1" s="4">
        <v>43102</v>
      </c>
      <c r="ABX1" s="4">
        <v>43103</v>
      </c>
      <c r="ABY1" s="4">
        <v>43104</v>
      </c>
      <c r="ABZ1" s="4">
        <v>43105</v>
      </c>
      <c r="ACA1" s="4">
        <v>43108</v>
      </c>
      <c r="ACB1" s="4">
        <v>43109</v>
      </c>
      <c r="ACC1" s="4">
        <v>43110</v>
      </c>
      <c r="ACD1" s="4">
        <v>43111</v>
      </c>
      <c r="ACE1" s="4">
        <v>43112</v>
      </c>
      <c r="ACF1" s="4">
        <v>43116</v>
      </c>
      <c r="ACG1" s="4">
        <v>43117</v>
      </c>
      <c r="ACH1" s="4">
        <v>43118</v>
      </c>
      <c r="ACI1" s="4">
        <v>43119</v>
      </c>
      <c r="ACJ1" s="4">
        <v>43122</v>
      </c>
      <c r="ACK1" s="4">
        <v>43123</v>
      </c>
      <c r="ACL1" s="4">
        <v>43124</v>
      </c>
      <c r="ACM1" s="4">
        <v>43125</v>
      </c>
      <c r="ACN1" s="4">
        <v>43126</v>
      </c>
      <c r="ACO1" s="4">
        <v>43129</v>
      </c>
      <c r="ACP1" s="4">
        <v>43130</v>
      </c>
      <c r="ACQ1" s="4">
        <v>43131</v>
      </c>
      <c r="ACR1" s="4">
        <v>43132</v>
      </c>
      <c r="ACS1" s="4">
        <v>43133</v>
      </c>
      <c r="ACT1" s="4">
        <v>43136</v>
      </c>
      <c r="ACU1" s="4">
        <v>43137</v>
      </c>
      <c r="ACV1" s="4">
        <v>43138</v>
      </c>
      <c r="ACW1" s="4">
        <v>43139</v>
      </c>
      <c r="ACX1" s="4">
        <v>43140</v>
      </c>
      <c r="ACY1" s="4">
        <v>43143</v>
      </c>
      <c r="ACZ1" s="4">
        <v>43144</v>
      </c>
      <c r="ADA1" s="4">
        <v>43145</v>
      </c>
      <c r="ADB1" s="4">
        <v>43146</v>
      </c>
      <c r="ADC1" s="4">
        <v>43147</v>
      </c>
      <c r="ADD1" s="4">
        <v>43150</v>
      </c>
      <c r="ADE1" s="4">
        <v>43151</v>
      </c>
      <c r="ADF1" s="4">
        <v>43152</v>
      </c>
      <c r="ADG1" s="4">
        <v>43153</v>
      </c>
      <c r="ADH1" s="4">
        <v>43154</v>
      </c>
      <c r="ADI1" s="4">
        <v>43157</v>
      </c>
      <c r="ADJ1" s="4">
        <v>43158</v>
      </c>
      <c r="ADK1" s="4">
        <v>43159</v>
      </c>
      <c r="ADL1" s="4">
        <v>43160</v>
      </c>
      <c r="ADM1" s="4">
        <v>43161</v>
      </c>
      <c r="ADN1" s="4">
        <v>43164</v>
      </c>
      <c r="ADO1" s="4">
        <v>43165</v>
      </c>
      <c r="ADP1" s="4">
        <v>43166</v>
      </c>
      <c r="ADQ1" s="4">
        <v>43167</v>
      </c>
      <c r="ADR1" s="4">
        <v>43168</v>
      </c>
      <c r="ADS1" s="4">
        <v>43171</v>
      </c>
      <c r="ADT1" s="4">
        <v>43172</v>
      </c>
      <c r="ADU1" s="4">
        <v>43173</v>
      </c>
      <c r="ADV1" s="4">
        <v>43174</v>
      </c>
      <c r="ADW1" s="4">
        <v>43175</v>
      </c>
      <c r="ADX1" s="4">
        <v>43178</v>
      </c>
      <c r="ADY1" s="4">
        <v>43179</v>
      </c>
      <c r="ADZ1" s="4">
        <v>43180</v>
      </c>
      <c r="AEA1" s="4">
        <v>43181</v>
      </c>
      <c r="AEB1" s="4">
        <v>43182</v>
      </c>
      <c r="AEC1" s="4">
        <v>43185</v>
      </c>
      <c r="AED1" s="4">
        <v>43186</v>
      </c>
      <c r="AEE1" s="4">
        <v>43187</v>
      </c>
      <c r="AEF1" s="4">
        <v>43188</v>
      </c>
      <c r="AEG1" s="4">
        <v>43192</v>
      </c>
      <c r="AEH1" s="4">
        <v>43193</v>
      </c>
      <c r="AEI1" s="4">
        <v>43194</v>
      </c>
      <c r="AEJ1" s="4">
        <v>43195</v>
      </c>
      <c r="AEK1" s="4">
        <v>43196</v>
      </c>
      <c r="AEL1" s="4">
        <v>43199</v>
      </c>
      <c r="AEM1" s="4">
        <v>43200</v>
      </c>
      <c r="AEN1" s="4">
        <v>43201</v>
      </c>
      <c r="AEO1" s="4">
        <v>43202</v>
      </c>
      <c r="AEP1" s="4">
        <v>43203</v>
      </c>
      <c r="AEQ1" s="4">
        <v>43206</v>
      </c>
      <c r="AER1" s="4">
        <v>43207</v>
      </c>
      <c r="AES1" s="4">
        <v>43208</v>
      </c>
      <c r="AET1" s="4">
        <v>43209</v>
      </c>
      <c r="AEU1" s="4">
        <v>43210</v>
      </c>
      <c r="AEV1" s="4">
        <v>43213</v>
      </c>
      <c r="AEW1" s="4">
        <v>43214</v>
      </c>
      <c r="AEX1" s="4">
        <v>43215</v>
      </c>
      <c r="AEY1" s="4">
        <v>43216</v>
      </c>
      <c r="AEZ1" s="4">
        <v>43217</v>
      </c>
      <c r="AFA1" s="4">
        <v>43220</v>
      </c>
      <c r="AFB1" s="4">
        <v>43221</v>
      </c>
      <c r="AFC1" s="4">
        <v>43222</v>
      </c>
      <c r="AFD1" s="4">
        <v>43223</v>
      </c>
      <c r="AFE1" s="4">
        <v>43224</v>
      </c>
      <c r="AFF1" s="4">
        <v>43227</v>
      </c>
      <c r="AFG1" s="4">
        <v>43228</v>
      </c>
      <c r="AFH1" s="4">
        <v>43229</v>
      </c>
      <c r="AFI1" s="4">
        <v>43230</v>
      </c>
      <c r="AFJ1" s="4">
        <v>43231</v>
      </c>
      <c r="AFK1" s="4">
        <v>43234</v>
      </c>
      <c r="AFL1" s="4">
        <v>43235</v>
      </c>
      <c r="AFM1" s="4">
        <v>43236</v>
      </c>
      <c r="AFN1" s="4">
        <v>43237</v>
      </c>
      <c r="AFO1" s="4">
        <v>43238</v>
      </c>
      <c r="AFP1" s="4">
        <v>43241</v>
      </c>
      <c r="AFQ1" s="4">
        <v>43242</v>
      </c>
      <c r="AFR1" s="4">
        <v>43243</v>
      </c>
      <c r="AFS1" s="4">
        <v>43244</v>
      </c>
      <c r="AFT1" s="4">
        <v>43245</v>
      </c>
      <c r="AFU1" s="4">
        <v>43249</v>
      </c>
      <c r="AFV1" s="4">
        <v>43250</v>
      </c>
      <c r="AFW1" s="4">
        <v>43251</v>
      </c>
      <c r="AFX1" s="4">
        <v>43252</v>
      </c>
      <c r="AFY1" s="4">
        <v>43255</v>
      </c>
      <c r="AFZ1" s="4">
        <v>43256</v>
      </c>
      <c r="AGA1" s="4">
        <v>43257</v>
      </c>
      <c r="AGB1" s="4">
        <v>43258</v>
      </c>
      <c r="AGC1" s="4">
        <v>43259</v>
      </c>
      <c r="AGD1" s="4">
        <v>43262</v>
      </c>
      <c r="AGE1" s="4">
        <v>43263</v>
      </c>
      <c r="AGF1" s="4">
        <v>43264</v>
      </c>
      <c r="AGG1" s="4">
        <v>43265</v>
      </c>
      <c r="AGH1" s="4">
        <v>43266</v>
      </c>
      <c r="AGI1" s="4">
        <v>43269</v>
      </c>
      <c r="AGJ1" s="4">
        <v>43270</v>
      </c>
      <c r="AGK1" s="4">
        <v>43271</v>
      </c>
      <c r="AGL1" s="4">
        <v>43272</v>
      </c>
      <c r="AGM1" s="4">
        <v>43273</v>
      </c>
      <c r="AGN1" s="4">
        <v>43276</v>
      </c>
      <c r="AGO1" s="4">
        <v>43277</v>
      </c>
      <c r="AGP1" s="4">
        <v>43278</v>
      </c>
      <c r="AGQ1" s="4">
        <v>43279</v>
      </c>
      <c r="AGR1" s="4">
        <v>43280</v>
      </c>
      <c r="AGS1" s="4">
        <v>43283</v>
      </c>
      <c r="AGT1" s="4">
        <v>43284</v>
      </c>
      <c r="AGU1" s="4">
        <v>43286</v>
      </c>
      <c r="AGV1" s="4">
        <v>43287</v>
      </c>
      <c r="AGW1" s="4">
        <v>43290</v>
      </c>
      <c r="AGX1" s="4">
        <v>43291</v>
      </c>
      <c r="AGY1" s="4">
        <v>43292</v>
      </c>
      <c r="AGZ1" s="4">
        <v>43293</v>
      </c>
      <c r="AHA1" s="4">
        <v>43294</v>
      </c>
      <c r="AHB1" s="4">
        <v>43297</v>
      </c>
      <c r="AHC1" s="4">
        <v>43298</v>
      </c>
      <c r="AHD1" s="4">
        <v>43299</v>
      </c>
      <c r="AHE1" s="4">
        <v>43300</v>
      </c>
      <c r="AHF1" s="4">
        <v>43301</v>
      </c>
      <c r="AHG1" s="4">
        <v>43304</v>
      </c>
      <c r="AHH1" s="4">
        <v>43305</v>
      </c>
      <c r="AHI1" s="4">
        <v>43306</v>
      </c>
      <c r="AHJ1" s="4">
        <v>43307</v>
      </c>
      <c r="AHK1" s="4">
        <v>43308</v>
      </c>
      <c r="AHL1" s="4">
        <v>43311</v>
      </c>
      <c r="AHM1" s="4">
        <v>43312</v>
      </c>
      <c r="AHN1" s="4">
        <v>43313</v>
      </c>
      <c r="AHO1" s="4">
        <v>43314</v>
      </c>
      <c r="AHP1" s="4">
        <v>43315</v>
      </c>
      <c r="AHQ1" s="4">
        <v>43318</v>
      </c>
      <c r="AHR1" s="4">
        <v>43319</v>
      </c>
      <c r="AHS1" s="4">
        <v>43320</v>
      </c>
      <c r="AHT1" s="4">
        <v>43321</v>
      </c>
      <c r="AHU1" s="4">
        <v>43322</v>
      </c>
      <c r="AHV1" s="4">
        <v>43325</v>
      </c>
      <c r="AHW1" s="4">
        <v>43326</v>
      </c>
      <c r="AHX1" s="4">
        <v>43327</v>
      </c>
      <c r="AHY1" s="4">
        <v>43328</v>
      </c>
      <c r="AHZ1" s="4">
        <v>43329</v>
      </c>
      <c r="AIA1" s="4">
        <v>43332</v>
      </c>
      <c r="AIB1" s="4">
        <v>43333</v>
      </c>
      <c r="AIC1" s="4">
        <v>43334</v>
      </c>
      <c r="AID1" s="4">
        <v>43335</v>
      </c>
      <c r="AIE1" s="4">
        <v>43336</v>
      </c>
      <c r="AIF1" s="4">
        <v>43339</v>
      </c>
      <c r="AIG1" s="4">
        <v>43340</v>
      </c>
      <c r="AIH1" s="4">
        <v>43341</v>
      </c>
      <c r="AII1" s="4">
        <v>43342</v>
      </c>
      <c r="AIJ1" s="4">
        <v>43343</v>
      </c>
      <c r="AIK1" s="4">
        <v>43347</v>
      </c>
      <c r="AIL1" s="4">
        <v>43348</v>
      </c>
      <c r="AIM1" s="4">
        <v>43349</v>
      </c>
      <c r="AIN1" s="4">
        <v>43350</v>
      </c>
      <c r="AIO1" s="4">
        <v>43353</v>
      </c>
      <c r="AIP1" s="4">
        <v>43354</v>
      </c>
      <c r="AIQ1" s="4">
        <v>43355</v>
      </c>
      <c r="AIR1" s="4">
        <v>43356</v>
      </c>
      <c r="AIS1" s="4">
        <v>43357</v>
      </c>
      <c r="AIT1" s="4">
        <v>43360</v>
      </c>
      <c r="AIU1" s="4">
        <v>43361</v>
      </c>
      <c r="AIV1" s="4">
        <v>43362</v>
      </c>
      <c r="AIW1" s="4">
        <v>43363</v>
      </c>
      <c r="AIX1" s="4">
        <v>43364</v>
      </c>
      <c r="AIY1" s="4">
        <v>43367</v>
      </c>
      <c r="AIZ1" s="4">
        <v>43368</v>
      </c>
      <c r="AJA1" s="4">
        <v>43369</v>
      </c>
      <c r="AJB1" s="4">
        <v>43370</v>
      </c>
      <c r="AJC1" s="4">
        <v>43371</v>
      </c>
      <c r="AJD1" s="4">
        <v>43374</v>
      </c>
      <c r="AJE1" s="4">
        <v>43375</v>
      </c>
      <c r="AJF1" s="4">
        <v>43376</v>
      </c>
      <c r="AJG1" s="4">
        <v>43377</v>
      </c>
      <c r="AJH1" s="4">
        <v>43378</v>
      </c>
      <c r="AJI1" s="4">
        <v>43381</v>
      </c>
      <c r="AJJ1" s="4">
        <v>43382</v>
      </c>
      <c r="AJK1" s="4">
        <v>43383</v>
      </c>
      <c r="AJL1" s="4">
        <v>43384</v>
      </c>
      <c r="AJM1" s="4">
        <v>43385</v>
      </c>
      <c r="AJN1" s="4">
        <v>43388</v>
      </c>
      <c r="AJO1" s="4">
        <v>43389</v>
      </c>
      <c r="AJP1" s="4">
        <v>43390</v>
      </c>
      <c r="AJQ1" s="4">
        <v>43391</v>
      </c>
      <c r="AJR1" s="4">
        <v>43392</v>
      </c>
      <c r="AJS1" s="4">
        <v>43395</v>
      </c>
      <c r="AJT1" s="4">
        <v>43396</v>
      </c>
      <c r="AJU1" s="4">
        <v>43397</v>
      </c>
      <c r="AJV1" s="4">
        <v>43398</v>
      </c>
      <c r="AJW1" s="4">
        <v>43399</v>
      </c>
      <c r="AJX1" s="4">
        <v>43402</v>
      </c>
      <c r="AJY1" s="4">
        <v>43403</v>
      </c>
      <c r="AJZ1" s="4">
        <v>43404</v>
      </c>
      <c r="AKA1" s="4">
        <v>43405</v>
      </c>
      <c r="AKB1" s="4">
        <v>43406</v>
      </c>
      <c r="AKC1" s="4">
        <v>43409</v>
      </c>
      <c r="AKD1" s="4">
        <v>43410</v>
      </c>
      <c r="AKE1" s="4">
        <v>43411</v>
      </c>
      <c r="AKF1" s="4">
        <v>43412</v>
      </c>
      <c r="AKG1" s="4">
        <v>43413</v>
      </c>
      <c r="AKH1" s="4">
        <v>43417</v>
      </c>
      <c r="AKI1" s="4">
        <v>43418</v>
      </c>
      <c r="AKJ1" s="4">
        <v>43419</v>
      </c>
      <c r="AKK1" s="4">
        <v>43420</v>
      </c>
      <c r="AKL1" s="4">
        <v>43423</v>
      </c>
      <c r="AKM1" s="4">
        <v>43424</v>
      </c>
      <c r="AKN1" s="4">
        <v>43425</v>
      </c>
      <c r="AKO1" s="4">
        <v>43430</v>
      </c>
      <c r="AKP1" s="4">
        <v>43431</v>
      </c>
      <c r="AKQ1" s="4">
        <v>43432</v>
      </c>
      <c r="AKR1" s="4">
        <v>43433</v>
      </c>
      <c r="AKS1" s="4">
        <v>43434</v>
      </c>
      <c r="AKT1" s="4">
        <v>43437</v>
      </c>
      <c r="AKU1" s="4">
        <v>43438</v>
      </c>
      <c r="AKV1" s="4">
        <v>43439</v>
      </c>
      <c r="AKW1" s="4">
        <v>43440</v>
      </c>
      <c r="AKX1" s="4">
        <v>43441</v>
      </c>
      <c r="AKY1" s="4">
        <v>43444</v>
      </c>
      <c r="AKZ1" s="4">
        <v>43445</v>
      </c>
      <c r="ALA1" s="4">
        <v>43446</v>
      </c>
      <c r="ALB1" s="4">
        <v>43447</v>
      </c>
      <c r="ALC1" s="4">
        <v>43448</v>
      </c>
      <c r="ALD1" s="4">
        <v>43451</v>
      </c>
      <c r="ALE1" s="4">
        <v>43452</v>
      </c>
      <c r="ALF1" s="4">
        <v>43453</v>
      </c>
      <c r="ALG1" s="4">
        <v>43454</v>
      </c>
      <c r="ALH1" s="4">
        <v>43455</v>
      </c>
      <c r="ALI1" s="4">
        <v>43460</v>
      </c>
      <c r="ALJ1" s="4">
        <v>43461</v>
      </c>
      <c r="ALK1" s="4">
        <v>43462</v>
      </c>
      <c r="ALL1" s="4">
        <v>43465</v>
      </c>
      <c r="ALM1" s="4">
        <v>43467</v>
      </c>
      <c r="ALN1" s="4">
        <v>43468</v>
      </c>
      <c r="ALO1" s="4">
        <v>43469</v>
      </c>
      <c r="ALP1" s="4">
        <v>43472</v>
      </c>
      <c r="ALQ1" s="4">
        <v>43473</v>
      </c>
      <c r="ALR1" s="4">
        <v>43474</v>
      </c>
      <c r="ALS1" s="4">
        <v>43475</v>
      </c>
      <c r="ALT1" s="4">
        <v>43476</v>
      </c>
      <c r="ALU1" s="4">
        <v>43479</v>
      </c>
      <c r="ALV1" s="4">
        <v>43480</v>
      </c>
      <c r="ALW1" s="4">
        <v>43481</v>
      </c>
      <c r="ALX1" s="4">
        <v>43482</v>
      </c>
      <c r="ALY1" s="4">
        <v>43483</v>
      </c>
      <c r="ALZ1" s="4">
        <v>43487</v>
      </c>
      <c r="AMA1" s="4">
        <v>43488</v>
      </c>
      <c r="AMB1" s="4">
        <v>43489</v>
      </c>
      <c r="AMC1" s="4">
        <v>43490</v>
      </c>
      <c r="AMD1" s="4">
        <v>43493</v>
      </c>
      <c r="AME1" s="4">
        <v>43494</v>
      </c>
      <c r="AMF1" s="4">
        <v>43495</v>
      </c>
      <c r="AMG1" s="4">
        <v>43496</v>
      </c>
      <c r="AMH1" s="4">
        <v>43497</v>
      </c>
      <c r="AMI1" s="4">
        <v>43500</v>
      </c>
      <c r="AMJ1" s="4">
        <v>43501</v>
      </c>
      <c r="AMK1" s="4">
        <v>43502</v>
      </c>
      <c r="AML1" s="4">
        <v>43503</v>
      </c>
      <c r="AMM1" s="4">
        <v>43504</v>
      </c>
      <c r="AMN1" s="4">
        <v>43507</v>
      </c>
      <c r="AMO1" s="4">
        <v>43508</v>
      </c>
      <c r="AMP1" s="4">
        <v>43509</v>
      </c>
      <c r="AMQ1" s="4">
        <v>43510</v>
      </c>
      <c r="AMR1" s="4">
        <v>43511</v>
      </c>
      <c r="AMS1" s="4">
        <v>43514</v>
      </c>
      <c r="AMT1" s="4">
        <v>43515</v>
      </c>
      <c r="AMU1" s="4">
        <v>43516</v>
      </c>
      <c r="AMV1" s="4">
        <v>43517</v>
      </c>
      <c r="AMW1" s="4">
        <v>43518</v>
      </c>
      <c r="AMX1" s="4">
        <v>43521</v>
      </c>
      <c r="AMY1" s="4">
        <v>43522</v>
      </c>
      <c r="AMZ1" s="4">
        <v>43523</v>
      </c>
      <c r="ANA1" s="4">
        <v>43524</v>
      </c>
      <c r="ANB1" s="4">
        <v>43525</v>
      </c>
      <c r="ANC1" s="4">
        <v>43528</v>
      </c>
      <c r="AND1" s="4">
        <v>43529</v>
      </c>
      <c r="ANE1" s="4">
        <v>43530</v>
      </c>
      <c r="ANF1" s="4">
        <v>43531</v>
      </c>
      <c r="ANG1" s="4">
        <v>43532</v>
      </c>
      <c r="ANH1" s="4">
        <v>43535</v>
      </c>
      <c r="ANI1" s="4">
        <v>43536</v>
      </c>
      <c r="ANJ1" s="4">
        <v>43537</v>
      </c>
      <c r="ANK1" s="4">
        <v>43538</v>
      </c>
      <c r="ANL1" s="4">
        <v>43539</v>
      </c>
      <c r="ANM1" s="4">
        <v>43542</v>
      </c>
      <c r="ANN1" s="4">
        <v>43543</v>
      </c>
      <c r="ANO1" s="4">
        <v>43544</v>
      </c>
      <c r="ANP1" s="4">
        <v>43545</v>
      </c>
      <c r="ANQ1" s="4">
        <v>43546</v>
      </c>
      <c r="ANR1" s="4">
        <v>43549</v>
      </c>
      <c r="ANS1" s="4">
        <v>43550</v>
      </c>
      <c r="ANT1" s="4">
        <v>43551</v>
      </c>
      <c r="ANU1" s="4">
        <v>43552</v>
      </c>
      <c r="ANV1" s="4">
        <v>43553</v>
      </c>
      <c r="ANW1" s="4">
        <v>43556</v>
      </c>
      <c r="ANX1" s="4">
        <v>43557</v>
      </c>
      <c r="ANY1" s="4">
        <v>43558</v>
      </c>
      <c r="ANZ1" s="4">
        <v>43559</v>
      </c>
      <c r="AOA1" s="4">
        <v>43560</v>
      </c>
      <c r="AOB1" s="4">
        <v>43563</v>
      </c>
      <c r="AOC1" s="4">
        <v>43564</v>
      </c>
      <c r="AOD1" s="4">
        <v>43565</v>
      </c>
      <c r="AOE1" s="4">
        <v>43566</v>
      </c>
      <c r="AOF1" s="4">
        <v>43567</v>
      </c>
      <c r="AOG1" s="4">
        <v>43570</v>
      </c>
      <c r="AOH1" s="4">
        <v>43571</v>
      </c>
      <c r="AOI1" s="4">
        <v>43572</v>
      </c>
      <c r="AOJ1" s="4">
        <v>43573</v>
      </c>
      <c r="AOK1" s="4">
        <v>43577</v>
      </c>
      <c r="AOL1" s="4">
        <v>43578</v>
      </c>
      <c r="AOM1" s="4">
        <v>43579</v>
      </c>
      <c r="AON1" s="4">
        <v>43580</v>
      </c>
      <c r="AOO1" s="4">
        <v>43581</v>
      </c>
      <c r="AOP1" s="4">
        <v>43584</v>
      </c>
      <c r="AOQ1" s="4">
        <v>43585</v>
      </c>
      <c r="AOR1" s="4">
        <v>43586</v>
      </c>
      <c r="AOS1" s="4">
        <v>43587</v>
      </c>
      <c r="AOT1" s="4">
        <v>43588</v>
      </c>
      <c r="AOU1" s="4">
        <v>43591</v>
      </c>
      <c r="AOV1" s="4">
        <v>43592</v>
      </c>
      <c r="AOW1" s="4">
        <v>43593</v>
      </c>
      <c r="AOX1" s="4">
        <v>43594</v>
      </c>
      <c r="AOY1" s="4">
        <v>43595</v>
      </c>
      <c r="AOZ1" s="4">
        <v>43598</v>
      </c>
      <c r="APA1" s="4">
        <v>43599</v>
      </c>
      <c r="APB1" s="4">
        <v>43600</v>
      </c>
      <c r="APC1" s="4">
        <v>43601</v>
      </c>
      <c r="APD1" s="4">
        <v>43602</v>
      </c>
      <c r="APE1" s="4">
        <v>43605</v>
      </c>
      <c r="APF1" s="4">
        <v>43606</v>
      </c>
      <c r="APG1" s="4">
        <v>43607</v>
      </c>
      <c r="APH1" s="4">
        <v>43608</v>
      </c>
      <c r="API1" s="4">
        <v>43609</v>
      </c>
      <c r="APJ1" s="4">
        <v>43613</v>
      </c>
      <c r="APK1" s="4">
        <v>43614</v>
      </c>
      <c r="APL1" s="4">
        <v>43615</v>
      </c>
      <c r="APM1" s="4">
        <v>43616</v>
      </c>
      <c r="APN1" s="4">
        <v>43619</v>
      </c>
      <c r="APO1" s="4">
        <v>43620</v>
      </c>
      <c r="APP1" s="4">
        <v>43621</v>
      </c>
      <c r="APQ1" s="4">
        <v>43622</v>
      </c>
      <c r="APR1" s="4">
        <v>43623</v>
      </c>
      <c r="APS1" s="4">
        <v>43626</v>
      </c>
      <c r="APT1" s="4">
        <v>43627</v>
      </c>
      <c r="APU1" s="4">
        <v>43628</v>
      </c>
      <c r="APV1" s="4">
        <v>43629</v>
      </c>
      <c r="APW1" s="4">
        <v>43630</v>
      </c>
      <c r="APX1" s="4">
        <v>43633</v>
      </c>
      <c r="APY1" s="4">
        <v>43634</v>
      </c>
      <c r="APZ1" s="4">
        <v>43635</v>
      </c>
      <c r="AQA1" s="4">
        <v>43636</v>
      </c>
      <c r="AQB1" s="4">
        <v>43637</v>
      </c>
      <c r="AQC1" s="4">
        <v>43640</v>
      </c>
      <c r="AQD1" s="4">
        <v>43641</v>
      </c>
      <c r="AQE1" s="4">
        <v>43642</v>
      </c>
      <c r="AQF1" s="4">
        <v>43643</v>
      </c>
      <c r="AQG1" s="4">
        <v>43644</v>
      </c>
    </row>
    <row r="2" spans="1:1128" x14ac:dyDescent="0.2">
      <c r="A2" s="30" t="s">
        <v>1</v>
      </c>
      <c r="B2" s="3" t="s">
        <v>2</v>
      </c>
      <c r="C2" s="3" t="s">
        <v>2</v>
      </c>
      <c r="D2" s="3" t="s">
        <v>2</v>
      </c>
      <c r="E2" s="3" t="s">
        <v>2</v>
      </c>
      <c r="F2" s="3" t="s">
        <v>2</v>
      </c>
      <c r="G2" s="3" t="s">
        <v>2</v>
      </c>
      <c r="H2" s="3" t="s">
        <v>2</v>
      </c>
      <c r="I2" s="3" t="s">
        <v>2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3" t="s">
        <v>2</v>
      </c>
      <c r="P2" s="3" t="s">
        <v>2</v>
      </c>
      <c r="Q2" s="3" t="s">
        <v>2</v>
      </c>
      <c r="R2" s="3" t="s">
        <v>2</v>
      </c>
      <c r="S2" s="3" t="s">
        <v>2</v>
      </c>
      <c r="T2" s="3" t="s">
        <v>2</v>
      </c>
      <c r="U2" s="3" t="s">
        <v>2</v>
      </c>
      <c r="V2" s="3" t="s">
        <v>2</v>
      </c>
      <c r="W2" s="3" t="s">
        <v>2</v>
      </c>
      <c r="X2" s="3" t="s">
        <v>2</v>
      </c>
      <c r="Y2" s="3" t="s">
        <v>2</v>
      </c>
      <c r="Z2" s="3" t="s">
        <v>2</v>
      </c>
      <c r="AA2" s="3" t="s">
        <v>2</v>
      </c>
      <c r="AB2" s="3" t="s">
        <v>2</v>
      </c>
      <c r="AC2" s="3" t="s">
        <v>2</v>
      </c>
      <c r="AD2" s="3" t="s">
        <v>2</v>
      </c>
      <c r="AE2" s="3" t="s">
        <v>2</v>
      </c>
      <c r="AF2" s="3" t="s">
        <v>2</v>
      </c>
      <c r="AG2" s="3" t="s">
        <v>2</v>
      </c>
      <c r="AH2" s="3" t="s">
        <v>2</v>
      </c>
      <c r="AI2" s="3" t="s">
        <v>2</v>
      </c>
      <c r="AJ2" s="3" t="s">
        <v>2</v>
      </c>
      <c r="AK2" s="3" t="s">
        <v>2</v>
      </c>
      <c r="AL2" s="3" t="s">
        <v>2</v>
      </c>
      <c r="AM2" s="3" t="s">
        <v>2</v>
      </c>
      <c r="AN2" s="3" t="s">
        <v>2</v>
      </c>
      <c r="AO2" s="3" t="s">
        <v>2</v>
      </c>
      <c r="AP2" s="3" t="s">
        <v>2</v>
      </c>
      <c r="AQ2" s="3" t="s">
        <v>2</v>
      </c>
      <c r="AR2" s="3" t="s">
        <v>2</v>
      </c>
      <c r="AS2" s="3" t="s">
        <v>2</v>
      </c>
      <c r="AT2" s="3" t="s">
        <v>2</v>
      </c>
      <c r="AU2" s="3" t="s">
        <v>2</v>
      </c>
      <c r="AV2" s="3" t="s">
        <v>2</v>
      </c>
      <c r="AW2" s="3" t="s">
        <v>2</v>
      </c>
      <c r="AX2" s="3" t="s">
        <v>2</v>
      </c>
      <c r="AY2" s="3" t="s">
        <v>2</v>
      </c>
      <c r="AZ2" s="3" t="s">
        <v>2</v>
      </c>
      <c r="BA2" s="3" t="s">
        <v>2</v>
      </c>
      <c r="BB2" s="3" t="s">
        <v>2</v>
      </c>
      <c r="BC2" s="3" t="s">
        <v>2</v>
      </c>
      <c r="BD2" s="3" t="s">
        <v>2</v>
      </c>
      <c r="BE2" s="3" t="s">
        <v>2</v>
      </c>
      <c r="BF2" s="3" t="s">
        <v>2</v>
      </c>
      <c r="BG2" s="3" t="s">
        <v>2</v>
      </c>
      <c r="BH2" s="3" t="s">
        <v>2</v>
      </c>
      <c r="BI2" s="3" t="s">
        <v>2</v>
      </c>
      <c r="BJ2" s="3" t="s">
        <v>2</v>
      </c>
      <c r="BK2" s="3" t="s">
        <v>2</v>
      </c>
      <c r="BL2" s="3" t="s">
        <v>2</v>
      </c>
      <c r="BM2" s="3" t="s">
        <v>2</v>
      </c>
      <c r="BN2" s="3" t="s">
        <v>2</v>
      </c>
      <c r="BO2" s="3" t="s">
        <v>2</v>
      </c>
      <c r="BP2" s="3" t="s">
        <v>2</v>
      </c>
      <c r="BQ2" s="3" t="s">
        <v>2</v>
      </c>
      <c r="BR2" s="3" t="s">
        <v>2</v>
      </c>
      <c r="BS2" s="3" t="s">
        <v>2</v>
      </c>
      <c r="BT2" s="3" t="s">
        <v>2</v>
      </c>
      <c r="BU2" s="3" t="s">
        <v>2</v>
      </c>
      <c r="BV2" s="3" t="s">
        <v>2</v>
      </c>
      <c r="BW2" s="3" t="s">
        <v>2</v>
      </c>
      <c r="BX2" s="3" t="s">
        <v>2</v>
      </c>
      <c r="BY2" s="3" t="s">
        <v>2</v>
      </c>
      <c r="BZ2" s="3" t="s">
        <v>2</v>
      </c>
      <c r="CA2" s="3" t="s">
        <v>2</v>
      </c>
      <c r="CB2" s="3" t="s">
        <v>2</v>
      </c>
      <c r="CC2" s="3" t="s">
        <v>2</v>
      </c>
      <c r="CD2" s="3" t="s">
        <v>2</v>
      </c>
      <c r="CE2" s="3" t="s">
        <v>2</v>
      </c>
      <c r="CF2" s="3" t="s">
        <v>2</v>
      </c>
      <c r="CG2" s="3" t="s">
        <v>2</v>
      </c>
      <c r="CH2" s="3" t="s">
        <v>2</v>
      </c>
      <c r="CI2" s="3" t="s">
        <v>2</v>
      </c>
      <c r="CJ2" s="3" t="s">
        <v>2</v>
      </c>
      <c r="CK2" s="3" t="s">
        <v>2</v>
      </c>
      <c r="CL2" s="3" t="s">
        <v>2</v>
      </c>
      <c r="CM2" s="3" t="s">
        <v>2</v>
      </c>
      <c r="CN2" s="3" t="s">
        <v>2</v>
      </c>
      <c r="CO2" s="3" t="s">
        <v>2</v>
      </c>
      <c r="CP2" s="3" t="s">
        <v>2</v>
      </c>
      <c r="CQ2" s="3" t="s">
        <v>2</v>
      </c>
      <c r="CR2" s="3" t="s">
        <v>2</v>
      </c>
      <c r="CS2" s="3" t="s">
        <v>2</v>
      </c>
      <c r="CT2" s="3" t="s">
        <v>2</v>
      </c>
      <c r="CU2" s="3" t="s">
        <v>2</v>
      </c>
      <c r="CV2" s="3" t="s">
        <v>2</v>
      </c>
      <c r="CW2" s="3" t="s">
        <v>2</v>
      </c>
      <c r="CX2" s="3" t="s">
        <v>2</v>
      </c>
      <c r="CY2" s="3" t="s">
        <v>2</v>
      </c>
      <c r="CZ2" s="3" t="s">
        <v>2</v>
      </c>
      <c r="DA2" s="3" t="s">
        <v>2</v>
      </c>
      <c r="DB2" s="3" t="s">
        <v>2</v>
      </c>
      <c r="DC2" s="3" t="s">
        <v>2</v>
      </c>
      <c r="DD2" s="3" t="s">
        <v>2</v>
      </c>
      <c r="DE2" s="3" t="s">
        <v>2</v>
      </c>
      <c r="DF2" s="3" t="s">
        <v>2</v>
      </c>
      <c r="DG2" s="3" t="s">
        <v>2</v>
      </c>
      <c r="DH2" s="3" t="s">
        <v>2</v>
      </c>
      <c r="DI2" s="3" t="s">
        <v>2</v>
      </c>
      <c r="DJ2" s="3" t="s">
        <v>2</v>
      </c>
      <c r="DK2" s="3" t="s">
        <v>2</v>
      </c>
      <c r="DL2" s="3" t="s">
        <v>2</v>
      </c>
      <c r="DM2" s="3" t="s">
        <v>2</v>
      </c>
      <c r="DN2" s="3" t="s">
        <v>2</v>
      </c>
      <c r="DO2" s="3" t="s">
        <v>2</v>
      </c>
      <c r="DP2" s="3" t="s">
        <v>2</v>
      </c>
      <c r="DQ2" s="3" t="s">
        <v>2</v>
      </c>
      <c r="DR2" s="3" t="s">
        <v>2</v>
      </c>
      <c r="DS2" s="3" t="s">
        <v>2</v>
      </c>
      <c r="DT2" s="3" t="s">
        <v>2</v>
      </c>
      <c r="DU2" s="3" t="s">
        <v>2</v>
      </c>
      <c r="DV2" s="3" t="s">
        <v>2</v>
      </c>
      <c r="DW2" s="3" t="s">
        <v>2</v>
      </c>
      <c r="DX2" s="3" t="s">
        <v>2</v>
      </c>
      <c r="DY2" s="3" t="s">
        <v>2</v>
      </c>
      <c r="DZ2" s="3" t="s">
        <v>2</v>
      </c>
      <c r="EA2" s="3" t="s">
        <v>2</v>
      </c>
      <c r="EB2" s="3" t="s">
        <v>2</v>
      </c>
      <c r="EC2" s="3" t="s">
        <v>2</v>
      </c>
      <c r="ED2" s="3" t="s">
        <v>2</v>
      </c>
      <c r="EE2" s="3" t="s">
        <v>2</v>
      </c>
      <c r="EF2" s="3" t="s">
        <v>2</v>
      </c>
      <c r="EG2" s="3" t="s">
        <v>2</v>
      </c>
      <c r="EH2" s="3" t="s">
        <v>2</v>
      </c>
      <c r="EI2" s="3" t="s">
        <v>2</v>
      </c>
      <c r="EJ2" s="3" t="s">
        <v>2</v>
      </c>
      <c r="EK2" s="3" t="s">
        <v>2</v>
      </c>
      <c r="EL2" s="3" t="s">
        <v>2</v>
      </c>
      <c r="EM2" s="3" t="s">
        <v>2</v>
      </c>
      <c r="EN2" s="3" t="s">
        <v>2</v>
      </c>
      <c r="EO2" s="3" t="s">
        <v>2</v>
      </c>
      <c r="EP2" s="3" t="s">
        <v>2</v>
      </c>
      <c r="EQ2" s="3" t="s">
        <v>2</v>
      </c>
      <c r="ER2" s="3" t="s">
        <v>2</v>
      </c>
      <c r="ES2" s="3" t="s">
        <v>2</v>
      </c>
      <c r="ET2" s="3" t="s">
        <v>2</v>
      </c>
      <c r="EU2" s="3" t="s">
        <v>2</v>
      </c>
      <c r="EV2" s="3" t="s">
        <v>2</v>
      </c>
      <c r="EW2" s="3" t="s">
        <v>2</v>
      </c>
      <c r="EX2" s="3" t="s">
        <v>2</v>
      </c>
      <c r="EY2" s="3" t="s">
        <v>2</v>
      </c>
      <c r="EZ2" s="3" t="s">
        <v>2</v>
      </c>
      <c r="FA2" s="3" t="s">
        <v>2</v>
      </c>
      <c r="FB2" s="3" t="s">
        <v>2</v>
      </c>
      <c r="FC2" s="3" t="s">
        <v>2</v>
      </c>
      <c r="FD2" s="3" t="s">
        <v>2</v>
      </c>
      <c r="FE2" s="3" t="s">
        <v>2</v>
      </c>
      <c r="FF2" s="3" t="s">
        <v>2</v>
      </c>
      <c r="FG2" s="3" t="s">
        <v>2</v>
      </c>
      <c r="FH2" s="3" t="s">
        <v>2</v>
      </c>
      <c r="FI2" s="3" t="s">
        <v>2</v>
      </c>
      <c r="FJ2" s="3" t="s">
        <v>2</v>
      </c>
      <c r="FK2" s="3" t="s">
        <v>2</v>
      </c>
      <c r="FL2" s="3" t="s">
        <v>2</v>
      </c>
      <c r="FM2" s="3" t="s">
        <v>2</v>
      </c>
      <c r="FN2" s="3" t="s">
        <v>2</v>
      </c>
      <c r="FO2" s="3" t="s">
        <v>2</v>
      </c>
      <c r="FP2" s="3" t="s">
        <v>2</v>
      </c>
      <c r="FQ2" s="3" t="s">
        <v>2</v>
      </c>
      <c r="FR2" s="3" t="s">
        <v>2</v>
      </c>
      <c r="FS2" s="3" t="s">
        <v>2</v>
      </c>
      <c r="FT2" s="3" t="s">
        <v>2</v>
      </c>
      <c r="FU2" s="3" t="s">
        <v>2</v>
      </c>
      <c r="FV2" s="3" t="s">
        <v>2</v>
      </c>
      <c r="FW2" s="3" t="s">
        <v>2</v>
      </c>
      <c r="FX2" s="3" t="s">
        <v>2</v>
      </c>
      <c r="FY2" s="3" t="s">
        <v>2</v>
      </c>
      <c r="FZ2" s="3" t="s">
        <v>2</v>
      </c>
      <c r="GA2" s="3" t="s">
        <v>2</v>
      </c>
      <c r="GB2" s="3" t="s">
        <v>2</v>
      </c>
      <c r="GC2" s="3" t="s">
        <v>2</v>
      </c>
      <c r="GD2" s="3" t="s">
        <v>2</v>
      </c>
      <c r="GE2" s="3" t="s">
        <v>2</v>
      </c>
      <c r="GF2" s="3" t="s">
        <v>2</v>
      </c>
      <c r="GG2" s="3" t="s">
        <v>2</v>
      </c>
      <c r="GH2" s="3" t="s">
        <v>2</v>
      </c>
      <c r="GI2" s="3" t="s">
        <v>2</v>
      </c>
      <c r="GJ2" s="3" t="s">
        <v>2</v>
      </c>
      <c r="GK2" s="3" t="s">
        <v>2</v>
      </c>
      <c r="GL2" s="3" t="s">
        <v>2</v>
      </c>
      <c r="GM2" s="3" t="s">
        <v>2</v>
      </c>
      <c r="GN2" s="3" t="s">
        <v>2</v>
      </c>
      <c r="GO2" s="3" t="s">
        <v>2</v>
      </c>
      <c r="GP2" s="3" t="s">
        <v>2</v>
      </c>
      <c r="GQ2" s="3" t="s">
        <v>2</v>
      </c>
      <c r="GR2" s="3" t="s">
        <v>2</v>
      </c>
      <c r="GS2" s="3" t="s">
        <v>2</v>
      </c>
      <c r="GT2" s="3" t="s">
        <v>2</v>
      </c>
      <c r="GU2" s="3" t="s">
        <v>2</v>
      </c>
      <c r="GV2" s="3" t="s">
        <v>2</v>
      </c>
      <c r="GW2" s="3" t="s">
        <v>2</v>
      </c>
      <c r="GX2" s="3" t="s">
        <v>2</v>
      </c>
      <c r="GY2" s="3" t="s">
        <v>2</v>
      </c>
      <c r="GZ2" s="3" t="s">
        <v>2</v>
      </c>
      <c r="HA2" s="3" t="s">
        <v>2</v>
      </c>
      <c r="HB2" s="3" t="s">
        <v>2</v>
      </c>
      <c r="HC2" s="3" t="s">
        <v>2</v>
      </c>
      <c r="HD2" s="3" t="s">
        <v>2</v>
      </c>
      <c r="HE2" s="3" t="s">
        <v>2</v>
      </c>
      <c r="HF2" s="3" t="s">
        <v>2</v>
      </c>
      <c r="HG2" s="3" t="s">
        <v>2</v>
      </c>
      <c r="HH2" s="3" t="s">
        <v>2</v>
      </c>
      <c r="HI2" s="3" t="s">
        <v>2</v>
      </c>
      <c r="HJ2" s="3" t="s">
        <v>2</v>
      </c>
      <c r="HK2" s="3" t="s">
        <v>2</v>
      </c>
      <c r="HL2" s="3" t="s">
        <v>2</v>
      </c>
      <c r="HM2" s="3" t="s">
        <v>2</v>
      </c>
      <c r="HN2" s="3" t="s">
        <v>2</v>
      </c>
      <c r="HO2" s="3" t="s">
        <v>2</v>
      </c>
      <c r="HP2" s="3" t="s">
        <v>2</v>
      </c>
      <c r="HQ2" s="3" t="s">
        <v>2</v>
      </c>
      <c r="HR2" s="3" t="s">
        <v>2</v>
      </c>
      <c r="HS2" s="3" t="s">
        <v>2</v>
      </c>
      <c r="HT2" s="3" t="s">
        <v>2</v>
      </c>
      <c r="HU2" s="3" t="s">
        <v>2</v>
      </c>
      <c r="HV2" s="3" t="s">
        <v>2</v>
      </c>
      <c r="HW2" s="3" t="s">
        <v>2</v>
      </c>
      <c r="HX2" s="3" t="s">
        <v>2</v>
      </c>
      <c r="HY2" s="3" t="s">
        <v>2</v>
      </c>
      <c r="HZ2" s="3" t="s">
        <v>2</v>
      </c>
      <c r="IA2" s="3" t="s">
        <v>2</v>
      </c>
      <c r="IB2" s="3" t="s">
        <v>2</v>
      </c>
      <c r="IC2" s="3" t="s">
        <v>2</v>
      </c>
      <c r="ID2" s="3" t="s">
        <v>2</v>
      </c>
      <c r="IE2" s="3" t="s">
        <v>2</v>
      </c>
      <c r="IF2" s="3" t="s">
        <v>2</v>
      </c>
      <c r="IG2" s="3" t="s">
        <v>2</v>
      </c>
      <c r="IH2" s="3" t="s">
        <v>2</v>
      </c>
      <c r="II2" s="3" t="s">
        <v>2</v>
      </c>
      <c r="IJ2" s="3" t="s">
        <v>2</v>
      </c>
      <c r="IK2" s="3" t="s">
        <v>2</v>
      </c>
      <c r="IL2" s="3" t="s">
        <v>2</v>
      </c>
      <c r="IM2" s="3" t="s">
        <v>2</v>
      </c>
      <c r="IN2" s="3" t="s">
        <v>2</v>
      </c>
      <c r="IO2" s="3" t="s">
        <v>2</v>
      </c>
      <c r="IP2" s="3" t="s">
        <v>2</v>
      </c>
      <c r="IQ2" s="3" t="s">
        <v>2</v>
      </c>
      <c r="IR2" s="3" t="s">
        <v>2</v>
      </c>
      <c r="IS2" s="3" t="s">
        <v>2</v>
      </c>
      <c r="IT2" s="3" t="s">
        <v>2</v>
      </c>
      <c r="IU2" s="3" t="s">
        <v>2</v>
      </c>
      <c r="IV2" s="3" t="s">
        <v>2</v>
      </c>
      <c r="IW2" s="3" t="s">
        <v>2</v>
      </c>
      <c r="IX2" s="3" t="s">
        <v>2</v>
      </c>
      <c r="IY2" s="3" t="s">
        <v>2</v>
      </c>
      <c r="IZ2" s="3" t="s">
        <v>2</v>
      </c>
      <c r="JA2" s="3" t="s">
        <v>2</v>
      </c>
      <c r="JB2" s="3" t="s">
        <v>2</v>
      </c>
      <c r="JC2" s="3" t="s">
        <v>2</v>
      </c>
      <c r="JD2" s="3" t="s">
        <v>2</v>
      </c>
      <c r="JE2" s="3" t="s">
        <v>2</v>
      </c>
      <c r="JF2" s="3" t="s">
        <v>2</v>
      </c>
      <c r="JG2" s="3" t="s">
        <v>2</v>
      </c>
      <c r="JH2" s="3" t="s">
        <v>2</v>
      </c>
      <c r="JI2" s="3" t="s">
        <v>2</v>
      </c>
      <c r="JJ2" s="3" t="s">
        <v>2</v>
      </c>
      <c r="JK2" s="3" t="s">
        <v>2</v>
      </c>
      <c r="JL2" s="3" t="s">
        <v>2</v>
      </c>
      <c r="JM2" s="3" t="s">
        <v>2</v>
      </c>
      <c r="JN2" s="3" t="s">
        <v>2</v>
      </c>
      <c r="JO2" s="3" t="s">
        <v>2</v>
      </c>
      <c r="JP2" s="3" t="s">
        <v>2</v>
      </c>
      <c r="JQ2" s="3" t="s">
        <v>2</v>
      </c>
      <c r="JR2" s="3" t="s">
        <v>2</v>
      </c>
      <c r="JS2" s="3" t="s">
        <v>2</v>
      </c>
      <c r="JT2" s="3" t="s">
        <v>2</v>
      </c>
      <c r="JU2" s="3" t="s">
        <v>2</v>
      </c>
      <c r="JV2" s="3" t="s">
        <v>2</v>
      </c>
      <c r="JW2" s="3" t="s">
        <v>2</v>
      </c>
      <c r="JX2" s="3" t="s">
        <v>2</v>
      </c>
      <c r="JY2" s="3" t="s">
        <v>2</v>
      </c>
      <c r="JZ2" s="3" t="s">
        <v>2</v>
      </c>
      <c r="KA2" s="3" t="s">
        <v>2</v>
      </c>
      <c r="KB2" s="3" t="s">
        <v>2</v>
      </c>
      <c r="KC2" s="3" t="s">
        <v>2</v>
      </c>
      <c r="KD2" s="3" t="s">
        <v>2</v>
      </c>
      <c r="KE2" s="3" t="s">
        <v>2</v>
      </c>
      <c r="KF2" s="3" t="s">
        <v>2</v>
      </c>
      <c r="KG2" s="3" t="s">
        <v>2</v>
      </c>
      <c r="KH2" s="3" t="s">
        <v>2</v>
      </c>
      <c r="KI2" s="3" t="s">
        <v>2</v>
      </c>
      <c r="KJ2" s="3" t="s">
        <v>2</v>
      </c>
      <c r="KK2" s="3" t="s">
        <v>2</v>
      </c>
      <c r="KL2" s="3" t="s">
        <v>2</v>
      </c>
      <c r="KM2" s="3" t="s">
        <v>2</v>
      </c>
      <c r="KN2" s="3" t="s">
        <v>2</v>
      </c>
      <c r="KO2" s="3" t="s">
        <v>2</v>
      </c>
      <c r="KP2" s="3" t="s">
        <v>2</v>
      </c>
      <c r="KQ2" s="3" t="s">
        <v>2</v>
      </c>
      <c r="KR2" s="3" t="s">
        <v>2</v>
      </c>
      <c r="KS2" s="3" t="s">
        <v>2</v>
      </c>
      <c r="KT2" s="3" t="s">
        <v>2</v>
      </c>
      <c r="KU2" s="3" t="s">
        <v>2</v>
      </c>
      <c r="KV2" s="3" t="s">
        <v>2</v>
      </c>
      <c r="KW2" s="3" t="s">
        <v>2</v>
      </c>
      <c r="KX2" s="3" t="s">
        <v>2</v>
      </c>
      <c r="KY2" s="3" t="s">
        <v>2</v>
      </c>
      <c r="KZ2" s="3" t="s">
        <v>2</v>
      </c>
      <c r="LA2" s="3" t="s">
        <v>2</v>
      </c>
      <c r="LB2" s="3" t="s">
        <v>2</v>
      </c>
      <c r="LC2" s="3" t="s">
        <v>2</v>
      </c>
      <c r="LD2" s="3" t="s">
        <v>2</v>
      </c>
      <c r="LE2" s="3" t="s">
        <v>2</v>
      </c>
      <c r="LF2" s="3" t="s">
        <v>2</v>
      </c>
      <c r="LG2" s="3" t="s">
        <v>2</v>
      </c>
      <c r="LH2" s="3" t="s">
        <v>2</v>
      </c>
      <c r="LI2" s="3" t="s">
        <v>2</v>
      </c>
      <c r="LJ2" s="3" t="s">
        <v>2</v>
      </c>
      <c r="LK2" s="3" t="s">
        <v>2</v>
      </c>
      <c r="LL2" s="3" t="s">
        <v>2</v>
      </c>
      <c r="LM2" s="3" t="s">
        <v>2</v>
      </c>
      <c r="LN2" s="3" t="s">
        <v>2</v>
      </c>
      <c r="LO2" s="3" t="s">
        <v>2</v>
      </c>
      <c r="LP2" s="3" t="s">
        <v>2</v>
      </c>
      <c r="LQ2" s="3" t="s">
        <v>2</v>
      </c>
      <c r="LR2" s="3" t="s">
        <v>2</v>
      </c>
      <c r="LS2" s="3" t="s">
        <v>2</v>
      </c>
      <c r="LT2" s="3" t="s">
        <v>2</v>
      </c>
      <c r="LU2" s="3" t="s">
        <v>2</v>
      </c>
      <c r="LV2" s="3" t="s">
        <v>2</v>
      </c>
      <c r="LW2" s="3" t="s">
        <v>2</v>
      </c>
      <c r="LX2" s="3" t="s">
        <v>2</v>
      </c>
      <c r="LY2" s="3" t="s">
        <v>2</v>
      </c>
      <c r="LZ2" s="3" t="s">
        <v>2</v>
      </c>
      <c r="MA2" s="3" t="s">
        <v>2</v>
      </c>
      <c r="MB2" s="3" t="s">
        <v>2</v>
      </c>
      <c r="MC2" s="3" t="s">
        <v>2</v>
      </c>
      <c r="MD2" s="3" t="s">
        <v>2</v>
      </c>
      <c r="ME2" s="3" t="s">
        <v>2</v>
      </c>
      <c r="MF2" s="3" t="s">
        <v>2</v>
      </c>
      <c r="MG2" s="3" t="s">
        <v>2</v>
      </c>
      <c r="MH2" s="3" t="s">
        <v>2</v>
      </c>
      <c r="MI2" s="3" t="s">
        <v>2</v>
      </c>
      <c r="MJ2" s="3" t="s">
        <v>2</v>
      </c>
      <c r="MK2" s="3" t="s">
        <v>2</v>
      </c>
      <c r="ML2" s="3" t="s">
        <v>2</v>
      </c>
      <c r="MM2" s="3" t="s">
        <v>2</v>
      </c>
      <c r="MN2" s="3" t="s">
        <v>2</v>
      </c>
      <c r="MO2" s="3" t="s">
        <v>2</v>
      </c>
      <c r="MP2" s="3" t="s">
        <v>2</v>
      </c>
      <c r="MQ2" s="3" t="s">
        <v>2</v>
      </c>
      <c r="MR2" s="3" t="s">
        <v>2</v>
      </c>
      <c r="MS2" s="3" t="s">
        <v>2</v>
      </c>
      <c r="MT2" s="3" t="s">
        <v>2</v>
      </c>
      <c r="MU2" s="3" t="s">
        <v>2</v>
      </c>
      <c r="MV2" s="3" t="s">
        <v>2</v>
      </c>
      <c r="MW2" s="3" t="s">
        <v>2</v>
      </c>
      <c r="MX2" s="3" t="s">
        <v>2</v>
      </c>
      <c r="MY2" s="3" t="s">
        <v>2</v>
      </c>
      <c r="MZ2" s="3" t="s">
        <v>2</v>
      </c>
      <c r="NA2" s="3" t="s">
        <v>2</v>
      </c>
      <c r="NB2" s="3" t="s">
        <v>2</v>
      </c>
      <c r="NC2" s="3" t="s">
        <v>2</v>
      </c>
      <c r="ND2" s="3" t="s">
        <v>2</v>
      </c>
      <c r="NE2" s="3" t="s">
        <v>2</v>
      </c>
      <c r="NF2" s="3" t="s">
        <v>2</v>
      </c>
      <c r="NG2" s="3" t="s">
        <v>2</v>
      </c>
      <c r="NH2" s="3" t="s">
        <v>2</v>
      </c>
      <c r="NI2" s="3" t="s">
        <v>2</v>
      </c>
      <c r="NJ2" s="3" t="s">
        <v>2</v>
      </c>
      <c r="NK2" s="3" t="s">
        <v>2</v>
      </c>
      <c r="NL2" s="3" t="s">
        <v>2</v>
      </c>
      <c r="NM2" s="3" t="s">
        <v>2</v>
      </c>
      <c r="NN2" s="3" t="s">
        <v>2</v>
      </c>
      <c r="NO2" s="3" t="s">
        <v>2</v>
      </c>
      <c r="NP2" s="3" t="s">
        <v>2</v>
      </c>
      <c r="NQ2" s="3" t="s">
        <v>2</v>
      </c>
      <c r="NR2" s="3" t="s">
        <v>2</v>
      </c>
      <c r="NS2" s="3" t="s">
        <v>2</v>
      </c>
      <c r="NT2" s="3" t="s">
        <v>2</v>
      </c>
      <c r="NU2" s="3" t="s">
        <v>2</v>
      </c>
      <c r="NV2" s="3" t="s">
        <v>2</v>
      </c>
      <c r="NW2" s="3" t="s">
        <v>2</v>
      </c>
      <c r="NX2" s="3" t="s">
        <v>2</v>
      </c>
      <c r="NY2" s="3" t="s">
        <v>2</v>
      </c>
      <c r="NZ2" s="3" t="s">
        <v>2</v>
      </c>
      <c r="OA2" s="3" t="s">
        <v>2</v>
      </c>
      <c r="OB2" s="3" t="s">
        <v>2</v>
      </c>
      <c r="OC2" s="3" t="s">
        <v>2</v>
      </c>
      <c r="OD2" s="3" t="s">
        <v>2</v>
      </c>
      <c r="OE2" s="3" t="s">
        <v>2</v>
      </c>
      <c r="OF2" s="3" t="s">
        <v>2</v>
      </c>
      <c r="OG2" s="3" t="s">
        <v>2</v>
      </c>
      <c r="OH2" s="3" t="s">
        <v>2</v>
      </c>
      <c r="OI2" s="3" t="s">
        <v>2</v>
      </c>
      <c r="OJ2" s="3" t="s">
        <v>2</v>
      </c>
      <c r="OK2" s="3" t="s">
        <v>2</v>
      </c>
      <c r="OL2" s="3" t="s">
        <v>2</v>
      </c>
      <c r="OM2" s="3" t="s">
        <v>2</v>
      </c>
      <c r="ON2" s="3" t="s">
        <v>2</v>
      </c>
      <c r="OO2" s="3" t="s">
        <v>2</v>
      </c>
      <c r="OP2" s="3" t="s">
        <v>2</v>
      </c>
      <c r="OQ2" s="3" t="s">
        <v>2</v>
      </c>
      <c r="OR2" s="3" t="s">
        <v>2</v>
      </c>
      <c r="OS2" s="3" t="s">
        <v>2</v>
      </c>
      <c r="OT2" s="3" t="s">
        <v>2</v>
      </c>
      <c r="OU2" s="3" t="s">
        <v>2</v>
      </c>
      <c r="OV2" s="3" t="s">
        <v>2</v>
      </c>
      <c r="OW2" s="3" t="s">
        <v>2</v>
      </c>
      <c r="OX2" s="3" t="s">
        <v>2</v>
      </c>
      <c r="OY2" s="3" t="s">
        <v>2</v>
      </c>
      <c r="OZ2" s="3" t="s">
        <v>2</v>
      </c>
      <c r="PA2" s="3" t="s">
        <v>2</v>
      </c>
      <c r="PB2" s="3" t="s">
        <v>2</v>
      </c>
      <c r="PC2" s="3" t="s">
        <v>2</v>
      </c>
      <c r="PD2" s="3" t="s">
        <v>2</v>
      </c>
      <c r="PE2" s="3" t="s">
        <v>2</v>
      </c>
      <c r="PF2" s="3" t="s">
        <v>2</v>
      </c>
      <c r="PG2" s="3" t="s">
        <v>2</v>
      </c>
      <c r="PH2" s="3" t="s">
        <v>2</v>
      </c>
      <c r="PI2" s="3" t="s">
        <v>2</v>
      </c>
      <c r="PJ2" s="3" t="s">
        <v>2</v>
      </c>
      <c r="PK2" s="3" t="s">
        <v>2</v>
      </c>
      <c r="PL2" s="3" t="s">
        <v>2</v>
      </c>
      <c r="PM2" s="3" t="s">
        <v>2</v>
      </c>
      <c r="PN2" s="3" t="s">
        <v>2</v>
      </c>
      <c r="PO2" s="3" t="s">
        <v>2</v>
      </c>
      <c r="PP2" s="3" t="s">
        <v>2</v>
      </c>
      <c r="PQ2" s="3" t="s">
        <v>2</v>
      </c>
      <c r="PR2" s="3" t="s">
        <v>2</v>
      </c>
      <c r="PS2" s="3" t="s">
        <v>2</v>
      </c>
      <c r="PT2" s="3" t="s">
        <v>2</v>
      </c>
      <c r="PU2" s="3" t="s">
        <v>2</v>
      </c>
      <c r="PV2" s="3" t="s">
        <v>2</v>
      </c>
      <c r="PW2" s="3" t="s">
        <v>2</v>
      </c>
      <c r="PX2" s="3" t="s">
        <v>2</v>
      </c>
      <c r="PY2" s="3" t="s">
        <v>2</v>
      </c>
      <c r="PZ2" s="3" t="s">
        <v>2</v>
      </c>
      <c r="QA2" s="3" t="s">
        <v>2</v>
      </c>
      <c r="QB2" s="3" t="s">
        <v>2</v>
      </c>
      <c r="QC2" s="3" t="s">
        <v>2</v>
      </c>
      <c r="QD2" s="3" t="s">
        <v>2</v>
      </c>
      <c r="QE2" s="3" t="s">
        <v>2</v>
      </c>
      <c r="QF2" s="3" t="s">
        <v>2</v>
      </c>
      <c r="QG2" s="3" t="s">
        <v>2</v>
      </c>
      <c r="QH2" s="3" t="s">
        <v>2</v>
      </c>
      <c r="QI2" s="3" t="s">
        <v>2</v>
      </c>
      <c r="QJ2" s="3" t="s">
        <v>2</v>
      </c>
      <c r="QK2" s="3" t="s">
        <v>2</v>
      </c>
      <c r="QL2" s="3" t="s">
        <v>2</v>
      </c>
      <c r="QM2" s="3" t="s">
        <v>2</v>
      </c>
      <c r="QN2" s="3" t="s">
        <v>2</v>
      </c>
      <c r="QO2" s="3" t="s">
        <v>2</v>
      </c>
      <c r="QP2" s="3" t="s">
        <v>2</v>
      </c>
      <c r="QQ2" s="3" t="s">
        <v>2</v>
      </c>
      <c r="QR2" s="3" t="s">
        <v>2</v>
      </c>
      <c r="QS2" s="3" t="s">
        <v>2</v>
      </c>
      <c r="QT2" s="3" t="s">
        <v>2</v>
      </c>
      <c r="QU2" s="3" t="s">
        <v>2</v>
      </c>
      <c r="QV2" s="3" t="s">
        <v>2</v>
      </c>
      <c r="QW2" s="3" t="s">
        <v>2</v>
      </c>
      <c r="QX2" s="3" t="s">
        <v>2</v>
      </c>
      <c r="QY2" s="3" t="s">
        <v>2</v>
      </c>
      <c r="QZ2" s="3" t="s">
        <v>2</v>
      </c>
      <c r="RA2" s="3" t="s">
        <v>2</v>
      </c>
      <c r="RB2" s="3" t="s">
        <v>2</v>
      </c>
      <c r="RC2" s="3" t="s">
        <v>2</v>
      </c>
      <c r="RD2" s="3" t="s">
        <v>2</v>
      </c>
      <c r="RE2" s="3" t="s">
        <v>2</v>
      </c>
      <c r="RF2" s="3" t="s">
        <v>2</v>
      </c>
      <c r="RG2" s="3" t="s">
        <v>2</v>
      </c>
      <c r="RH2" s="3" t="s">
        <v>2</v>
      </c>
      <c r="RI2" s="3" t="s">
        <v>2</v>
      </c>
      <c r="RJ2" s="3" t="s">
        <v>2</v>
      </c>
      <c r="RK2" s="3" t="s">
        <v>2</v>
      </c>
      <c r="RL2" s="3" t="s">
        <v>2</v>
      </c>
      <c r="RM2" s="3" t="s">
        <v>2</v>
      </c>
      <c r="RN2" s="3" t="s">
        <v>2</v>
      </c>
      <c r="RO2" s="3" t="s">
        <v>2</v>
      </c>
      <c r="RP2" s="3" t="s">
        <v>2</v>
      </c>
      <c r="RQ2" s="3" t="s">
        <v>2</v>
      </c>
      <c r="RR2" s="3" t="s">
        <v>2</v>
      </c>
      <c r="RS2" s="3" t="s">
        <v>2</v>
      </c>
      <c r="RT2" s="3" t="s">
        <v>2</v>
      </c>
      <c r="RU2" s="3" t="s">
        <v>2</v>
      </c>
      <c r="RV2" s="3" t="s">
        <v>2</v>
      </c>
      <c r="RW2" s="3" t="s">
        <v>2</v>
      </c>
      <c r="RX2" s="3" t="s">
        <v>2</v>
      </c>
      <c r="RY2" s="3" t="s">
        <v>2</v>
      </c>
      <c r="RZ2" s="3" t="s">
        <v>2</v>
      </c>
      <c r="SA2" s="3" t="s">
        <v>2</v>
      </c>
      <c r="SB2" s="3" t="s">
        <v>2</v>
      </c>
      <c r="SC2" s="3" t="s">
        <v>2</v>
      </c>
      <c r="SD2" s="3" t="s">
        <v>2</v>
      </c>
      <c r="SE2" s="3" t="s">
        <v>2</v>
      </c>
      <c r="SF2" s="3" t="s">
        <v>2</v>
      </c>
      <c r="SG2" s="3" t="s">
        <v>2</v>
      </c>
      <c r="SH2" s="3" t="s">
        <v>2</v>
      </c>
      <c r="SI2" s="3" t="s">
        <v>2</v>
      </c>
      <c r="SJ2" s="3" t="s">
        <v>2</v>
      </c>
      <c r="SK2" s="3" t="s">
        <v>2</v>
      </c>
      <c r="SL2" s="3" t="s">
        <v>2</v>
      </c>
      <c r="SM2" s="3" t="s">
        <v>2</v>
      </c>
      <c r="SN2" s="3" t="s">
        <v>2</v>
      </c>
      <c r="SO2" s="3" t="s">
        <v>2</v>
      </c>
      <c r="SP2" s="3" t="s">
        <v>2</v>
      </c>
      <c r="SQ2" s="3" t="s">
        <v>2</v>
      </c>
      <c r="SR2" s="3" t="s">
        <v>2</v>
      </c>
      <c r="SS2" s="3" t="s">
        <v>2</v>
      </c>
      <c r="ST2" s="3" t="s">
        <v>2</v>
      </c>
      <c r="SU2" s="3" t="s">
        <v>2</v>
      </c>
      <c r="SV2" s="3" t="s">
        <v>2</v>
      </c>
      <c r="SW2" s="3" t="s">
        <v>2</v>
      </c>
      <c r="SX2" s="3" t="s">
        <v>2</v>
      </c>
      <c r="SY2" s="3" t="s">
        <v>2</v>
      </c>
      <c r="SZ2" s="3" t="s">
        <v>2</v>
      </c>
      <c r="TA2" s="3" t="s">
        <v>2</v>
      </c>
      <c r="TB2" s="3" t="s">
        <v>2</v>
      </c>
      <c r="TC2" s="3" t="s">
        <v>2</v>
      </c>
      <c r="TD2" s="3" t="s">
        <v>2</v>
      </c>
      <c r="TE2" s="3" t="s">
        <v>2</v>
      </c>
      <c r="TF2" s="3" t="s">
        <v>2</v>
      </c>
      <c r="TG2" s="3" t="s">
        <v>2</v>
      </c>
      <c r="TH2" s="3" t="s">
        <v>2</v>
      </c>
      <c r="TI2" s="3" t="s">
        <v>2</v>
      </c>
      <c r="TJ2" s="3" t="s">
        <v>2</v>
      </c>
      <c r="TK2" s="3" t="s">
        <v>2</v>
      </c>
      <c r="TL2" s="3" t="s">
        <v>2</v>
      </c>
      <c r="TM2" s="3" t="s">
        <v>2</v>
      </c>
      <c r="TN2" s="3" t="s">
        <v>2</v>
      </c>
      <c r="TO2" s="3" t="s">
        <v>2</v>
      </c>
      <c r="TP2" s="3" t="s">
        <v>2</v>
      </c>
      <c r="TQ2" s="3" t="s">
        <v>2</v>
      </c>
      <c r="TR2" s="3" t="s">
        <v>2</v>
      </c>
      <c r="TS2" s="3" t="s">
        <v>2</v>
      </c>
      <c r="TT2" s="3" t="s">
        <v>2</v>
      </c>
      <c r="TU2" s="3" t="s">
        <v>2</v>
      </c>
      <c r="TV2" s="3" t="s">
        <v>2</v>
      </c>
      <c r="TW2" s="3" t="s">
        <v>2</v>
      </c>
      <c r="TX2" s="3" t="s">
        <v>2</v>
      </c>
      <c r="TY2" s="3" t="s">
        <v>2</v>
      </c>
      <c r="TZ2" s="3" t="s">
        <v>2</v>
      </c>
      <c r="UA2" s="3" t="s">
        <v>2</v>
      </c>
      <c r="UB2" s="3" t="s">
        <v>2</v>
      </c>
      <c r="UC2" s="3" t="s">
        <v>2</v>
      </c>
      <c r="UD2" s="3" t="s">
        <v>2</v>
      </c>
      <c r="UE2" s="3" t="s">
        <v>2</v>
      </c>
      <c r="UF2" s="3" t="s">
        <v>2</v>
      </c>
      <c r="UG2" s="3" t="s">
        <v>2</v>
      </c>
      <c r="UH2" s="3" t="s">
        <v>2</v>
      </c>
      <c r="UI2" s="3" t="s">
        <v>2</v>
      </c>
      <c r="UJ2" s="3" t="s">
        <v>2</v>
      </c>
      <c r="UK2" s="3" t="s">
        <v>2</v>
      </c>
      <c r="UL2" s="3" t="s">
        <v>2</v>
      </c>
      <c r="UM2" s="3" t="s">
        <v>2</v>
      </c>
      <c r="UN2" s="3" t="s">
        <v>2</v>
      </c>
      <c r="UO2" s="3" t="s">
        <v>2</v>
      </c>
      <c r="UP2" s="3" t="s">
        <v>2</v>
      </c>
      <c r="UQ2" s="3" t="s">
        <v>2</v>
      </c>
      <c r="UR2" s="3" t="s">
        <v>2</v>
      </c>
      <c r="US2" s="3" t="s">
        <v>2</v>
      </c>
      <c r="UT2" s="3" t="s">
        <v>2</v>
      </c>
      <c r="UU2" s="3" t="s">
        <v>2</v>
      </c>
      <c r="UV2" s="3" t="s">
        <v>2</v>
      </c>
      <c r="UW2" s="3" t="s">
        <v>2</v>
      </c>
      <c r="UX2" s="3" t="s">
        <v>2</v>
      </c>
      <c r="UY2" s="3" t="s">
        <v>2</v>
      </c>
      <c r="UZ2" s="3" t="s">
        <v>2</v>
      </c>
      <c r="VA2" s="3" t="s">
        <v>2</v>
      </c>
      <c r="VB2" s="3" t="s">
        <v>2</v>
      </c>
      <c r="VC2" s="3" t="s">
        <v>2</v>
      </c>
      <c r="VD2" s="3" t="s">
        <v>2</v>
      </c>
      <c r="VE2" s="3" t="s">
        <v>2</v>
      </c>
      <c r="VF2" s="3" t="s">
        <v>2</v>
      </c>
      <c r="VG2" s="3" t="s">
        <v>2</v>
      </c>
      <c r="VH2" s="3" t="s">
        <v>2</v>
      </c>
      <c r="VI2" s="3" t="s">
        <v>2</v>
      </c>
      <c r="VJ2" s="3" t="s">
        <v>2</v>
      </c>
      <c r="VK2" s="3" t="s">
        <v>2</v>
      </c>
      <c r="VL2" s="3" t="s">
        <v>2</v>
      </c>
      <c r="VM2" s="3" t="s">
        <v>2</v>
      </c>
      <c r="VN2" s="3" t="s">
        <v>2</v>
      </c>
      <c r="VO2" s="3" t="s">
        <v>2</v>
      </c>
      <c r="VP2" s="3" t="s">
        <v>2</v>
      </c>
      <c r="VQ2" s="3" t="s">
        <v>2</v>
      </c>
      <c r="VR2" s="3" t="s">
        <v>2</v>
      </c>
      <c r="VS2" s="3" t="s">
        <v>2</v>
      </c>
      <c r="VT2" s="3" t="s">
        <v>2</v>
      </c>
      <c r="VU2" s="3" t="s">
        <v>2</v>
      </c>
      <c r="VV2" s="3" t="s">
        <v>2</v>
      </c>
      <c r="VW2" s="3" t="s">
        <v>2</v>
      </c>
      <c r="VX2" s="3" t="s">
        <v>2</v>
      </c>
      <c r="VY2" s="3" t="s">
        <v>2</v>
      </c>
      <c r="VZ2" s="3" t="s">
        <v>2</v>
      </c>
      <c r="WA2" s="3" t="s">
        <v>2</v>
      </c>
      <c r="WB2" s="3" t="s">
        <v>2</v>
      </c>
      <c r="WC2" s="3" t="s">
        <v>2</v>
      </c>
      <c r="WD2" s="3" t="s">
        <v>2</v>
      </c>
      <c r="WE2" s="3" t="s">
        <v>2</v>
      </c>
      <c r="WF2" s="3" t="s">
        <v>2</v>
      </c>
      <c r="WG2" s="3" t="s">
        <v>2</v>
      </c>
      <c r="WH2" s="3" t="s">
        <v>2</v>
      </c>
      <c r="WI2" s="3" t="s">
        <v>2</v>
      </c>
      <c r="WJ2" s="3" t="s">
        <v>2</v>
      </c>
      <c r="WK2" s="3" t="s">
        <v>2</v>
      </c>
      <c r="WL2" s="3" t="s">
        <v>2</v>
      </c>
      <c r="WM2" s="3" t="s">
        <v>2</v>
      </c>
      <c r="WN2" s="3" t="s">
        <v>2</v>
      </c>
      <c r="WO2" s="3" t="s">
        <v>2</v>
      </c>
      <c r="WP2" s="3" t="s">
        <v>2</v>
      </c>
      <c r="WQ2" s="3" t="s">
        <v>2</v>
      </c>
      <c r="WR2" s="3" t="s">
        <v>2</v>
      </c>
      <c r="WS2" s="3" t="s">
        <v>2</v>
      </c>
      <c r="WT2" s="3" t="s">
        <v>2</v>
      </c>
      <c r="WU2" s="3" t="s">
        <v>2</v>
      </c>
      <c r="WV2" s="3" t="s">
        <v>2</v>
      </c>
      <c r="WW2" s="3" t="s">
        <v>2</v>
      </c>
      <c r="WX2" s="3" t="s">
        <v>2</v>
      </c>
      <c r="WY2" s="3" t="s">
        <v>2</v>
      </c>
      <c r="WZ2" s="3" t="s">
        <v>2</v>
      </c>
      <c r="XA2" s="3" t="s">
        <v>2</v>
      </c>
      <c r="XB2" s="3" t="s">
        <v>2</v>
      </c>
      <c r="XC2" s="3" t="s">
        <v>2</v>
      </c>
      <c r="XD2" s="3" t="s">
        <v>2</v>
      </c>
      <c r="XE2" s="3" t="s">
        <v>2</v>
      </c>
      <c r="XF2" s="3" t="s">
        <v>2</v>
      </c>
      <c r="XG2" s="3" t="s">
        <v>2</v>
      </c>
      <c r="XH2" s="3" t="s">
        <v>2</v>
      </c>
      <c r="XI2" s="3" t="s">
        <v>2</v>
      </c>
      <c r="XJ2" s="3" t="s">
        <v>2</v>
      </c>
      <c r="XK2" s="3" t="s">
        <v>2</v>
      </c>
      <c r="XL2" s="3" t="s">
        <v>2</v>
      </c>
      <c r="XM2" s="3" t="s">
        <v>2</v>
      </c>
      <c r="XN2" s="3" t="s">
        <v>2</v>
      </c>
      <c r="XO2" s="3" t="s">
        <v>2</v>
      </c>
      <c r="XP2" s="3" t="s">
        <v>2</v>
      </c>
      <c r="XQ2" s="3" t="s">
        <v>2</v>
      </c>
      <c r="XR2" s="3" t="s">
        <v>2</v>
      </c>
      <c r="XS2" s="3" t="s">
        <v>2</v>
      </c>
      <c r="XT2" s="3" t="s">
        <v>2</v>
      </c>
      <c r="XU2" s="3" t="s">
        <v>2</v>
      </c>
      <c r="XV2" s="3" t="s">
        <v>2</v>
      </c>
      <c r="XW2" s="3" t="s">
        <v>2</v>
      </c>
      <c r="XX2" s="3" t="s">
        <v>2</v>
      </c>
      <c r="XY2" s="3" t="s">
        <v>2</v>
      </c>
      <c r="XZ2" s="3" t="s">
        <v>2</v>
      </c>
      <c r="YA2" s="3" t="s">
        <v>2</v>
      </c>
      <c r="YB2" s="3" t="s">
        <v>2</v>
      </c>
      <c r="YC2" s="3" t="s">
        <v>2</v>
      </c>
      <c r="YD2" s="3" t="s">
        <v>2</v>
      </c>
      <c r="YE2" s="3" t="s">
        <v>2</v>
      </c>
      <c r="YF2" s="3" t="s">
        <v>2</v>
      </c>
      <c r="YG2" s="3" t="s">
        <v>2</v>
      </c>
      <c r="YH2" s="3" t="s">
        <v>2</v>
      </c>
      <c r="YI2" s="3" t="s">
        <v>2</v>
      </c>
      <c r="YJ2" s="3" t="s">
        <v>2</v>
      </c>
      <c r="YK2" s="3" t="s">
        <v>2</v>
      </c>
      <c r="YL2" s="3" t="s">
        <v>2</v>
      </c>
      <c r="YM2" s="3" t="s">
        <v>2</v>
      </c>
      <c r="YN2" s="3" t="s">
        <v>2</v>
      </c>
      <c r="YO2" s="3" t="s">
        <v>2</v>
      </c>
      <c r="YP2" s="3" t="s">
        <v>2</v>
      </c>
      <c r="YQ2" s="3" t="s">
        <v>2</v>
      </c>
      <c r="YR2" s="3" t="s">
        <v>2</v>
      </c>
      <c r="YS2" s="3" t="s">
        <v>2</v>
      </c>
      <c r="YT2" s="3" t="s">
        <v>2</v>
      </c>
      <c r="YU2" s="3" t="s">
        <v>2</v>
      </c>
      <c r="YV2" s="3" t="s">
        <v>2</v>
      </c>
      <c r="YW2" s="3" t="s">
        <v>2</v>
      </c>
      <c r="YX2" s="3" t="s">
        <v>2</v>
      </c>
      <c r="YY2" s="3" t="s">
        <v>2</v>
      </c>
      <c r="YZ2" s="3" t="s">
        <v>2</v>
      </c>
      <c r="ZA2" s="3" t="s">
        <v>2</v>
      </c>
      <c r="ZB2" s="3" t="s">
        <v>2</v>
      </c>
      <c r="ZC2" s="3" t="s">
        <v>2</v>
      </c>
      <c r="ZD2" s="3" t="s">
        <v>2</v>
      </c>
      <c r="ZE2" s="3" t="s">
        <v>2</v>
      </c>
      <c r="ZF2" s="3" t="s">
        <v>2</v>
      </c>
      <c r="ZG2" s="3" t="s">
        <v>2</v>
      </c>
      <c r="ZH2" s="3" t="s">
        <v>2</v>
      </c>
      <c r="ZI2" s="3" t="s">
        <v>2</v>
      </c>
      <c r="ZJ2" s="3" t="s">
        <v>2</v>
      </c>
      <c r="ZK2" s="3" t="s">
        <v>2</v>
      </c>
      <c r="ZL2" s="3" t="s">
        <v>2</v>
      </c>
      <c r="ZM2" s="3" t="s">
        <v>2</v>
      </c>
      <c r="ZN2" s="3" t="s">
        <v>2</v>
      </c>
      <c r="ZO2" s="3" t="s">
        <v>2</v>
      </c>
      <c r="ZP2" s="3" t="s">
        <v>2</v>
      </c>
      <c r="ZQ2" s="3" t="s">
        <v>2</v>
      </c>
      <c r="ZR2" s="3" t="s">
        <v>2</v>
      </c>
      <c r="ZS2" s="3" t="s">
        <v>2</v>
      </c>
      <c r="ZT2" s="3" t="s">
        <v>2</v>
      </c>
      <c r="ZU2" s="3" t="s">
        <v>2</v>
      </c>
      <c r="ZV2" s="3" t="s">
        <v>2</v>
      </c>
      <c r="ZW2" s="3" t="s">
        <v>2</v>
      </c>
      <c r="ZX2" s="3" t="s">
        <v>2</v>
      </c>
      <c r="ZY2" s="3" t="s">
        <v>2</v>
      </c>
      <c r="ZZ2" s="3" t="s">
        <v>2</v>
      </c>
      <c r="AAA2" s="3" t="s">
        <v>2</v>
      </c>
      <c r="AAB2" s="3" t="s">
        <v>2</v>
      </c>
      <c r="AAC2" s="3" t="s">
        <v>2</v>
      </c>
      <c r="AAD2" s="3" t="s">
        <v>2</v>
      </c>
      <c r="AAE2" s="3" t="s">
        <v>2</v>
      </c>
      <c r="AAF2" s="3" t="s">
        <v>2</v>
      </c>
      <c r="AAG2" s="3" t="s">
        <v>2</v>
      </c>
      <c r="AAH2" s="3" t="s">
        <v>2</v>
      </c>
      <c r="AAI2" s="3" t="s">
        <v>2</v>
      </c>
      <c r="AAJ2" s="3" t="s">
        <v>2</v>
      </c>
      <c r="AAK2" s="3" t="s">
        <v>2</v>
      </c>
      <c r="AAL2" s="3" t="s">
        <v>2</v>
      </c>
      <c r="AAM2" s="3" t="s">
        <v>2</v>
      </c>
      <c r="AAN2" s="3" t="s">
        <v>2</v>
      </c>
      <c r="AAO2" s="3" t="s">
        <v>2</v>
      </c>
      <c r="AAP2" s="3" t="s">
        <v>2</v>
      </c>
      <c r="AAQ2" s="3" t="s">
        <v>2</v>
      </c>
      <c r="AAR2" s="3" t="s">
        <v>2</v>
      </c>
      <c r="AAS2" s="3" t="s">
        <v>2</v>
      </c>
      <c r="AAT2" s="3" t="s">
        <v>2</v>
      </c>
      <c r="AAU2" s="3" t="s">
        <v>2</v>
      </c>
      <c r="AAV2" s="3" t="s">
        <v>2</v>
      </c>
      <c r="AAW2" s="3" t="s">
        <v>2</v>
      </c>
      <c r="AAX2" s="3" t="s">
        <v>2</v>
      </c>
      <c r="AAY2" s="3" t="s">
        <v>2</v>
      </c>
      <c r="AAZ2" s="3" t="s">
        <v>2</v>
      </c>
      <c r="ABA2" s="3" t="s">
        <v>2</v>
      </c>
      <c r="ABB2" s="3" t="s">
        <v>2</v>
      </c>
      <c r="ABC2" s="3" t="s">
        <v>2</v>
      </c>
      <c r="ABD2" s="3" t="s">
        <v>2</v>
      </c>
      <c r="ABE2" s="3" t="s">
        <v>2</v>
      </c>
      <c r="ABF2" s="3" t="s">
        <v>2</v>
      </c>
      <c r="ABG2" s="3" t="s">
        <v>2</v>
      </c>
      <c r="ABH2" s="3" t="s">
        <v>2</v>
      </c>
      <c r="ABI2" s="3" t="s">
        <v>2</v>
      </c>
      <c r="ABJ2" s="3" t="s">
        <v>2</v>
      </c>
      <c r="ABK2" s="3" t="s">
        <v>2</v>
      </c>
      <c r="ABL2" s="3" t="s">
        <v>2</v>
      </c>
      <c r="ABM2" s="3" t="s">
        <v>2</v>
      </c>
      <c r="ABN2" s="3" t="s">
        <v>2</v>
      </c>
      <c r="ABO2" s="3" t="s">
        <v>2</v>
      </c>
      <c r="ABP2" s="3" t="s">
        <v>2</v>
      </c>
      <c r="ABQ2" s="3" t="s">
        <v>2</v>
      </c>
      <c r="ABR2" s="3" t="s">
        <v>2</v>
      </c>
      <c r="ABS2" s="3" t="s">
        <v>2</v>
      </c>
      <c r="ABT2" s="3" t="s">
        <v>2</v>
      </c>
      <c r="ABU2" s="3" t="s">
        <v>2</v>
      </c>
      <c r="ABV2" s="3" t="s">
        <v>2</v>
      </c>
      <c r="ABW2" s="3" t="s">
        <v>2</v>
      </c>
      <c r="ABX2" s="3" t="s">
        <v>2</v>
      </c>
      <c r="ABY2" s="3" t="s">
        <v>2</v>
      </c>
      <c r="ABZ2" s="3" t="s">
        <v>2</v>
      </c>
      <c r="ACA2" s="3" t="s">
        <v>2</v>
      </c>
      <c r="ACB2" s="3" t="s">
        <v>2</v>
      </c>
      <c r="ACC2" s="3" t="s">
        <v>2</v>
      </c>
      <c r="ACD2" s="3" t="s">
        <v>2</v>
      </c>
      <c r="ACE2" s="3" t="s">
        <v>2</v>
      </c>
      <c r="ACF2" s="3" t="s">
        <v>2</v>
      </c>
      <c r="ACG2" s="3" t="s">
        <v>2</v>
      </c>
      <c r="ACH2" s="3" t="s">
        <v>2</v>
      </c>
      <c r="ACI2" s="3" t="s">
        <v>2</v>
      </c>
      <c r="ACJ2" s="3" t="s">
        <v>2</v>
      </c>
      <c r="ACK2" s="3" t="s">
        <v>2</v>
      </c>
      <c r="ACL2" s="3" t="s">
        <v>2</v>
      </c>
      <c r="ACM2" s="3" t="s">
        <v>2</v>
      </c>
      <c r="ACN2" s="3" t="s">
        <v>2</v>
      </c>
      <c r="ACO2" s="3" t="s">
        <v>2</v>
      </c>
      <c r="ACP2" s="3" t="s">
        <v>2</v>
      </c>
      <c r="ACQ2" s="3" t="s">
        <v>2</v>
      </c>
      <c r="ACR2" s="3" t="s">
        <v>2</v>
      </c>
      <c r="ACS2" s="3" t="s">
        <v>2</v>
      </c>
      <c r="ACT2" s="3" t="s">
        <v>2</v>
      </c>
      <c r="ACU2" s="3" t="s">
        <v>2</v>
      </c>
      <c r="ACV2" s="3" t="s">
        <v>2</v>
      </c>
      <c r="ACW2" s="3" t="s">
        <v>2</v>
      </c>
      <c r="ACX2" s="3" t="s">
        <v>2</v>
      </c>
      <c r="ACY2" s="3" t="s">
        <v>2</v>
      </c>
      <c r="ACZ2" s="3" t="s">
        <v>2</v>
      </c>
      <c r="ADA2" s="3" t="s">
        <v>2</v>
      </c>
      <c r="ADB2" s="3" t="s">
        <v>2</v>
      </c>
      <c r="ADC2" s="3" t="s">
        <v>2</v>
      </c>
      <c r="ADD2" s="3" t="s">
        <v>2</v>
      </c>
      <c r="ADE2" s="3" t="s">
        <v>2</v>
      </c>
      <c r="ADF2" s="3" t="s">
        <v>2</v>
      </c>
      <c r="ADG2" s="3" t="s">
        <v>2</v>
      </c>
      <c r="ADH2" s="3" t="s">
        <v>2</v>
      </c>
      <c r="ADI2" s="3" t="s">
        <v>2</v>
      </c>
      <c r="ADJ2" s="3" t="s">
        <v>2</v>
      </c>
      <c r="ADK2" s="3" t="s">
        <v>2</v>
      </c>
      <c r="ADL2" s="3" t="s">
        <v>2</v>
      </c>
      <c r="ADM2" s="3" t="s">
        <v>2</v>
      </c>
      <c r="ADN2" s="3" t="s">
        <v>2</v>
      </c>
      <c r="ADO2" s="3" t="s">
        <v>2</v>
      </c>
      <c r="ADP2" s="3" t="s">
        <v>2</v>
      </c>
      <c r="ADQ2" s="3" t="s">
        <v>2</v>
      </c>
      <c r="ADR2" s="3" t="s">
        <v>2</v>
      </c>
      <c r="ADS2" s="3" t="s">
        <v>2</v>
      </c>
      <c r="ADT2" s="3" t="s">
        <v>2</v>
      </c>
      <c r="ADU2" s="3" t="s">
        <v>2</v>
      </c>
      <c r="ADV2" s="3" t="s">
        <v>2</v>
      </c>
      <c r="ADW2" s="3" t="s">
        <v>2</v>
      </c>
      <c r="ADX2" s="3" t="s">
        <v>2</v>
      </c>
      <c r="ADY2" s="3" t="s">
        <v>2</v>
      </c>
      <c r="ADZ2" s="3" t="s">
        <v>2</v>
      </c>
      <c r="AEA2" s="3" t="s">
        <v>2</v>
      </c>
      <c r="AEB2" s="3" t="s">
        <v>2</v>
      </c>
      <c r="AEC2" s="3" t="s">
        <v>2</v>
      </c>
      <c r="AED2" s="3" t="s">
        <v>2</v>
      </c>
      <c r="AEE2" s="3" t="s">
        <v>2</v>
      </c>
      <c r="AEF2" s="3" t="s">
        <v>2</v>
      </c>
      <c r="AEG2" s="3" t="s">
        <v>2</v>
      </c>
      <c r="AEH2" s="3" t="s">
        <v>2</v>
      </c>
      <c r="AEI2" s="3" t="s">
        <v>2</v>
      </c>
      <c r="AEJ2" s="3" t="s">
        <v>2</v>
      </c>
      <c r="AEK2" s="3" t="s">
        <v>2</v>
      </c>
      <c r="AEL2" s="3" t="s">
        <v>2</v>
      </c>
      <c r="AEM2" s="3" t="s">
        <v>2</v>
      </c>
      <c r="AEN2" s="3" t="s">
        <v>2</v>
      </c>
      <c r="AEO2" s="3" t="s">
        <v>2</v>
      </c>
      <c r="AEP2" s="3" t="s">
        <v>2</v>
      </c>
      <c r="AEQ2" s="3" t="s">
        <v>2</v>
      </c>
      <c r="AER2" s="3" t="s">
        <v>2</v>
      </c>
      <c r="AES2" s="3" t="s">
        <v>2</v>
      </c>
      <c r="AET2" s="3" t="s">
        <v>2</v>
      </c>
      <c r="AEU2" s="3" t="s">
        <v>2</v>
      </c>
      <c r="AEV2" s="3" t="s">
        <v>2</v>
      </c>
      <c r="AEW2" s="3" t="s">
        <v>2</v>
      </c>
      <c r="AEX2" s="3" t="s">
        <v>2</v>
      </c>
      <c r="AEY2" s="3" t="s">
        <v>2</v>
      </c>
      <c r="AEZ2" s="3" t="s">
        <v>2</v>
      </c>
      <c r="AFA2" s="3" t="s">
        <v>2</v>
      </c>
      <c r="AFB2" s="3" t="s">
        <v>2</v>
      </c>
      <c r="AFC2" s="3" t="s">
        <v>2</v>
      </c>
      <c r="AFD2" s="3" t="s">
        <v>2</v>
      </c>
      <c r="AFE2" s="3" t="s">
        <v>2</v>
      </c>
      <c r="AFF2" s="3" t="s">
        <v>2</v>
      </c>
      <c r="AFG2" s="3" t="s">
        <v>2</v>
      </c>
      <c r="AFH2" s="3" t="s">
        <v>2</v>
      </c>
      <c r="AFI2" s="3" t="s">
        <v>2</v>
      </c>
      <c r="AFJ2" s="3" t="s">
        <v>2</v>
      </c>
      <c r="AFK2" s="3" t="s">
        <v>2</v>
      </c>
      <c r="AFL2" s="3" t="s">
        <v>2</v>
      </c>
      <c r="AFM2" s="3" t="s">
        <v>2</v>
      </c>
      <c r="AFN2" s="3" t="s">
        <v>2</v>
      </c>
      <c r="AFO2" s="3" t="s">
        <v>2</v>
      </c>
      <c r="AFP2" s="3" t="s">
        <v>2</v>
      </c>
      <c r="AFQ2" s="3" t="s">
        <v>2</v>
      </c>
      <c r="AFR2" s="3" t="s">
        <v>2</v>
      </c>
      <c r="AFS2" s="3" t="s">
        <v>2</v>
      </c>
      <c r="AFT2" s="3" t="s">
        <v>2</v>
      </c>
      <c r="AFU2" s="3" t="s">
        <v>2</v>
      </c>
      <c r="AFV2" s="3" t="s">
        <v>2</v>
      </c>
      <c r="AFW2" s="3" t="s">
        <v>2</v>
      </c>
      <c r="AFX2" s="3" t="s">
        <v>2</v>
      </c>
      <c r="AFY2" s="3" t="s">
        <v>2</v>
      </c>
      <c r="AFZ2" s="3" t="s">
        <v>2</v>
      </c>
      <c r="AGA2" s="3" t="s">
        <v>2</v>
      </c>
      <c r="AGB2" s="3" t="s">
        <v>2</v>
      </c>
      <c r="AGC2" s="3" t="s">
        <v>2</v>
      </c>
      <c r="AGD2" s="3" t="s">
        <v>2</v>
      </c>
      <c r="AGE2" s="3" t="s">
        <v>2</v>
      </c>
      <c r="AGF2" s="3" t="s">
        <v>2</v>
      </c>
      <c r="AGG2" s="3" t="s">
        <v>2</v>
      </c>
      <c r="AGH2" s="3" t="s">
        <v>2</v>
      </c>
      <c r="AGI2" s="3" t="s">
        <v>2</v>
      </c>
      <c r="AGJ2" s="3" t="s">
        <v>2</v>
      </c>
      <c r="AGK2" s="3" t="s">
        <v>2</v>
      </c>
      <c r="AGL2" s="3" t="s">
        <v>2</v>
      </c>
      <c r="AGM2" s="3" t="s">
        <v>2</v>
      </c>
      <c r="AGN2" s="3" t="s">
        <v>2</v>
      </c>
      <c r="AGO2" s="3" t="s">
        <v>2</v>
      </c>
      <c r="AGP2" s="3" t="s">
        <v>2</v>
      </c>
      <c r="AGQ2" s="3" t="s">
        <v>2</v>
      </c>
      <c r="AGR2" s="3" t="s">
        <v>2</v>
      </c>
      <c r="AGS2" s="3" t="s">
        <v>2</v>
      </c>
      <c r="AGT2" s="3" t="s">
        <v>2</v>
      </c>
      <c r="AGU2" s="3" t="s">
        <v>2</v>
      </c>
      <c r="AGV2" s="3" t="s">
        <v>2</v>
      </c>
      <c r="AGW2" s="3" t="s">
        <v>2</v>
      </c>
      <c r="AGX2" s="3" t="s">
        <v>2</v>
      </c>
      <c r="AGY2" s="3" t="s">
        <v>2</v>
      </c>
      <c r="AGZ2" s="3" t="s">
        <v>2</v>
      </c>
      <c r="AHA2" s="3" t="s">
        <v>2</v>
      </c>
      <c r="AHB2" s="3" t="s">
        <v>2</v>
      </c>
      <c r="AHC2" s="3" t="s">
        <v>2</v>
      </c>
      <c r="AHD2" s="3" t="s">
        <v>2</v>
      </c>
      <c r="AHE2" s="3" t="s">
        <v>2</v>
      </c>
      <c r="AHF2" s="3" t="s">
        <v>2</v>
      </c>
      <c r="AHG2" s="3" t="s">
        <v>2</v>
      </c>
      <c r="AHH2" s="3" t="s">
        <v>2</v>
      </c>
      <c r="AHI2" s="3" t="s">
        <v>2</v>
      </c>
      <c r="AHJ2" s="3" t="s">
        <v>2</v>
      </c>
      <c r="AHK2" s="3" t="s">
        <v>2</v>
      </c>
      <c r="AHL2" s="3" t="s">
        <v>2</v>
      </c>
      <c r="AHM2" s="3" t="s">
        <v>2</v>
      </c>
      <c r="AHN2" s="3" t="s">
        <v>2</v>
      </c>
      <c r="AHO2" s="3" t="s">
        <v>2</v>
      </c>
      <c r="AHP2" s="3" t="s">
        <v>2</v>
      </c>
      <c r="AHQ2" s="3" t="s">
        <v>2</v>
      </c>
      <c r="AHR2" s="3" t="s">
        <v>2</v>
      </c>
      <c r="AHS2" s="3" t="s">
        <v>2</v>
      </c>
      <c r="AHT2" s="3" t="s">
        <v>2</v>
      </c>
      <c r="AHU2" s="3" t="s">
        <v>2</v>
      </c>
      <c r="AHV2" s="3" t="s">
        <v>2</v>
      </c>
      <c r="AHW2" s="3" t="s">
        <v>2</v>
      </c>
      <c r="AHX2" s="3" t="s">
        <v>2</v>
      </c>
      <c r="AHY2" s="3" t="s">
        <v>2</v>
      </c>
      <c r="AHZ2" s="3" t="s">
        <v>2</v>
      </c>
      <c r="AIA2" s="3" t="s">
        <v>2</v>
      </c>
      <c r="AIB2" s="3" t="s">
        <v>2</v>
      </c>
      <c r="AIC2" s="3" t="s">
        <v>2</v>
      </c>
      <c r="AID2" s="3" t="s">
        <v>2</v>
      </c>
      <c r="AIE2" s="3" t="s">
        <v>2</v>
      </c>
      <c r="AIF2" s="3" t="s">
        <v>2</v>
      </c>
      <c r="AIG2" s="3" t="s">
        <v>2</v>
      </c>
      <c r="AIH2" s="3" t="s">
        <v>2</v>
      </c>
      <c r="AII2" s="3" t="s">
        <v>2</v>
      </c>
      <c r="AIJ2" s="3" t="s">
        <v>2</v>
      </c>
      <c r="AIK2" s="3" t="s">
        <v>2</v>
      </c>
      <c r="AIL2" s="3" t="s">
        <v>2</v>
      </c>
      <c r="AIM2" s="3" t="s">
        <v>2</v>
      </c>
      <c r="AIN2" s="3" t="s">
        <v>2</v>
      </c>
      <c r="AIO2" s="3" t="s">
        <v>2</v>
      </c>
      <c r="AIP2" s="3" t="s">
        <v>2</v>
      </c>
      <c r="AIQ2" s="3" t="s">
        <v>2</v>
      </c>
      <c r="AIR2" s="3" t="s">
        <v>2</v>
      </c>
      <c r="AIS2" s="3" t="s">
        <v>2</v>
      </c>
      <c r="AIT2" s="3" t="s">
        <v>2</v>
      </c>
      <c r="AIU2" s="3" t="s">
        <v>2</v>
      </c>
      <c r="AIV2" s="3" t="s">
        <v>2</v>
      </c>
      <c r="AIW2" s="3" t="s">
        <v>2</v>
      </c>
      <c r="AIX2" s="3" t="s">
        <v>2</v>
      </c>
      <c r="AIY2" s="3" t="s">
        <v>2</v>
      </c>
      <c r="AIZ2" s="3" t="s">
        <v>2</v>
      </c>
      <c r="AJA2" s="3" t="s">
        <v>2</v>
      </c>
      <c r="AJB2" s="3" t="s">
        <v>2</v>
      </c>
      <c r="AJC2" s="3" t="s">
        <v>2</v>
      </c>
      <c r="AJD2" s="3" t="s">
        <v>2</v>
      </c>
      <c r="AJE2" s="3" t="s">
        <v>2</v>
      </c>
      <c r="AJF2" s="3" t="s">
        <v>2</v>
      </c>
      <c r="AJG2" s="3" t="s">
        <v>2</v>
      </c>
      <c r="AJH2" s="3" t="s">
        <v>2</v>
      </c>
      <c r="AJI2" s="3" t="s">
        <v>2</v>
      </c>
      <c r="AJJ2" s="3" t="s">
        <v>2</v>
      </c>
      <c r="AJK2" s="3" t="s">
        <v>2</v>
      </c>
      <c r="AJL2" s="3" t="s">
        <v>2</v>
      </c>
      <c r="AJM2" s="3" t="s">
        <v>2</v>
      </c>
      <c r="AJN2" s="3" t="s">
        <v>2</v>
      </c>
      <c r="AJO2" s="3" t="s">
        <v>2</v>
      </c>
      <c r="AJP2" s="3" t="s">
        <v>2</v>
      </c>
      <c r="AJQ2" s="3" t="s">
        <v>2</v>
      </c>
      <c r="AJR2" s="3" t="s">
        <v>2</v>
      </c>
      <c r="AJS2" s="3" t="s">
        <v>2</v>
      </c>
      <c r="AJT2" s="3" t="s">
        <v>2</v>
      </c>
      <c r="AJU2" s="3" t="s">
        <v>2</v>
      </c>
      <c r="AJV2" s="3" t="s">
        <v>2</v>
      </c>
      <c r="AJW2" s="3" t="s">
        <v>2</v>
      </c>
      <c r="AJX2" s="3" t="s">
        <v>2</v>
      </c>
      <c r="AJY2" s="3" t="s">
        <v>2</v>
      </c>
      <c r="AJZ2" s="3" t="s">
        <v>2</v>
      </c>
      <c r="AKA2" s="3" t="s">
        <v>2</v>
      </c>
      <c r="AKB2" s="3" t="s">
        <v>2</v>
      </c>
      <c r="AKC2" s="3" t="s">
        <v>2</v>
      </c>
      <c r="AKD2" s="3" t="s">
        <v>2</v>
      </c>
      <c r="AKE2" s="3" t="s">
        <v>2</v>
      </c>
      <c r="AKF2" s="3" t="s">
        <v>2</v>
      </c>
      <c r="AKG2" s="3" t="s">
        <v>2</v>
      </c>
      <c r="AKH2" s="3" t="s">
        <v>2</v>
      </c>
      <c r="AKI2" s="3" t="s">
        <v>2</v>
      </c>
      <c r="AKJ2" s="3" t="s">
        <v>2</v>
      </c>
      <c r="AKK2" s="3" t="s">
        <v>2</v>
      </c>
      <c r="AKL2" s="3" t="s">
        <v>2</v>
      </c>
      <c r="AKM2" s="3" t="s">
        <v>2</v>
      </c>
      <c r="AKN2" s="3" t="s">
        <v>2</v>
      </c>
      <c r="AKO2" s="3" t="s">
        <v>2</v>
      </c>
      <c r="AKP2" s="3" t="s">
        <v>2</v>
      </c>
      <c r="AKQ2" s="3" t="s">
        <v>2</v>
      </c>
      <c r="AKR2" s="3" t="s">
        <v>2</v>
      </c>
      <c r="AKS2" s="3" t="s">
        <v>2</v>
      </c>
      <c r="AKT2" s="3" t="s">
        <v>2</v>
      </c>
      <c r="AKU2" s="3" t="s">
        <v>2</v>
      </c>
      <c r="AKV2" s="3" t="s">
        <v>2</v>
      </c>
      <c r="AKW2" s="3" t="s">
        <v>2</v>
      </c>
      <c r="AKX2" s="3" t="s">
        <v>2</v>
      </c>
      <c r="AKY2" s="3" t="s">
        <v>2</v>
      </c>
      <c r="AKZ2" s="3" t="s">
        <v>2</v>
      </c>
      <c r="ALA2" s="3" t="s">
        <v>2</v>
      </c>
      <c r="ALB2" s="3" t="s">
        <v>2</v>
      </c>
      <c r="ALC2" s="3" t="s">
        <v>2</v>
      </c>
      <c r="ALD2" s="3" t="s">
        <v>2</v>
      </c>
      <c r="ALE2" s="3" t="s">
        <v>2</v>
      </c>
      <c r="ALF2" s="3" t="s">
        <v>2</v>
      </c>
      <c r="ALG2" s="3" t="s">
        <v>2</v>
      </c>
      <c r="ALH2" s="3" t="s">
        <v>2</v>
      </c>
      <c r="ALI2" s="3" t="s">
        <v>2</v>
      </c>
      <c r="ALJ2" s="3" t="s">
        <v>2</v>
      </c>
      <c r="ALK2" s="3" t="s">
        <v>2</v>
      </c>
      <c r="ALL2" s="3" t="s">
        <v>2</v>
      </c>
      <c r="ALM2" s="3" t="s">
        <v>2</v>
      </c>
      <c r="ALN2" s="3" t="s">
        <v>2</v>
      </c>
      <c r="ALO2" s="3" t="s">
        <v>2</v>
      </c>
      <c r="ALP2" s="3" t="s">
        <v>2</v>
      </c>
      <c r="ALQ2" s="3" t="s">
        <v>2</v>
      </c>
      <c r="ALR2" s="3" t="s">
        <v>2</v>
      </c>
      <c r="ALS2" s="3" t="s">
        <v>2</v>
      </c>
      <c r="ALT2" s="3" t="s">
        <v>2</v>
      </c>
      <c r="ALU2" s="3" t="s">
        <v>2</v>
      </c>
      <c r="ALV2" s="3" t="s">
        <v>2</v>
      </c>
      <c r="ALW2" s="3" t="s">
        <v>2</v>
      </c>
      <c r="ALX2" s="3" t="s">
        <v>2</v>
      </c>
      <c r="ALY2" s="3" t="s">
        <v>2</v>
      </c>
      <c r="ALZ2" s="3" t="s">
        <v>2</v>
      </c>
      <c r="AMA2" s="3" t="s">
        <v>2</v>
      </c>
      <c r="AMB2" s="3" t="s">
        <v>2</v>
      </c>
      <c r="AMC2" s="3" t="s">
        <v>2</v>
      </c>
      <c r="AMD2" s="3" t="s">
        <v>2</v>
      </c>
      <c r="AME2" s="3" t="s">
        <v>2</v>
      </c>
      <c r="AMF2" s="3" t="s">
        <v>2</v>
      </c>
      <c r="AMG2" s="3" t="s">
        <v>2</v>
      </c>
      <c r="AMH2" s="3" t="s">
        <v>2</v>
      </c>
      <c r="AMI2" s="3" t="s">
        <v>2</v>
      </c>
      <c r="AMJ2" s="3" t="s">
        <v>2</v>
      </c>
      <c r="AMK2" s="3" t="s">
        <v>2</v>
      </c>
      <c r="AML2" s="3" t="s">
        <v>2</v>
      </c>
      <c r="AMM2" s="3" t="s">
        <v>2</v>
      </c>
      <c r="AMN2" s="3" t="s">
        <v>2</v>
      </c>
      <c r="AMO2" s="3" t="s">
        <v>2</v>
      </c>
      <c r="AMP2" s="3" t="s">
        <v>2</v>
      </c>
      <c r="AMQ2" s="3" t="s">
        <v>2</v>
      </c>
      <c r="AMR2" s="3" t="s">
        <v>2</v>
      </c>
      <c r="AMS2" s="3" t="s">
        <v>2</v>
      </c>
      <c r="AMT2" s="3" t="s">
        <v>2</v>
      </c>
      <c r="AMU2" s="3" t="s">
        <v>2</v>
      </c>
      <c r="AMV2" s="3" t="s">
        <v>2</v>
      </c>
      <c r="AMW2" s="3" t="s">
        <v>2</v>
      </c>
      <c r="AMX2" s="3" t="s">
        <v>2</v>
      </c>
      <c r="AMY2" s="3" t="s">
        <v>2</v>
      </c>
      <c r="AMZ2" s="3" t="s">
        <v>2</v>
      </c>
      <c r="ANA2" s="3" t="s">
        <v>2</v>
      </c>
      <c r="ANB2" s="3" t="s">
        <v>2</v>
      </c>
      <c r="ANC2" s="3" t="s">
        <v>2</v>
      </c>
      <c r="AND2" s="3" t="s">
        <v>2</v>
      </c>
      <c r="ANE2" s="3" t="s">
        <v>2</v>
      </c>
      <c r="ANF2" s="3" t="s">
        <v>2</v>
      </c>
      <c r="ANG2" s="3" t="s">
        <v>2</v>
      </c>
      <c r="ANH2" s="3" t="s">
        <v>2</v>
      </c>
      <c r="ANI2" s="3" t="s">
        <v>2</v>
      </c>
      <c r="ANJ2" s="3" t="s">
        <v>2</v>
      </c>
      <c r="ANK2" s="3" t="s">
        <v>2</v>
      </c>
      <c r="ANL2" s="3" t="s">
        <v>2</v>
      </c>
      <c r="ANM2" s="3" t="s">
        <v>2</v>
      </c>
      <c r="ANN2" s="3" t="s">
        <v>2</v>
      </c>
      <c r="ANO2" s="3" t="s">
        <v>2</v>
      </c>
      <c r="ANP2" s="3" t="s">
        <v>2</v>
      </c>
      <c r="ANQ2" s="3" t="s">
        <v>2</v>
      </c>
      <c r="ANR2" s="3" t="s">
        <v>2</v>
      </c>
      <c r="ANS2" s="3" t="s">
        <v>2</v>
      </c>
      <c r="ANT2" s="3" t="s">
        <v>2</v>
      </c>
      <c r="ANU2" s="3" t="s">
        <v>2</v>
      </c>
      <c r="ANV2" s="3" t="s">
        <v>2</v>
      </c>
      <c r="ANW2" s="3" t="s">
        <v>2</v>
      </c>
      <c r="ANX2" s="3" t="s">
        <v>2</v>
      </c>
      <c r="ANY2" s="3" t="s">
        <v>2</v>
      </c>
      <c r="ANZ2" s="3" t="s">
        <v>2</v>
      </c>
      <c r="AOA2" s="3" t="s">
        <v>2</v>
      </c>
      <c r="AOB2" s="3" t="s">
        <v>2</v>
      </c>
      <c r="AOC2" s="3" t="s">
        <v>2</v>
      </c>
      <c r="AOD2" s="3" t="s">
        <v>2</v>
      </c>
      <c r="AOE2" s="3" t="s">
        <v>2</v>
      </c>
      <c r="AOF2" s="3" t="s">
        <v>2</v>
      </c>
      <c r="AOG2" s="3" t="s">
        <v>2</v>
      </c>
      <c r="AOH2" s="3" t="s">
        <v>2</v>
      </c>
      <c r="AOI2" s="3" t="s">
        <v>2</v>
      </c>
      <c r="AOJ2" s="3" t="s">
        <v>2</v>
      </c>
      <c r="AOK2" s="3" t="s">
        <v>2</v>
      </c>
      <c r="AOL2" s="3" t="s">
        <v>2</v>
      </c>
      <c r="AOM2" s="3" t="s">
        <v>2</v>
      </c>
      <c r="AON2" s="3" t="s">
        <v>2</v>
      </c>
      <c r="AOO2" s="3" t="s">
        <v>2</v>
      </c>
      <c r="AOP2" s="3" t="s">
        <v>2</v>
      </c>
      <c r="AOQ2" s="3" t="s">
        <v>2</v>
      </c>
      <c r="AOR2" s="3" t="s">
        <v>2</v>
      </c>
      <c r="AOS2" s="3" t="s">
        <v>2</v>
      </c>
      <c r="AOT2" s="3" t="s">
        <v>2</v>
      </c>
      <c r="AOU2" s="3" t="s">
        <v>2</v>
      </c>
      <c r="AOV2" s="3" t="s">
        <v>2</v>
      </c>
      <c r="AOW2" s="3" t="s">
        <v>2</v>
      </c>
      <c r="AOX2" s="3" t="s">
        <v>2</v>
      </c>
      <c r="AOY2" s="3" t="s">
        <v>2</v>
      </c>
      <c r="AOZ2" s="3" t="s">
        <v>2</v>
      </c>
      <c r="APA2" s="3" t="s">
        <v>2</v>
      </c>
      <c r="APB2" s="3" t="s">
        <v>2</v>
      </c>
      <c r="APC2" s="3" t="s">
        <v>2</v>
      </c>
      <c r="APD2" s="3" t="s">
        <v>2</v>
      </c>
      <c r="APE2" s="3" t="s">
        <v>2</v>
      </c>
      <c r="APF2" s="3" t="s">
        <v>2</v>
      </c>
      <c r="APG2" s="3" t="s">
        <v>2</v>
      </c>
      <c r="APH2" s="3" t="s">
        <v>2</v>
      </c>
      <c r="API2" s="3" t="s">
        <v>2</v>
      </c>
      <c r="APJ2" s="3" t="s">
        <v>2</v>
      </c>
      <c r="APK2" s="3" t="s">
        <v>2</v>
      </c>
      <c r="APL2" s="3" t="s">
        <v>2</v>
      </c>
      <c r="APM2" s="3" t="s">
        <v>2</v>
      </c>
      <c r="APN2" s="3" t="s">
        <v>2</v>
      </c>
      <c r="APO2" s="3" t="s">
        <v>2</v>
      </c>
      <c r="APP2" s="3" t="s">
        <v>2</v>
      </c>
      <c r="APQ2" s="3" t="s">
        <v>2</v>
      </c>
      <c r="APR2" s="3" t="s">
        <v>2</v>
      </c>
      <c r="APS2" s="3" t="s">
        <v>2</v>
      </c>
      <c r="APT2" s="3" t="s">
        <v>2</v>
      </c>
      <c r="APU2" s="3" t="s">
        <v>2</v>
      </c>
      <c r="APV2" s="3" t="s">
        <v>2</v>
      </c>
      <c r="APW2" s="3" t="s">
        <v>2</v>
      </c>
      <c r="APX2" s="3" t="s">
        <v>2</v>
      </c>
      <c r="APY2" s="3" t="s">
        <v>2</v>
      </c>
      <c r="APZ2" s="3" t="s">
        <v>2</v>
      </c>
      <c r="AQA2" s="3" t="s">
        <v>2</v>
      </c>
      <c r="AQB2" s="3" t="s">
        <v>2</v>
      </c>
      <c r="AQC2" s="3" t="s">
        <v>2</v>
      </c>
      <c r="AQD2" s="3" t="s">
        <v>2</v>
      </c>
      <c r="AQE2" s="3" t="s">
        <v>2</v>
      </c>
      <c r="AQF2" s="3" t="s">
        <v>2</v>
      </c>
      <c r="AQG2" s="3" t="s">
        <v>2</v>
      </c>
    </row>
    <row r="3" spans="1:1128" ht="16.5" customHeight="1" x14ac:dyDescent="0.25">
      <c r="A3" s="31" t="s">
        <v>8</v>
      </c>
      <c r="B3" s="5">
        <f t="shared" ref="B3:BM3" si="0">B5+B7</f>
        <v>11319</v>
      </c>
      <c r="C3" s="5">
        <f t="shared" si="0"/>
        <v>14382</v>
      </c>
      <c r="D3" s="5">
        <f t="shared" si="0"/>
        <v>12712</v>
      </c>
      <c r="E3" s="5">
        <f t="shared" si="0"/>
        <v>13700</v>
      </c>
      <c r="F3" s="5">
        <f t="shared" si="0"/>
        <v>10818</v>
      </c>
      <c r="G3" s="5">
        <f t="shared" si="0"/>
        <v>8345</v>
      </c>
      <c r="H3" s="5">
        <f t="shared" si="0"/>
        <v>9024</v>
      </c>
      <c r="I3" s="5">
        <f t="shared" si="0"/>
        <v>9179</v>
      </c>
      <c r="J3" s="5">
        <f t="shared" si="0"/>
        <v>8199</v>
      </c>
      <c r="K3" s="5">
        <f t="shared" si="0"/>
        <v>7674</v>
      </c>
      <c r="L3" s="5">
        <f t="shared" si="0"/>
        <v>7185</v>
      </c>
      <c r="M3" s="5">
        <f t="shared" si="0"/>
        <v>8442</v>
      </c>
      <c r="N3" s="5">
        <f t="shared" si="0"/>
        <v>6711</v>
      </c>
      <c r="O3" s="5">
        <f t="shared" si="0"/>
        <v>7088</v>
      </c>
      <c r="P3" s="5">
        <f t="shared" si="0"/>
        <v>6010</v>
      </c>
      <c r="Q3" s="5">
        <f t="shared" si="0"/>
        <v>8491</v>
      </c>
      <c r="R3" s="5">
        <f t="shared" si="0"/>
        <v>7686</v>
      </c>
      <c r="S3" s="5">
        <f t="shared" si="0"/>
        <v>6918</v>
      </c>
      <c r="T3" s="5">
        <f t="shared" si="0"/>
        <v>7934</v>
      </c>
      <c r="U3" s="5">
        <f t="shared" si="0"/>
        <v>9041</v>
      </c>
      <c r="V3" s="5">
        <f t="shared" si="0"/>
        <v>14089</v>
      </c>
      <c r="W3" s="5">
        <f t="shared" si="0"/>
        <v>11128</v>
      </c>
      <c r="X3" s="5">
        <f t="shared" si="0"/>
        <v>11338</v>
      </c>
      <c r="Y3" s="5">
        <f t="shared" si="0"/>
        <v>11752</v>
      </c>
      <c r="Z3" s="5">
        <f t="shared" si="0"/>
        <v>10311</v>
      </c>
      <c r="AA3" s="5">
        <f t="shared" si="0"/>
        <v>9060</v>
      </c>
      <c r="AB3" s="5">
        <f t="shared" si="0"/>
        <v>8081</v>
      </c>
      <c r="AC3" s="5">
        <f t="shared" si="0"/>
        <v>6845</v>
      </c>
      <c r="AD3" s="5">
        <f t="shared" si="0"/>
        <v>6570</v>
      </c>
      <c r="AE3" s="5">
        <f t="shared" si="0"/>
        <v>8000</v>
      </c>
      <c r="AF3" s="5">
        <f t="shared" si="0"/>
        <v>5571</v>
      </c>
      <c r="AG3" s="5">
        <f t="shared" si="0"/>
        <v>7344</v>
      </c>
      <c r="AH3" s="5">
        <f t="shared" si="0"/>
        <v>7094</v>
      </c>
      <c r="AI3" s="5">
        <f t="shared" si="0"/>
        <v>5745</v>
      </c>
      <c r="AJ3" s="5">
        <f t="shared" si="0"/>
        <v>6686</v>
      </c>
      <c r="AK3" s="5">
        <f t="shared" si="0"/>
        <v>7800</v>
      </c>
      <c r="AL3" s="5">
        <f t="shared" si="0"/>
        <v>6858</v>
      </c>
      <c r="AM3" s="5">
        <f t="shared" si="0"/>
        <v>6156</v>
      </c>
      <c r="AN3" s="5">
        <f t="shared" si="0"/>
        <v>7686</v>
      </c>
      <c r="AO3" s="5">
        <f t="shared" si="0"/>
        <v>7947</v>
      </c>
      <c r="AP3" s="5">
        <f t="shared" si="0"/>
        <v>12953</v>
      </c>
      <c r="AQ3" s="5">
        <f t="shared" si="0"/>
        <v>9864</v>
      </c>
      <c r="AR3" s="5">
        <f t="shared" si="0"/>
        <v>10735</v>
      </c>
      <c r="AS3" s="5">
        <f t="shared" si="0"/>
        <v>11220</v>
      </c>
      <c r="AT3" s="5">
        <f t="shared" si="0"/>
        <v>9896</v>
      </c>
      <c r="AU3" s="5">
        <f t="shared" si="0"/>
        <v>7948</v>
      </c>
      <c r="AV3" s="5">
        <f t="shared" si="0"/>
        <v>6476</v>
      </c>
      <c r="AW3" s="5">
        <f t="shared" si="0"/>
        <v>5945</v>
      </c>
      <c r="AX3" s="5">
        <f t="shared" si="0"/>
        <v>5544</v>
      </c>
      <c r="AY3" s="5">
        <f t="shared" si="0"/>
        <v>6311</v>
      </c>
      <c r="AZ3" s="5">
        <f t="shared" si="0"/>
        <v>7186</v>
      </c>
      <c r="BA3" s="5">
        <f t="shared" si="0"/>
        <v>5386</v>
      </c>
      <c r="BB3" s="5">
        <f t="shared" si="0"/>
        <v>4784</v>
      </c>
      <c r="BC3" s="5">
        <f t="shared" si="0"/>
        <v>4007</v>
      </c>
      <c r="BD3" s="5">
        <f t="shared" si="0"/>
        <v>5096</v>
      </c>
      <c r="BE3" s="5">
        <f t="shared" si="0"/>
        <v>6354</v>
      </c>
      <c r="BF3" s="5">
        <f t="shared" si="0"/>
        <v>5349</v>
      </c>
      <c r="BG3" s="5">
        <f t="shared" si="0"/>
        <v>4659</v>
      </c>
      <c r="BH3" s="5">
        <f t="shared" si="0"/>
        <v>4637</v>
      </c>
      <c r="BI3" s="5">
        <f t="shared" si="0"/>
        <v>5167</v>
      </c>
      <c r="BJ3" s="5">
        <f t="shared" si="0"/>
        <v>7873</v>
      </c>
      <c r="BK3" s="5">
        <f t="shared" si="0"/>
        <v>8049</v>
      </c>
      <c r="BL3" s="5">
        <f t="shared" si="0"/>
        <v>8810</v>
      </c>
      <c r="BM3" s="5">
        <f t="shared" si="0"/>
        <v>7112</v>
      </c>
      <c r="BN3" s="5">
        <f t="shared" ref="BN3:DY3" si="1">BN5+BN7</f>
        <v>9555</v>
      </c>
      <c r="BO3" s="5">
        <f t="shared" si="1"/>
        <v>9649</v>
      </c>
      <c r="BP3" s="5">
        <f t="shared" si="1"/>
        <v>9997</v>
      </c>
      <c r="BQ3" s="5">
        <f t="shared" si="1"/>
        <v>6997</v>
      </c>
      <c r="BR3" s="5">
        <f t="shared" si="1"/>
        <v>5737</v>
      </c>
      <c r="BS3" s="5">
        <f t="shared" si="1"/>
        <v>9321</v>
      </c>
      <c r="BT3" s="5">
        <f t="shared" si="1"/>
        <v>7988</v>
      </c>
      <c r="BU3" s="5">
        <f t="shared" si="1"/>
        <v>5584</v>
      </c>
      <c r="BV3" s="5">
        <f t="shared" si="1"/>
        <v>4627</v>
      </c>
      <c r="BW3" s="5">
        <f t="shared" si="1"/>
        <v>4123</v>
      </c>
      <c r="BX3" s="5">
        <f t="shared" si="1"/>
        <v>5601</v>
      </c>
      <c r="BY3" s="5">
        <f t="shared" si="1"/>
        <v>4341</v>
      </c>
      <c r="BZ3" s="5">
        <f t="shared" si="1"/>
        <v>4676</v>
      </c>
      <c r="CA3" s="5">
        <f t="shared" si="1"/>
        <v>4300</v>
      </c>
      <c r="CB3" s="5">
        <f t="shared" si="1"/>
        <v>4007</v>
      </c>
      <c r="CC3" s="5">
        <f t="shared" si="1"/>
        <v>5960</v>
      </c>
      <c r="CD3" s="5">
        <f t="shared" si="1"/>
        <v>6830</v>
      </c>
      <c r="CE3" s="5">
        <f t="shared" si="1"/>
        <v>5501</v>
      </c>
      <c r="CF3" s="5">
        <f t="shared" si="1"/>
        <v>7044</v>
      </c>
      <c r="CG3" s="5">
        <f t="shared" si="1"/>
        <v>9029</v>
      </c>
      <c r="CH3" s="5">
        <f t="shared" si="1"/>
        <v>9205</v>
      </c>
      <c r="CI3" s="5">
        <f t="shared" si="1"/>
        <v>9152</v>
      </c>
      <c r="CJ3" s="5">
        <f t="shared" si="1"/>
        <v>9669</v>
      </c>
      <c r="CK3" s="5">
        <f t="shared" si="1"/>
        <v>8050</v>
      </c>
      <c r="CL3" s="5">
        <f t="shared" si="1"/>
        <v>5335</v>
      </c>
      <c r="CM3" s="5">
        <f t="shared" si="1"/>
        <v>6355</v>
      </c>
      <c r="CN3" s="5">
        <f t="shared" si="1"/>
        <v>6395</v>
      </c>
      <c r="CO3" s="5">
        <f t="shared" si="1"/>
        <v>5012</v>
      </c>
      <c r="CP3" s="5">
        <f t="shared" si="1"/>
        <v>6543</v>
      </c>
      <c r="CQ3" s="5">
        <f t="shared" si="1"/>
        <v>5373</v>
      </c>
      <c r="CR3" s="5">
        <f t="shared" si="1"/>
        <v>6454</v>
      </c>
      <c r="CS3" s="5">
        <f t="shared" si="1"/>
        <v>4968</v>
      </c>
      <c r="CT3" s="5">
        <f t="shared" si="1"/>
        <v>3988</v>
      </c>
      <c r="CU3" s="5">
        <f t="shared" si="1"/>
        <v>3734</v>
      </c>
      <c r="CV3" s="5">
        <f t="shared" si="1"/>
        <v>4485</v>
      </c>
      <c r="CW3" s="5">
        <f t="shared" si="1"/>
        <v>5613</v>
      </c>
      <c r="CX3" s="5">
        <f t="shared" si="1"/>
        <v>5032</v>
      </c>
      <c r="CY3" s="5">
        <f t="shared" si="1"/>
        <v>5176</v>
      </c>
      <c r="CZ3" s="5">
        <f t="shared" si="1"/>
        <v>5655</v>
      </c>
      <c r="DA3" s="5">
        <f t="shared" si="1"/>
        <v>11861</v>
      </c>
      <c r="DB3" s="5">
        <f t="shared" si="1"/>
        <v>7619</v>
      </c>
      <c r="DC3" s="5">
        <f t="shared" si="1"/>
        <v>6683</v>
      </c>
      <c r="DD3" s="5">
        <f t="shared" si="1"/>
        <v>7682</v>
      </c>
      <c r="DE3" s="5">
        <f t="shared" si="1"/>
        <v>9657</v>
      </c>
      <c r="DF3" s="5">
        <f t="shared" si="1"/>
        <v>6653</v>
      </c>
      <c r="DG3" s="5">
        <f t="shared" si="1"/>
        <v>5271</v>
      </c>
      <c r="DH3" s="5">
        <f t="shared" si="1"/>
        <v>4629</v>
      </c>
      <c r="DI3" s="5">
        <f t="shared" si="1"/>
        <v>4359</v>
      </c>
      <c r="DJ3" s="5">
        <f t="shared" si="1"/>
        <v>4205</v>
      </c>
      <c r="DK3" s="5">
        <f t="shared" si="1"/>
        <v>6430</v>
      </c>
      <c r="DL3" s="5">
        <f t="shared" si="1"/>
        <v>4593</v>
      </c>
      <c r="DM3" s="5">
        <f t="shared" si="1"/>
        <v>3827</v>
      </c>
      <c r="DN3" s="5">
        <f t="shared" si="1"/>
        <v>3585</v>
      </c>
      <c r="DO3" s="5">
        <f t="shared" si="1"/>
        <v>4627</v>
      </c>
      <c r="DP3" s="5">
        <f t="shared" si="1"/>
        <v>5850</v>
      </c>
      <c r="DQ3" s="5">
        <f t="shared" si="1"/>
        <v>4878</v>
      </c>
      <c r="DR3" s="5">
        <f t="shared" si="1"/>
        <v>4284</v>
      </c>
      <c r="DS3" s="5">
        <f t="shared" si="1"/>
        <v>4049</v>
      </c>
      <c r="DT3" s="5">
        <f t="shared" si="1"/>
        <v>4160</v>
      </c>
      <c r="DU3" s="5">
        <f t="shared" si="1"/>
        <v>6760</v>
      </c>
      <c r="DV3" s="5">
        <f t="shared" si="1"/>
        <v>6964</v>
      </c>
      <c r="DW3" s="5">
        <f t="shared" si="1"/>
        <v>8561</v>
      </c>
      <c r="DX3" s="5">
        <f t="shared" si="1"/>
        <v>11608</v>
      </c>
      <c r="DY3" s="5">
        <f t="shared" si="1"/>
        <v>9343</v>
      </c>
      <c r="DZ3" s="5">
        <f t="shared" ref="DZ3:GK3" si="2">DZ5+DZ7</f>
        <v>10590</v>
      </c>
      <c r="EA3" s="5">
        <f t="shared" si="2"/>
        <v>12070</v>
      </c>
      <c r="EB3" s="5">
        <f t="shared" si="2"/>
        <v>6551</v>
      </c>
      <c r="EC3" s="5">
        <f t="shared" si="2"/>
        <v>5014</v>
      </c>
      <c r="ED3" s="5">
        <f t="shared" si="2"/>
        <v>7508</v>
      </c>
      <c r="EE3" s="5">
        <f t="shared" si="2"/>
        <v>6515</v>
      </c>
      <c r="EF3" s="5">
        <f t="shared" si="2"/>
        <v>4786</v>
      </c>
      <c r="EG3" s="5">
        <f t="shared" si="2"/>
        <v>4136</v>
      </c>
      <c r="EH3" s="5">
        <f t="shared" si="2"/>
        <v>3955</v>
      </c>
      <c r="EI3" s="5">
        <f t="shared" si="2"/>
        <v>5328</v>
      </c>
      <c r="EJ3" s="5">
        <f t="shared" si="2"/>
        <v>5139</v>
      </c>
      <c r="EK3" s="5">
        <f t="shared" si="2"/>
        <v>3959</v>
      </c>
      <c r="EL3" s="5">
        <f t="shared" si="2"/>
        <v>4179</v>
      </c>
      <c r="EM3" s="5">
        <f t="shared" si="2"/>
        <v>3827</v>
      </c>
      <c r="EN3" s="5">
        <f t="shared" si="2"/>
        <v>5671</v>
      </c>
      <c r="EO3" s="5">
        <f t="shared" si="2"/>
        <v>4691</v>
      </c>
      <c r="EP3" s="5">
        <f t="shared" si="2"/>
        <v>4756</v>
      </c>
      <c r="EQ3" s="5">
        <f t="shared" si="2"/>
        <v>5476</v>
      </c>
      <c r="ER3" s="5">
        <f t="shared" si="2"/>
        <v>7469</v>
      </c>
      <c r="ES3" s="5">
        <f t="shared" si="2"/>
        <v>10353</v>
      </c>
      <c r="ET3" s="5">
        <f t="shared" si="2"/>
        <v>7163</v>
      </c>
      <c r="EU3" s="5">
        <f t="shared" si="2"/>
        <v>8747</v>
      </c>
      <c r="EV3" s="5">
        <f t="shared" si="2"/>
        <v>9071</v>
      </c>
      <c r="EW3" s="5">
        <f t="shared" si="2"/>
        <v>6337</v>
      </c>
      <c r="EX3" s="5">
        <f t="shared" si="2"/>
        <v>6898</v>
      </c>
      <c r="EY3" s="5">
        <f t="shared" si="2"/>
        <v>4996</v>
      </c>
      <c r="EZ3" s="5">
        <f t="shared" si="2"/>
        <v>4555</v>
      </c>
      <c r="FA3" s="5">
        <f t="shared" si="2"/>
        <v>6696</v>
      </c>
      <c r="FB3" s="5">
        <f t="shared" si="2"/>
        <v>8699</v>
      </c>
      <c r="FC3" s="5">
        <f t="shared" si="2"/>
        <v>11731</v>
      </c>
      <c r="FD3" s="5">
        <f t="shared" si="2"/>
        <v>11484</v>
      </c>
      <c r="FE3" s="5">
        <f t="shared" si="2"/>
        <v>7591</v>
      </c>
      <c r="FF3" s="5">
        <f t="shared" si="2"/>
        <v>6292</v>
      </c>
      <c r="FG3" s="5">
        <f t="shared" si="2"/>
        <v>5911</v>
      </c>
      <c r="FH3" s="5">
        <f t="shared" si="2"/>
        <v>7836</v>
      </c>
      <c r="FI3" s="5">
        <f t="shared" si="2"/>
        <v>6383</v>
      </c>
      <c r="FJ3" s="5">
        <f t="shared" si="2"/>
        <v>5705</v>
      </c>
      <c r="FK3" s="5">
        <f t="shared" si="2"/>
        <v>6121</v>
      </c>
      <c r="FL3" s="5">
        <f t="shared" si="2"/>
        <v>6029</v>
      </c>
      <c r="FM3" s="5">
        <f t="shared" si="2"/>
        <v>12798</v>
      </c>
      <c r="FN3" s="5">
        <f t="shared" si="2"/>
        <v>12246</v>
      </c>
      <c r="FO3" s="5">
        <f t="shared" si="2"/>
        <v>8381</v>
      </c>
      <c r="FP3" s="5">
        <f t="shared" si="2"/>
        <v>7726</v>
      </c>
      <c r="FQ3" s="5">
        <f t="shared" si="2"/>
        <v>6703</v>
      </c>
      <c r="FR3" s="5">
        <f t="shared" si="2"/>
        <v>8161</v>
      </c>
      <c r="FS3" s="5">
        <f t="shared" si="2"/>
        <v>6544</v>
      </c>
      <c r="FT3" s="5">
        <f t="shared" si="2"/>
        <v>7308</v>
      </c>
      <c r="FU3" s="5">
        <f t="shared" si="2"/>
        <v>8613</v>
      </c>
      <c r="FV3" s="5">
        <f t="shared" si="2"/>
        <v>10378</v>
      </c>
      <c r="FW3" s="5">
        <f t="shared" si="2"/>
        <v>9369</v>
      </c>
      <c r="FX3" s="5">
        <f t="shared" si="2"/>
        <v>6470</v>
      </c>
      <c r="FY3" s="5">
        <f t="shared" si="2"/>
        <v>5228</v>
      </c>
      <c r="FZ3" s="5">
        <f t="shared" si="2"/>
        <v>4946</v>
      </c>
      <c r="GA3" s="5">
        <f t="shared" si="2"/>
        <v>7166</v>
      </c>
      <c r="GB3" s="5">
        <f t="shared" si="2"/>
        <v>6920</v>
      </c>
      <c r="GC3" s="5">
        <f t="shared" si="2"/>
        <v>5091</v>
      </c>
      <c r="GD3" s="5">
        <f t="shared" si="2"/>
        <v>4456</v>
      </c>
      <c r="GE3" s="5">
        <f t="shared" si="2"/>
        <v>4936</v>
      </c>
      <c r="GF3" s="5">
        <f t="shared" si="2"/>
        <v>8484</v>
      </c>
      <c r="GG3" s="5">
        <f t="shared" si="2"/>
        <v>8547</v>
      </c>
      <c r="GH3" s="5">
        <f t="shared" si="2"/>
        <v>9340</v>
      </c>
      <c r="GI3" s="5">
        <f t="shared" si="2"/>
        <v>12706</v>
      </c>
      <c r="GJ3" s="5">
        <f t="shared" si="2"/>
        <v>9717</v>
      </c>
      <c r="GK3" s="5">
        <f t="shared" si="2"/>
        <v>11420</v>
      </c>
      <c r="GL3" s="5">
        <f t="shared" ref="GL3:IW3" si="3">GL5+GL7</f>
        <v>10561</v>
      </c>
      <c r="GM3" s="5">
        <f t="shared" si="3"/>
        <v>10143</v>
      </c>
      <c r="GN3" s="5">
        <f t="shared" si="3"/>
        <v>6334</v>
      </c>
      <c r="GO3" s="5">
        <f t="shared" si="3"/>
        <v>5631</v>
      </c>
      <c r="GP3" s="5">
        <f t="shared" si="3"/>
        <v>6860</v>
      </c>
      <c r="GQ3" s="5">
        <f t="shared" si="3"/>
        <v>7845</v>
      </c>
      <c r="GR3" s="5">
        <f t="shared" si="3"/>
        <v>7107</v>
      </c>
      <c r="GS3" s="5">
        <f t="shared" si="3"/>
        <v>5161</v>
      </c>
      <c r="GT3" s="5">
        <f t="shared" si="3"/>
        <v>4455</v>
      </c>
      <c r="GU3" s="5">
        <f t="shared" si="3"/>
        <v>6077</v>
      </c>
      <c r="GV3" s="5">
        <f t="shared" si="3"/>
        <v>4784</v>
      </c>
      <c r="GW3" s="5">
        <f t="shared" si="3"/>
        <v>4121</v>
      </c>
      <c r="GX3" s="5">
        <f t="shared" si="3"/>
        <v>4749</v>
      </c>
      <c r="GY3" s="5">
        <f t="shared" si="3"/>
        <v>3973</v>
      </c>
      <c r="GZ3" s="5">
        <f t="shared" si="3"/>
        <v>6091</v>
      </c>
      <c r="HA3" s="5">
        <f t="shared" si="3"/>
        <v>5547</v>
      </c>
      <c r="HB3" s="5">
        <f t="shared" si="3"/>
        <v>5064</v>
      </c>
      <c r="HC3" s="5">
        <f t="shared" si="3"/>
        <v>5749</v>
      </c>
      <c r="HD3" s="5">
        <f t="shared" si="3"/>
        <v>5894</v>
      </c>
      <c r="HE3" s="5">
        <f t="shared" si="3"/>
        <v>10703</v>
      </c>
      <c r="HF3" s="5">
        <f t="shared" si="3"/>
        <v>7701</v>
      </c>
      <c r="HG3" s="5">
        <f t="shared" si="3"/>
        <v>7594</v>
      </c>
      <c r="HH3" s="5">
        <f t="shared" si="3"/>
        <v>8282</v>
      </c>
      <c r="HI3" s="5">
        <f t="shared" si="3"/>
        <v>7877</v>
      </c>
      <c r="HJ3" s="5">
        <f t="shared" si="3"/>
        <v>6793</v>
      </c>
      <c r="HK3" s="5">
        <f t="shared" si="3"/>
        <v>5371</v>
      </c>
      <c r="HL3" s="5">
        <f t="shared" si="3"/>
        <v>5057</v>
      </c>
      <c r="HM3" s="5">
        <f t="shared" si="3"/>
        <v>5726</v>
      </c>
      <c r="HN3" s="5">
        <f t="shared" si="3"/>
        <v>8373</v>
      </c>
      <c r="HO3" s="5">
        <f t="shared" si="3"/>
        <v>5656</v>
      </c>
      <c r="HP3" s="5">
        <f t="shared" si="3"/>
        <v>4761</v>
      </c>
      <c r="HQ3" s="5">
        <f t="shared" si="3"/>
        <v>3990</v>
      </c>
      <c r="HR3" s="5">
        <f t="shared" si="3"/>
        <v>4726</v>
      </c>
      <c r="HS3" s="5">
        <f t="shared" si="3"/>
        <v>5222</v>
      </c>
      <c r="HT3" s="5">
        <f t="shared" si="3"/>
        <v>4189</v>
      </c>
      <c r="HU3" s="5">
        <f t="shared" si="3"/>
        <v>3636</v>
      </c>
      <c r="HV3" s="5">
        <f t="shared" si="3"/>
        <v>10227</v>
      </c>
      <c r="HW3" s="5">
        <f t="shared" si="3"/>
        <v>9929</v>
      </c>
      <c r="HX3" s="5">
        <f t="shared" si="3"/>
        <v>7206</v>
      </c>
      <c r="HY3" s="5">
        <f t="shared" si="3"/>
        <v>6311</v>
      </c>
      <c r="HZ3" s="5">
        <f t="shared" si="3"/>
        <v>7441</v>
      </c>
      <c r="IA3" s="5">
        <f t="shared" si="3"/>
        <v>11505</v>
      </c>
      <c r="IB3" s="5">
        <f t="shared" si="3"/>
        <v>6734</v>
      </c>
      <c r="IC3" s="5">
        <f t="shared" si="3"/>
        <v>5272</v>
      </c>
      <c r="ID3" s="5">
        <f t="shared" si="3"/>
        <v>4492</v>
      </c>
      <c r="IE3" s="5">
        <f t="shared" si="3"/>
        <v>4899</v>
      </c>
      <c r="IF3" s="5">
        <f t="shared" si="3"/>
        <v>8639</v>
      </c>
      <c r="IG3" s="5">
        <f t="shared" si="3"/>
        <v>6555</v>
      </c>
      <c r="IH3" s="5">
        <f t="shared" si="3"/>
        <v>4265</v>
      </c>
      <c r="II3" s="5">
        <f t="shared" si="3"/>
        <v>3677</v>
      </c>
      <c r="IJ3" s="5">
        <f t="shared" si="3"/>
        <v>3225</v>
      </c>
      <c r="IK3" s="5">
        <f t="shared" si="3"/>
        <v>5775</v>
      </c>
      <c r="IL3" s="5">
        <f t="shared" si="3"/>
        <v>3894</v>
      </c>
      <c r="IM3" s="5">
        <f t="shared" si="3"/>
        <v>3069</v>
      </c>
      <c r="IN3" s="5">
        <f t="shared" si="3"/>
        <v>1362</v>
      </c>
      <c r="IO3" s="5">
        <f t="shared" si="3"/>
        <v>6242</v>
      </c>
      <c r="IP3" s="5">
        <f t="shared" si="3"/>
        <v>5440</v>
      </c>
      <c r="IQ3" s="5">
        <f t="shared" si="3"/>
        <v>4722</v>
      </c>
      <c r="IR3" s="5">
        <f t="shared" si="3"/>
        <v>4344</v>
      </c>
      <c r="IS3" s="5">
        <f t="shared" si="3"/>
        <v>11665</v>
      </c>
      <c r="IT3" s="5">
        <f t="shared" si="3"/>
        <v>10440</v>
      </c>
      <c r="IU3" s="5">
        <f t="shared" si="3"/>
        <v>11548</v>
      </c>
      <c r="IV3" s="5">
        <f t="shared" si="3"/>
        <v>7573</v>
      </c>
      <c r="IW3" s="5">
        <f t="shared" si="3"/>
        <v>6024</v>
      </c>
      <c r="IX3" s="5">
        <f t="shared" ref="IX3:LI3" si="4">IX5+IX7</f>
        <v>6529</v>
      </c>
      <c r="IY3" s="5">
        <f t="shared" si="4"/>
        <v>5555</v>
      </c>
      <c r="IZ3" s="5">
        <f t="shared" si="4"/>
        <v>5025</v>
      </c>
      <c r="JA3" s="5">
        <f t="shared" si="4"/>
        <v>5866</v>
      </c>
      <c r="JB3" s="5">
        <f t="shared" si="4"/>
        <v>6517</v>
      </c>
      <c r="JC3" s="5">
        <f t="shared" si="4"/>
        <v>7286</v>
      </c>
      <c r="JD3" s="5">
        <f t="shared" si="4"/>
        <v>5623</v>
      </c>
      <c r="JE3" s="5">
        <f t="shared" si="4"/>
        <v>4845</v>
      </c>
      <c r="JF3" s="5">
        <f t="shared" si="4"/>
        <v>5505</v>
      </c>
      <c r="JG3" s="5">
        <f t="shared" si="4"/>
        <v>6622</v>
      </c>
      <c r="JH3" s="5">
        <f t="shared" si="4"/>
        <v>5891</v>
      </c>
      <c r="JI3" s="5">
        <f t="shared" si="4"/>
        <v>5877</v>
      </c>
      <c r="JJ3" s="5">
        <f t="shared" si="4"/>
        <v>5782</v>
      </c>
      <c r="JK3" s="5">
        <f t="shared" si="4"/>
        <v>6845</v>
      </c>
      <c r="JL3" s="5">
        <f t="shared" si="4"/>
        <v>12026</v>
      </c>
      <c r="JM3" s="5">
        <f t="shared" si="4"/>
        <v>8479</v>
      </c>
      <c r="JN3" s="5">
        <f t="shared" si="4"/>
        <v>7350</v>
      </c>
      <c r="JO3" s="5">
        <f t="shared" si="4"/>
        <v>5938</v>
      </c>
      <c r="JP3" s="5">
        <f t="shared" si="4"/>
        <v>9079</v>
      </c>
      <c r="JQ3" s="5">
        <f t="shared" si="4"/>
        <v>7258</v>
      </c>
      <c r="JR3" s="5">
        <f t="shared" si="4"/>
        <v>6020</v>
      </c>
      <c r="JS3" s="5">
        <f t="shared" si="4"/>
        <v>5182</v>
      </c>
      <c r="JT3" s="5">
        <f t="shared" si="4"/>
        <v>4773</v>
      </c>
      <c r="JU3" s="5">
        <f t="shared" si="4"/>
        <v>5215</v>
      </c>
      <c r="JV3" s="5">
        <f t="shared" si="4"/>
        <v>4415</v>
      </c>
      <c r="JW3" s="5">
        <f t="shared" si="4"/>
        <v>6873</v>
      </c>
      <c r="JX3" s="5">
        <f t="shared" si="4"/>
        <v>5999</v>
      </c>
      <c r="JY3" s="5">
        <f t="shared" si="4"/>
        <v>5081</v>
      </c>
      <c r="JZ3" s="5">
        <f t="shared" si="4"/>
        <v>6252</v>
      </c>
      <c r="KA3" s="5">
        <f t="shared" si="4"/>
        <v>6880</v>
      </c>
      <c r="KB3" s="5">
        <f t="shared" si="4"/>
        <v>5366</v>
      </c>
      <c r="KC3" s="5">
        <f t="shared" si="4"/>
        <v>4733</v>
      </c>
      <c r="KD3" s="5">
        <f t="shared" si="4"/>
        <v>4733</v>
      </c>
      <c r="KE3" s="5">
        <f t="shared" si="4"/>
        <v>4852</v>
      </c>
      <c r="KF3" s="5">
        <f t="shared" si="4"/>
        <v>10078</v>
      </c>
      <c r="KG3" s="5">
        <f t="shared" si="4"/>
        <v>9998</v>
      </c>
      <c r="KH3" s="5">
        <f t="shared" si="4"/>
        <v>7516</v>
      </c>
      <c r="KI3" s="5">
        <f t="shared" si="4"/>
        <v>6819</v>
      </c>
      <c r="KJ3" s="5">
        <f t="shared" si="4"/>
        <v>9281</v>
      </c>
      <c r="KK3" s="5">
        <f t="shared" si="4"/>
        <v>11341</v>
      </c>
      <c r="KL3" s="5">
        <f t="shared" si="4"/>
        <v>7075</v>
      </c>
      <c r="KM3" s="5">
        <f t="shared" si="4"/>
        <v>5444</v>
      </c>
      <c r="KN3" s="5">
        <f t="shared" si="4"/>
        <v>4515</v>
      </c>
      <c r="KO3" s="5">
        <f t="shared" si="4"/>
        <v>4113</v>
      </c>
      <c r="KP3" s="5">
        <f t="shared" si="4"/>
        <v>7992</v>
      </c>
      <c r="KQ3" s="5">
        <f t="shared" si="4"/>
        <v>5522</v>
      </c>
      <c r="KR3" s="5">
        <f t="shared" si="4"/>
        <v>4295</v>
      </c>
      <c r="KS3" s="5">
        <f t="shared" si="4"/>
        <v>3835</v>
      </c>
      <c r="KT3" s="5">
        <f t="shared" si="4"/>
        <v>4478</v>
      </c>
      <c r="KU3" s="5">
        <f t="shared" si="4"/>
        <v>4964</v>
      </c>
      <c r="KV3" s="5">
        <f t="shared" si="4"/>
        <v>4258</v>
      </c>
      <c r="KW3" s="5">
        <f t="shared" si="4"/>
        <v>3876</v>
      </c>
      <c r="KX3" s="5">
        <f t="shared" si="4"/>
        <v>3705</v>
      </c>
      <c r="KY3" s="5">
        <f t="shared" si="4"/>
        <v>10604</v>
      </c>
      <c r="KZ3" s="5">
        <f t="shared" si="4"/>
        <v>6719</v>
      </c>
      <c r="LA3" s="5">
        <f t="shared" si="4"/>
        <v>5970</v>
      </c>
      <c r="LB3" s="5">
        <f t="shared" si="4"/>
        <v>6404</v>
      </c>
      <c r="LC3" s="5">
        <f t="shared" si="4"/>
        <v>8156</v>
      </c>
      <c r="LD3" s="5">
        <f t="shared" si="4"/>
        <v>8664</v>
      </c>
      <c r="LE3" s="5">
        <f t="shared" si="4"/>
        <v>9881</v>
      </c>
      <c r="LF3" s="5">
        <f t="shared" si="4"/>
        <v>9135</v>
      </c>
      <c r="LG3" s="5">
        <f t="shared" si="4"/>
        <v>5770</v>
      </c>
      <c r="LH3" s="5">
        <f t="shared" si="4"/>
        <v>5111</v>
      </c>
      <c r="LI3" s="5">
        <f t="shared" si="4"/>
        <v>6131</v>
      </c>
      <c r="LJ3" s="5">
        <f t="shared" ref="LJ3:NU3" si="5">LJ5+LJ7</f>
        <v>5351</v>
      </c>
      <c r="LK3" s="5">
        <f t="shared" si="5"/>
        <v>4498</v>
      </c>
      <c r="LL3" s="5">
        <f t="shared" si="5"/>
        <v>5550</v>
      </c>
      <c r="LM3" s="5">
        <f t="shared" si="5"/>
        <v>4808</v>
      </c>
      <c r="LN3" s="5">
        <f t="shared" si="5"/>
        <v>5317</v>
      </c>
      <c r="LO3" s="5">
        <f t="shared" si="5"/>
        <v>4248</v>
      </c>
      <c r="LP3" s="5">
        <f t="shared" si="5"/>
        <v>3505</v>
      </c>
      <c r="LQ3" s="5">
        <f t="shared" si="5"/>
        <v>3500</v>
      </c>
      <c r="LR3" s="5">
        <f t="shared" si="5"/>
        <v>4197</v>
      </c>
      <c r="LS3" s="5">
        <f t="shared" si="5"/>
        <v>5001</v>
      </c>
      <c r="LT3" s="5">
        <f t="shared" si="5"/>
        <v>4438</v>
      </c>
      <c r="LU3" s="5">
        <f t="shared" si="5"/>
        <v>4472</v>
      </c>
      <c r="LV3" s="5">
        <f t="shared" si="5"/>
        <v>4348</v>
      </c>
      <c r="LW3" s="5">
        <f t="shared" si="5"/>
        <v>5102</v>
      </c>
      <c r="LX3" s="5">
        <f t="shared" si="5"/>
        <v>9574</v>
      </c>
      <c r="LY3" s="5">
        <f t="shared" si="5"/>
        <v>7033</v>
      </c>
      <c r="LZ3" s="5">
        <f t="shared" si="5"/>
        <v>8472</v>
      </c>
      <c r="MA3" s="5">
        <f t="shared" si="5"/>
        <v>9080</v>
      </c>
      <c r="MB3" s="5">
        <f t="shared" si="5"/>
        <v>7305</v>
      </c>
      <c r="MC3" s="5">
        <f t="shared" si="5"/>
        <v>5838</v>
      </c>
      <c r="MD3" s="5">
        <f t="shared" si="5"/>
        <v>4628</v>
      </c>
      <c r="ME3" s="5">
        <f t="shared" si="5"/>
        <v>4116</v>
      </c>
      <c r="MF3" s="5">
        <f t="shared" si="5"/>
        <v>5662</v>
      </c>
      <c r="MG3" s="5">
        <f t="shared" si="5"/>
        <v>5673</v>
      </c>
      <c r="MH3" s="5">
        <f t="shared" si="5"/>
        <v>5542</v>
      </c>
      <c r="MI3" s="5">
        <f t="shared" si="5"/>
        <v>4303</v>
      </c>
      <c r="MJ3" s="5">
        <f t="shared" si="5"/>
        <v>3667</v>
      </c>
      <c r="MK3" s="5">
        <f t="shared" si="5"/>
        <v>3454</v>
      </c>
      <c r="ML3" s="5">
        <f t="shared" si="5"/>
        <v>4128</v>
      </c>
      <c r="MM3" s="5">
        <f t="shared" si="5"/>
        <v>4913</v>
      </c>
      <c r="MN3" s="5">
        <f t="shared" si="5"/>
        <v>4419</v>
      </c>
      <c r="MO3" s="5">
        <f t="shared" si="5"/>
        <v>4399</v>
      </c>
      <c r="MP3" s="5">
        <f t="shared" si="5"/>
        <v>3906</v>
      </c>
      <c r="MQ3" s="5">
        <f t="shared" si="5"/>
        <v>3834</v>
      </c>
      <c r="MR3" s="5">
        <f t="shared" si="5"/>
        <v>9622</v>
      </c>
      <c r="MS3" s="5">
        <f t="shared" si="5"/>
        <v>11971</v>
      </c>
      <c r="MT3" s="5">
        <f t="shared" si="5"/>
        <v>10316</v>
      </c>
      <c r="MU3" s="5">
        <f t="shared" si="5"/>
        <v>7752</v>
      </c>
      <c r="MV3" s="5">
        <f t="shared" si="5"/>
        <v>11241</v>
      </c>
      <c r="MW3" s="5">
        <f t="shared" si="5"/>
        <v>10598</v>
      </c>
      <c r="MX3" s="5">
        <f t="shared" si="5"/>
        <v>5336</v>
      </c>
      <c r="MY3" s="5">
        <f t="shared" si="5"/>
        <v>4190</v>
      </c>
      <c r="MZ3" s="5">
        <f t="shared" si="5"/>
        <v>4103</v>
      </c>
      <c r="NA3" s="5">
        <f t="shared" si="5"/>
        <v>5946</v>
      </c>
      <c r="NB3" s="5">
        <f t="shared" si="5"/>
        <v>5073</v>
      </c>
      <c r="NC3" s="5">
        <f t="shared" si="5"/>
        <v>3892</v>
      </c>
      <c r="ND3" s="5">
        <f t="shared" si="5"/>
        <v>3431</v>
      </c>
      <c r="NE3" s="5">
        <f t="shared" si="5"/>
        <v>3951</v>
      </c>
      <c r="NF3" s="5">
        <f t="shared" si="5"/>
        <v>4763</v>
      </c>
      <c r="NG3" s="5">
        <f t="shared" si="5"/>
        <v>3924</v>
      </c>
      <c r="NH3" s="5">
        <f t="shared" si="5"/>
        <v>3462</v>
      </c>
      <c r="NI3" s="5">
        <f t="shared" si="5"/>
        <v>3242</v>
      </c>
      <c r="NJ3" s="5">
        <f t="shared" si="5"/>
        <v>3033</v>
      </c>
      <c r="NK3" s="5">
        <f t="shared" si="5"/>
        <v>4763</v>
      </c>
      <c r="NL3" s="5">
        <f t="shared" si="5"/>
        <v>4853</v>
      </c>
      <c r="NM3" s="5">
        <f t="shared" si="5"/>
        <v>4052</v>
      </c>
      <c r="NN3" s="5">
        <f t="shared" si="5"/>
        <v>5653</v>
      </c>
      <c r="NO3" s="5">
        <f t="shared" si="5"/>
        <v>7980</v>
      </c>
      <c r="NP3" s="5">
        <f t="shared" si="5"/>
        <v>7969</v>
      </c>
      <c r="NQ3" s="5">
        <f t="shared" si="5"/>
        <v>11538</v>
      </c>
      <c r="NR3" s="5">
        <f t="shared" si="5"/>
        <v>8553</v>
      </c>
      <c r="NS3" s="5">
        <f t="shared" si="5"/>
        <v>5381</v>
      </c>
      <c r="NT3" s="5">
        <f t="shared" si="5"/>
        <v>6455</v>
      </c>
      <c r="NU3" s="5">
        <f t="shared" si="5"/>
        <v>5310</v>
      </c>
      <c r="NV3" s="5">
        <f t="shared" ref="NV3:QG3" si="6">NV5+NV7</f>
        <v>4486</v>
      </c>
      <c r="NW3" s="5">
        <f t="shared" si="6"/>
        <v>5685</v>
      </c>
      <c r="NX3" s="5">
        <f t="shared" si="6"/>
        <v>4546</v>
      </c>
      <c r="NY3" s="5">
        <f t="shared" si="6"/>
        <v>5746</v>
      </c>
      <c r="NZ3" s="5">
        <f t="shared" si="6"/>
        <v>4599</v>
      </c>
      <c r="OA3" s="5">
        <f t="shared" si="6"/>
        <v>3848</v>
      </c>
      <c r="OB3" s="5">
        <f t="shared" si="6"/>
        <v>3511</v>
      </c>
      <c r="OC3" s="5">
        <f t="shared" si="6"/>
        <v>4066</v>
      </c>
      <c r="OD3" s="5">
        <f t="shared" si="6"/>
        <v>5344</v>
      </c>
      <c r="OE3" s="5">
        <f t="shared" si="6"/>
        <v>4369</v>
      </c>
      <c r="OF3" s="5">
        <f t="shared" si="6"/>
        <v>4450</v>
      </c>
      <c r="OG3" s="5">
        <f t="shared" si="6"/>
        <v>4311</v>
      </c>
      <c r="OH3" s="5">
        <f t="shared" si="6"/>
        <v>5125</v>
      </c>
      <c r="OI3" s="5">
        <f t="shared" si="6"/>
        <v>11134</v>
      </c>
      <c r="OJ3" s="5">
        <f t="shared" si="6"/>
        <v>7175</v>
      </c>
      <c r="OK3" s="5">
        <f t="shared" si="6"/>
        <v>5999</v>
      </c>
      <c r="OL3" s="5">
        <f t="shared" si="6"/>
        <v>7648</v>
      </c>
      <c r="OM3" s="5">
        <f t="shared" si="6"/>
        <v>6558</v>
      </c>
      <c r="ON3" s="5">
        <f t="shared" si="6"/>
        <v>6176</v>
      </c>
      <c r="OO3" s="5">
        <f t="shared" si="6"/>
        <v>4907</v>
      </c>
      <c r="OP3" s="5">
        <f t="shared" si="6"/>
        <v>4169</v>
      </c>
      <c r="OQ3" s="5">
        <f t="shared" si="6"/>
        <v>4123</v>
      </c>
      <c r="OR3" s="5">
        <f t="shared" si="6"/>
        <v>4443</v>
      </c>
      <c r="OS3" s="5">
        <f t="shared" si="6"/>
        <v>6919</v>
      </c>
      <c r="OT3" s="5">
        <f t="shared" si="6"/>
        <v>4758</v>
      </c>
      <c r="OU3" s="5">
        <f t="shared" si="6"/>
        <v>3901</v>
      </c>
      <c r="OV3" s="5">
        <f t="shared" si="6"/>
        <v>3760</v>
      </c>
      <c r="OW3" s="5">
        <f t="shared" si="6"/>
        <v>4286</v>
      </c>
      <c r="OX3" s="5">
        <f t="shared" si="6"/>
        <v>5088</v>
      </c>
      <c r="OY3" s="5">
        <f t="shared" si="6"/>
        <v>4581</v>
      </c>
      <c r="OZ3" s="5">
        <f t="shared" si="6"/>
        <v>4111</v>
      </c>
      <c r="PA3" s="5">
        <f t="shared" si="6"/>
        <v>3729</v>
      </c>
      <c r="PB3" s="5">
        <f t="shared" si="6"/>
        <v>3719</v>
      </c>
      <c r="PC3" s="5">
        <f t="shared" si="6"/>
        <v>6218</v>
      </c>
      <c r="PD3" s="5">
        <f t="shared" si="6"/>
        <v>6075</v>
      </c>
      <c r="PE3" s="5">
        <f t="shared" si="6"/>
        <v>6173</v>
      </c>
      <c r="PF3" s="5">
        <f t="shared" si="6"/>
        <v>8098</v>
      </c>
      <c r="PG3" s="5">
        <f t="shared" si="6"/>
        <v>7468</v>
      </c>
      <c r="PH3" s="5">
        <f t="shared" si="6"/>
        <v>8042</v>
      </c>
      <c r="PI3" s="5">
        <f t="shared" si="6"/>
        <v>6678</v>
      </c>
      <c r="PJ3" s="5">
        <f t="shared" si="6"/>
        <v>7600</v>
      </c>
      <c r="PK3" s="5">
        <f t="shared" si="6"/>
        <v>5072</v>
      </c>
      <c r="PL3" s="5">
        <f t="shared" si="6"/>
        <v>6733</v>
      </c>
      <c r="PM3" s="5">
        <f t="shared" si="6"/>
        <v>4987</v>
      </c>
      <c r="PN3" s="5">
        <f t="shared" si="6"/>
        <v>4710</v>
      </c>
      <c r="PO3" s="5">
        <f t="shared" si="6"/>
        <v>6929</v>
      </c>
      <c r="PP3" s="5">
        <f t="shared" si="6"/>
        <v>5207</v>
      </c>
      <c r="PQ3" s="5">
        <f t="shared" si="6"/>
        <v>6462</v>
      </c>
      <c r="PR3" s="5">
        <f t="shared" si="6"/>
        <v>5019</v>
      </c>
      <c r="PS3" s="5">
        <f t="shared" si="6"/>
        <v>4159</v>
      </c>
      <c r="PT3" s="5">
        <f t="shared" si="6"/>
        <v>3610</v>
      </c>
      <c r="PU3" s="5">
        <f t="shared" si="6"/>
        <v>3668</v>
      </c>
      <c r="PV3" s="5">
        <f t="shared" si="6"/>
        <v>5420</v>
      </c>
      <c r="PW3" s="5">
        <f t="shared" si="6"/>
        <v>4670</v>
      </c>
      <c r="PX3" s="5">
        <f t="shared" si="6"/>
        <v>4456</v>
      </c>
      <c r="PY3" s="5">
        <f t="shared" si="6"/>
        <v>5413</v>
      </c>
      <c r="PZ3" s="5">
        <f t="shared" si="6"/>
        <v>7014</v>
      </c>
      <c r="QA3" s="5">
        <f t="shared" si="6"/>
        <v>9497</v>
      </c>
      <c r="QB3" s="5">
        <f t="shared" si="6"/>
        <v>6706</v>
      </c>
      <c r="QC3" s="5">
        <f t="shared" si="6"/>
        <v>6135</v>
      </c>
      <c r="QD3" s="5">
        <f t="shared" si="6"/>
        <v>6546</v>
      </c>
      <c r="QE3" s="5">
        <f t="shared" si="6"/>
        <v>5393</v>
      </c>
      <c r="QF3" s="5">
        <f t="shared" si="6"/>
        <v>6045</v>
      </c>
      <c r="QG3" s="5">
        <f t="shared" si="6"/>
        <v>4656</v>
      </c>
      <c r="QH3" s="5">
        <f t="shared" ref="QH3:SS3" si="7">QH5+QH7</f>
        <v>5950</v>
      </c>
      <c r="QI3" s="5">
        <f t="shared" si="7"/>
        <v>6439</v>
      </c>
      <c r="QJ3" s="5">
        <f t="shared" si="7"/>
        <v>4918</v>
      </c>
      <c r="QK3" s="5">
        <f t="shared" si="7"/>
        <v>3976</v>
      </c>
      <c r="QL3" s="5">
        <f t="shared" si="7"/>
        <v>3581</v>
      </c>
      <c r="QM3" s="5">
        <f t="shared" si="7"/>
        <v>4746</v>
      </c>
      <c r="QN3" s="5">
        <f t="shared" si="7"/>
        <v>4904</v>
      </c>
      <c r="QO3" s="5">
        <f t="shared" si="7"/>
        <v>4330</v>
      </c>
      <c r="QP3" s="5">
        <f t="shared" si="7"/>
        <v>3816</v>
      </c>
      <c r="QQ3" s="5">
        <f t="shared" si="7"/>
        <v>4334</v>
      </c>
      <c r="QR3" s="5">
        <f t="shared" si="7"/>
        <v>4280</v>
      </c>
      <c r="QS3" s="5">
        <f t="shared" si="7"/>
        <v>7553</v>
      </c>
      <c r="QT3" s="5">
        <f t="shared" si="7"/>
        <v>9148</v>
      </c>
      <c r="QU3" s="5">
        <f t="shared" si="7"/>
        <v>6875</v>
      </c>
      <c r="QV3" s="5">
        <f t="shared" si="7"/>
        <v>7852</v>
      </c>
      <c r="QW3" s="5">
        <f t="shared" si="7"/>
        <v>8618</v>
      </c>
      <c r="QX3" s="5">
        <f t="shared" si="7"/>
        <v>7652</v>
      </c>
      <c r="QY3" s="5">
        <f t="shared" si="7"/>
        <v>4796</v>
      </c>
      <c r="QZ3" s="5">
        <f t="shared" si="7"/>
        <v>4400</v>
      </c>
      <c r="RA3" s="5">
        <f t="shared" si="7"/>
        <v>4801</v>
      </c>
      <c r="RB3" s="5">
        <f t="shared" si="7"/>
        <v>9576</v>
      </c>
      <c r="RC3" s="5">
        <f t="shared" si="7"/>
        <v>6264</v>
      </c>
      <c r="RD3" s="5">
        <f t="shared" si="7"/>
        <v>4613</v>
      </c>
      <c r="RE3" s="5">
        <f t="shared" si="7"/>
        <v>4214</v>
      </c>
      <c r="RF3" s="5">
        <f t="shared" si="7"/>
        <v>5283</v>
      </c>
      <c r="RG3" s="5">
        <f t="shared" si="7"/>
        <v>5084</v>
      </c>
      <c r="RH3" s="5">
        <f t="shared" si="7"/>
        <v>4261</v>
      </c>
      <c r="RI3" s="5">
        <f t="shared" si="7"/>
        <v>2888</v>
      </c>
      <c r="RJ3" s="5">
        <f t="shared" si="7"/>
        <v>17469</v>
      </c>
      <c r="RK3" s="5">
        <f t="shared" si="7"/>
        <v>12796</v>
      </c>
      <c r="RL3" s="5">
        <f t="shared" si="7"/>
        <v>8271</v>
      </c>
      <c r="RM3" s="5">
        <f t="shared" si="7"/>
        <v>9199</v>
      </c>
      <c r="RN3" s="5">
        <f t="shared" si="7"/>
        <v>7105</v>
      </c>
      <c r="RO3" s="5">
        <f t="shared" si="7"/>
        <v>8823</v>
      </c>
      <c r="RP3" s="5">
        <f t="shared" si="7"/>
        <v>10949</v>
      </c>
      <c r="RQ3" s="5">
        <f t="shared" si="7"/>
        <v>8928</v>
      </c>
      <c r="RR3" s="5">
        <f t="shared" si="7"/>
        <v>5281</v>
      </c>
      <c r="RS3" s="5">
        <f t="shared" si="7"/>
        <v>5409</v>
      </c>
      <c r="RT3" s="5">
        <f t="shared" si="7"/>
        <v>7570</v>
      </c>
      <c r="RU3" s="5">
        <f t="shared" si="7"/>
        <v>6165</v>
      </c>
      <c r="RV3" s="5">
        <f t="shared" si="7"/>
        <v>5162</v>
      </c>
      <c r="RW3" s="5">
        <f t="shared" si="7"/>
        <v>5016</v>
      </c>
      <c r="RX3" s="5">
        <f t="shared" si="7"/>
        <v>4177</v>
      </c>
      <c r="RY3" s="5">
        <f t="shared" si="7"/>
        <v>5335</v>
      </c>
      <c r="RZ3" s="5">
        <f t="shared" si="7"/>
        <v>4243</v>
      </c>
      <c r="SA3" s="5">
        <f t="shared" si="7"/>
        <v>3235</v>
      </c>
      <c r="SB3" s="5">
        <f t="shared" si="7"/>
        <v>4223</v>
      </c>
      <c r="SC3" s="5">
        <f t="shared" si="7"/>
        <v>2783</v>
      </c>
      <c r="SD3" s="5">
        <f t="shared" si="7"/>
        <v>5148</v>
      </c>
      <c r="SE3" s="5">
        <f t="shared" si="7"/>
        <v>5901</v>
      </c>
      <c r="SF3" s="5">
        <f t="shared" si="7"/>
        <v>5134</v>
      </c>
      <c r="SG3" s="5">
        <f t="shared" si="7"/>
        <v>5428</v>
      </c>
      <c r="SH3" s="5">
        <f t="shared" si="7"/>
        <v>10006</v>
      </c>
      <c r="SI3" s="5">
        <f t="shared" si="7"/>
        <v>7711</v>
      </c>
      <c r="SJ3" s="5">
        <f t="shared" si="7"/>
        <v>12706</v>
      </c>
      <c r="SK3" s="5">
        <f t="shared" si="7"/>
        <v>7829</v>
      </c>
      <c r="SL3" s="5">
        <f t="shared" si="7"/>
        <v>7023</v>
      </c>
      <c r="SM3" s="5">
        <f t="shared" si="7"/>
        <v>5611</v>
      </c>
      <c r="SN3" s="5">
        <f t="shared" si="7"/>
        <v>4914</v>
      </c>
      <c r="SO3" s="5">
        <f t="shared" si="7"/>
        <v>5171</v>
      </c>
      <c r="SP3" s="5">
        <f t="shared" si="7"/>
        <v>5766</v>
      </c>
      <c r="SQ3" s="5">
        <f t="shared" si="7"/>
        <v>7984</v>
      </c>
      <c r="SR3" s="5">
        <f t="shared" si="7"/>
        <v>5875</v>
      </c>
      <c r="SS3" s="5">
        <f t="shared" si="7"/>
        <v>5022</v>
      </c>
      <c r="ST3" s="5">
        <f t="shared" ref="ST3:VE3" si="8">ST5+ST7</f>
        <v>6007</v>
      </c>
      <c r="SU3" s="5">
        <f t="shared" si="8"/>
        <v>7170</v>
      </c>
      <c r="SV3" s="5">
        <f t="shared" si="8"/>
        <v>5685</v>
      </c>
      <c r="SW3" s="5">
        <f t="shared" si="8"/>
        <v>5100</v>
      </c>
      <c r="SX3" s="5">
        <f t="shared" si="8"/>
        <v>5083</v>
      </c>
      <c r="SY3" s="5">
        <f t="shared" si="8"/>
        <v>5318</v>
      </c>
      <c r="SZ3" s="5">
        <f t="shared" si="8"/>
        <v>8905</v>
      </c>
      <c r="TA3" s="5">
        <f t="shared" si="8"/>
        <v>9154</v>
      </c>
      <c r="TB3" s="5">
        <f t="shared" si="8"/>
        <v>9530</v>
      </c>
      <c r="TC3" s="5">
        <f t="shared" si="8"/>
        <v>7574</v>
      </c>
      <c r="TD3" s="5">
        <f t="shared" si="8"/>
        <v>12777</v>
      </c>
      <c r="TE3" s="5">
        <f t="shared" si="8"/>
        <v>9438</v>
      </c>
      <c r="TF3" s="5">
        <f t="shared" si="8"/>
        <v>6726</v>
      </c>
      <c r="TG3" s="5">
        <f t="shared" si="8"/>
        <v>5808</v>
      </c>
      <c r="TH3" s="5">
        <f t="shared" si="8"/>
        <v>5797</v>
      </c>
      <c r="TI3" s="5">
        <f t="shared" si="8"/>
        <v>5475</v>
      </c>
      <c r="TJ3" s="5">
        <f t="shared" si="8"/>
        <v>8406</v>
      </c>
      <c r="TK3" s="5">
        <f t="shared" si="8"/>
        <v>5879</v>
      </c>
      <c r="TL3" s="5">
        <f t="shared" si="8"/>
        <v>5520</v>
      </c>
      <c r="TM3" s="5">
        <f t="shared" si="8"/>
        <v>4846</v>
      </c>
      <c r="TN3" s="5">
        <f t="shared" si="8"/>
        <v>4351</v>
      </c>
      <c r="TO3" s="5">
        <f t="shared" si="8"/>
        <v>3775</v>
      </c>
      <c r="TP3" s="5">
        <f t="shared" si="8"/>
        <v>5310</v>
      </c>
      <c r="TQ3" s="5">
        <f t="shared" si="8"/>
        <v>6970</v>
      </c>
      <c r="TR3" s="5">
        <f t="shared" si="8"/>
        <v>5415</v>
      </c>
      <c r="TS3" s="5">
        <f t="shared" si="8"/>
        <v>4707</v>
      </c>
      <c r="TT3" s="5">
        <f t="shared" si="8"/>
        <v>8888</v>
      </c>
      <c r="TU3" s="5">
        <f t="shared" si="8"/>
        <v>10950</v>
      </c>
      <c r="TV3" s="5">
        <f t="shared" si="8"/>
        <v>11149</v>
      </c>
      <c r="TW3" s="5">
        <f t="shared" si="8"/>
        <v>8694</v>
      </c>
      <c r="TX3" s="5">
        <f t="shared" si="8"/>
        <v>11784</v>
      </c>
      <c r="TY3" s="5">
        <f t="shared" si="8"/>
        <v>9806</v>
      </c>
      <c r="TZ3" s="5">
        <f t="shared" si="8"/>
        <v>10260</v>
      </c>
      <c r="UA3" s="5">
        <f t="shared" si="8"/>
        <v>7006</v>
      </c>
      <c r="UB3" s="5">
        <f t="shared" si="8"/>
        <v>5079</v>
      </c>
      <c r="UC3" s="5">
        <f t="shared" si="8"/>
        <v>4881</v>
      </c>
      <c r="UD3" s="5">
        <f t="shared" si="8"/>
        <v>7716</v>
      </c>
      <c r="UE3" s="5">
        <f t="shared" si="8"/>
        <v>6566</v>
      </c>
      <c r="UF3" s="5">
        <f t="shared" si="8"/>
        <v>4580</v>
      </c>
      <c r="UG3" s="5">
        <f t="shared" si="8"/>
        <v>3973</v>
      </c>
      <c r="UH3" s="5">
        <f t="shared" si="8"/>
        <v>3429</v>
      </c>
      <c r="UI3" s="5">
        <f t="shared" si="8"/>
        <v>5072</v>
      </c>
      <c r="UJ3" s="5">
        <f t="shared" si="8"/>
        <v>4302</v>
      </c>
      <c r="UK3" s="5">
        <f t="shared" si="8"/>
        <v>4555</v>
      </c>
      <c r="UL3" s="5">
        <f t="shared" si="8"/>
        <v>4167</v>
      </c>
      <c r="UM3" s="5">
        <f t="shared" si="8"/>
        <v>3507</v>
      </c>
      <c r="UN3" s="5">
        <f t="shared" si="8"/>
        <v>5417</v>
      </c>
      <c r="UO3" s="5">
        <f t="shared" si="8"/>
        <v>4568</v>
      </c>
      <c r="UP3" s="5">
        <f t="shared" si="8"/>
        <v>5111</v>
      </c>
      <c r="UQ3" s="5">
        <f t="shared" si="8"/>
        <v>5203</v>
      </c>
      <c r="UR3" s="5">
        <f t="shared" si="8"/>
        <v>6608</v>
      </c>
      <c r="US3" s="5">
        <f t="shared" si="8"/>
        <v>10165</v>
      </c>
      <c r="UT3" s="5">
        <f t="shared" si="8"/>
        <v>6858</v>
      </c>
      <c r="UU3" s="5">
        <f t="shared" si="8"/>
        <v>8033</v>
      </c>
      <c r="UV3" s="5">
        <f t="shared" si="8"/>
        <v>7690</v>
      </c>
      <c r="UW3" s="5">
        <f t="shared" si="8"/>
        <v>6231</v>
      </c>
      <c r="UX3" s="5">
        <f t="shared" si="8"/>
        <v>9160</v>
      </c>
      <c r="UY3" s="5">
        <f t="shared" si="8"/>
        <v>5444</v>
      </c>
      <c r="UZ3" s="5">
        <f t="shared" si="8"/>
        <v>4295</v>
      </c>
      <c r="VA3" s="5">
        <f t="shared" si="8"/>
        <v>3894</v>
      </c>
      <c r="VB3" s="5">
        <f t="shared" si="8"/>
        <v>6422</v>
      </c>
      <c r="VC3" s="5">
        <f t="shared" si="8"/>
        <v>4880</v>
      </c>
      <c r="VD3" s="5">
        <f t="shared" si="8"/>
        <v>3926</v>
      </c>
      <c r="VE3" s="5">
        <f t="shared" si="8"/>
        <v>3512</v>
      </c>
      <c r="VF3" s="5">
        <f t="shared" ref="VF3:XQ3" si="9">VF5+VF7</f>
        <v>4333</v>
      </c>
      <c r="VG3" s="5">
        <f t="shared" si="9"/>
        <v>4900</v>
      </c>
      <c r="VH3" s="5">
        <f t="shared" si="9"/>
        <v>4578</v>
      </c>
      <c r="VI3" s="5">
        <f t="shared" si="9"/>
        <v>4304</v>
      </c>
      <c r="VJ3" s="5">
        <f t="shared" si="9"/>
        <v>4162</v>
      </c>
      <c r="VK3" s="5">
        <f t="shared" si="9"/>
        <v>5092</v>
      </c>
      <c r="VL3" s="5">
        <f t="shared" si="9"/>
        <v>10598</v>
      </c>
      <c r="VM3" s="5">
        <f t="shared" si="9"/>
        <v>7095</v>
      </c>
      <c r="VN3" s="5">
        <f t="shared" si="9"/>
        <v>5925</v>
      </c>
      <c r="VO3" s="5">
        <f t="shared" si="9"/>
        <v>8645</v>
      </c>
      <c r="VP3" s="5">
        <f t="shared" si="9"/>
        <v>8739</v>
      </c>
      <c r="VQ3" s="5">
        <f t="shared" si="9"/>
        <v>6047</v>
      </c>
      <c r="VR3" s="5">
        <f t="shared" si="9"/>
        <v>4886</v>
      </c>
      <c r="VS3" s="5">
        <f t="shared" si="9"/>
        <v>3956</v>
      </c>
      <c r="VT3" s="5">
        <f t="shared" si="9"/>
        <v>3589</v>
      </c>
      <c r="VU3" s="5">
        <f t="shared" si="9"/>
        <v>3626</v>
      </c>
      <c r="VV3" s="5">
        <f t="shared" si="9"/>
        <v>5334</v>
      </c>
      <c r="VW3" s="5">
        <f t="shared" si="9"/>
        <v>3990</v>
      </c>
      <c r="VX3" s="5">
        <f t="shared" si="9"/>
        <v>3584</v>
      </c>
      <c r="VY3" s="5">
        <f t="shared" si="9"/>
        <v>3153</v>
      </c>
      <c r="VZ3" s="5">
        <f t="shared" si="9"/>
        <v>4155</v>
      </c>
      <c r="WA3" s="5">
        <f t="shared" si="9"/>
        <v>5047</v>
      </c>
      <c r="WB3" s="5">
        <f t="shared" si="9"/>
        <v>3908</v>
      </c>
      <c r="WC3" s="5">
        <f t="shared" si="9"/>
        <v>3355</v>
      </c>
      <c r="WD3" s="5">
        <f t="shared" si="9"/>
        <v>3159</v>
      </c>
      <c r="WE3" s="5">
        <f t="shared" si="9"/>
        <v>3180</v>
      </c>
      <c r="WF3" s="5">
        <f t="shared" si="9"/>
        <v>6309</v>
      </c>
      <c r="WG3" s="5">
        <f t="shared" si="9"/>
        <v>6540</v>
      </c>
      <c r="WH3" s="5">
        <f t="shared" si="9"/>
        <v>7787</v>
      </c>
      <c r="WI3" s="5">
        <f t="shared" si="9"/>
        <v>6418</v>
      </c>
      <c r="WJ3" s="5">
        <f t="shared" si="9"/>
        <v>7129</v>
      </c>
      <c r="WK3" s="5">
        <f t="shared" si="9"/>
        <v>9804</v>
      </c>
      <c r="WL3" s="5">
        <f t="shared" si="9"/>
        <v>7716</v>
      </c>
      <c r="WM3" s="5">
        <f t="shared" si="9"/>
        <v>4740</v>
      </c>
      <c r="WN3" s="5">
        <f t="shared" si="9"/>
        <v>4480</v>
      </c>
      <c r="WO3" s="5">
        <f t="shared" si="9"/>
        <v>5710</v>
      </c>
      <c r="WP3" s="5">
        <f t="shared" si="9"/>
        <v>4975</v>
      </c>
      <c r="WQ3" s="5">
        <f t="shared" si="9"/>
        <v>4278</v>
      </c>
      <c r="WR3" s="5">
        <f t="shared" si="9"/>
        <v>3501</v>
      </c>
      <c r="WS3" s="5">
        <f t="shared" si="9"/>
        <v>3267</v>
      </c>
      <c r="WT3" s="5">
        <f t="shared" si="9"/>
        <v>4029</v>
      </c>
      <c r="WU3" s="5">
        <f t="shared" si="9"/>
        <v>3554</v>
      </c>
      <c r="WV3" s="5">
        <f t="shared" si="9"/>
        <v>4192</v>
      </c>
      <c r="WW3" s="5">
        <f t="shared" si="9"/>
        <v>3285</v>
      </c>
      <c r="WX3" s="5">
        <f t="shared" si="9"/>
        <v>3034</v>
      </c>
      <c r="WY3" s="5">
        <f t="shared" si="9"/>
        <v>4346</v>
      </c>
      <c r="WZ3" s="5">
        <f t="shared" si="9"/>
        <v>3887</v>
      </c>
      <c r="XA3" s="5">
        <f t="shared" si="9"/>
        <v>4241</v>
      </c>
      <c r="XB3" s="5">
        <f t="shared" si="9"/>
        <v>5011</v>
      </c>
      <c r="XC3" s="5">
        <f t="shared" si="9"/>
        <v>6412</v>
      </c>
      <c r="XD3" s="5">
        <f t="shared" si="9"/>
        <v>6765</v>
      </c>
      <c r="XE3" s="5">
        <f t="shared" si="9"/>
        <v>6828</v>
      </c>
      <c r="XF3" s="5">
        <f t="shared" si="9"/>
        <v>9750</v>
      </c>
      <c r="XG3" s="5">
        <f t="shared" si="9"/>
        <v>9099</v>
      </c>
      <c r="XH3" s="5">
        <f t="shared" si="9"/>
        <v>6224</v>
      </c>
      <c r="XI3" s="5">
        <f t="shared" si="9"/>
        <v>4892</v>
      </c>
      <c r="XJ3" s="5">
        <f t="shared" si="9"/>
        <v>4147</v>
      </c>
      <c r="XK3" s="5">
        <f t="shared" si="9"/>
        <v>4068</v>
      </c>
      <c r="XL3" s="5">
        <f t="shared" si="9"/>
        <v>4376</v>
      </c>
      <c r="XM3" s="5">
        <f t="shared" si="9"/>
        <v>7901</v>
      </c>
      <c r="XN3" s="5">
        <f t="shared" si="9"/>
        <v>7499</v>
      </c>
      <c r="XO3" s="5">
        <f t="shared" si="9"/>
        <v>4249</v>
      </c>
      <c r="XP3" s="5">
        <f t="shared" si="9"/>
        <v>3784</v>
      </c>
      <c r="XQ3" s="5">
        <f t="shared" si="9"/>
        <v>5185</v>
      </c>
      <c r="XR3" s="5">
        <f t="shared" ref="XR3:AAC3" si="10">XR5+XR7</f>
        <v>5564</v>
      </c>
      <c r="XS3" s="5">
        <f t="shared" si="10"/>
        <v>4797</v>
      </c>
      <c r="XT3" s="5">
        <f t="shared" si="10"/>
        <v>4185</v>
      </c>
      <c r="XU3" s="5">
        <f t="shared" si="10"/>
        <v>4090</v>
      </c>
      <c r="XV3" s="5">
        <f t="shared" si="10"/>
        <v>4990</v>
      </c>
      <c r="XW3" s="5">
        <f t="shared" si="10"/>
        <v>11018</v>
      </c>
      <c r="XX3" s="5">
        <f t="shared" si="10"/>
        <v>10281</v>
      </c>
      <c r="XY3" s="5">
        <f t="shared" si="10"/>
        <v>8081</v>
      </c>
      <c r="XZ3" s="5">
        <f t="shared" si="10"/>
        <v>12798</v>
      </c>
      <c r="YA3" s="5">
        <f t="shared" si="10"/>
        <v>10394</v>
      </c>
      <c r="YB3" s="5">
        <f t="shared" si="10"/>
        <v>7702</v>
      </c>
      <c r="YC3" s="5">
        <f t="shared" si="10"/>
        <v>5748</v>
      </c>
      <c r="YD3" s="5">
        <f t="shared" si="10"/>
        <v>4906</v>
      </c>
      <c r="YE3" s="5">
        <f t="shared" si="10"/>
        <v>4789</v>
      </c>
      <c r="YF3" s="5">
        <f t="shared" si="10"/>
        <v>6436</v>
      </c>
      <c r="YG3" s="5">
        <f t="shared" si="10"/>
        <v>8323</v>
      </c>
      <c r="YH3" s="5">
        <f t="shared" si="10"/>
        <v>5357</v>
      </c>
      <c r="YI3" s="5">
        <f t="shared" si="10"/>
        <v>5069</v>
      </c>
      <c r="YJ3" s="5">
        <f t="shared" si="10"/>
        <v>4153</v>
      </c>
      <c r="YK3" s="5">
        <f t="shared" si="10"/>
        <v>5570</v>
      </c>
      <c r="YL3" s="5">
        <f t="shared" si="10"/>
        <v>4692</v>
      </c>
      <c r="YM3" s="5">
        <f t="shared" si="10"/>
        <v>4873</v>
      </c>
      <c r="YN3" s="5">
        <f t="shared" si="10"/>
        <v>4426</v>
      </c>
      <c r="YO3" s="5">
        <f t="shared" si="10"/>
        <v>3862</v>
      </c>
      <c r="YP3" s="5">
        <f t="shared" si="10"/>
        <v>3842</v>
      </c>
      <c r="YQ3" s="5">
        <f t="shared" si="10"/>
        <v>5967</v>
      </c>
      <c r="YR3" s="5">
        <f t="shared" si="10"/>
        <v>5777</v>
      </c>
      <c r="YS3" s="5">
        <f t="shared" si="10"/>
        <v>5438</v>
      </c>
      <c r="YT3" s="5">
        <f t="shared" si="10"/>
        <v>6781</v>
      </c>
      <c r="YU3" s="5">
        <f t="shared" si="10"/>
        <v>9078</v>
      </c>
      <c r="YV3" s="5">
        <f t="shared" si="10"/>
        <v>7350</v>
      </c>
      <c r="YW3" s="5">
        <f t="shared" si="10"/>
        <v>7450</v>
      </c>
      <c r="YX3" s="5">
        <f t="shared" si="10"/>
        <v>13140</v>
      </c>
      <c r="YY3" s="5">
        <f t="shared" si="10"/>
        <v>836</v>
      </c>
      <c r="YZ3" s="5">
        <f t="shared" si="10"/>
        <v>2220</v>
      </c>
      <c r="ZA3" s="5">
        <f t="shared" si="10"/>
        <v>3362</v>
      </c>
      <c r="ZB3" s="5">
        <f t="shared" si="10"/>
        <v>4945</v>
      </c>
      <c r="ZC3" s="5">
        <f t="shared" si="10"/>
        <v>4067</v>
      </c>
      <c r="ZD3" s="5">
        <f t="shared" si="10"/>
        <v>7425</v>
      </c>
      <c r="ZE3" s="5">
        <f t="shared" si="10"/>
        <v>6225</v>
      </c>
      <c r="ZF3" s="5">
        <f t="shared" si="10"/>
        <v>5054</v>
      </c>
      <c r="ZG3" s="5">
        <f t="shared" si="10"/>
        <v>4342</v>
      </c>
      <c r="ZH3" s="5">
        <f t="shared" si="10"/>
        <v>3899</v>
      </c>
      <c r="ZI3" s="5">
        <f t="shared" si="10"/>
        <v>5798</v>
      </c>
      <c r="ZJ3" s="5">
        <f t="shared" si="10"/>
        <v>4529</v>
      </c>
      <c r="ZK3" s="5">
        <f t="shared" si="10"/>
        <v>4862</v>
      </c>
      <c r="ZL3" s="5">
        <f t="shared" si="10"/>
        <v>4765</v>
      </c>
      <c r="ZM3" s="5">
        <f t="shared" si="10"/>
        <v>5554</v>
      </c>
      <c r="ZN3" s="5">
        <f t="shared" si="10"/>
        <v>9849</v>
      </c>
      <c r="ZO3" s="5">
        <f t="shared" si="10"/>
        <v>8039</v>
      </c>
      <c r="ZP3" s="5">
        <f t="shared" si="10"/>
        <v>10409</v>
      </c>
      <c r="ZQ3" s="5">
        <f t="shared" si="10"/>
        <v>9051</v>
      </c>
      <c r="ZR3" s="5">
        <f t="shared" si="10"/>
        <v>8975</v>
      </c>
      <c r="ZS3" s="5">
        <f t="shared" si="10"/>
        <v>6110</v>
      </c>
      <c r="ZT3" s="5">
        <f t="shared" si="10"/>
        <v>5899</v>
      </c>
      <c r="ZU3" s="5">
        <f t="shared" si="10"/>
        <v>5229</v>
      </c>
      <c r="ZV3" s="5">
        <f t="shared" si="10"/>
        <v>5305</v>
      </c>
      <c r="ZW3" s="5">
        <f t="shared" si="10"/>
        <v>5800</v>
      </c>
      <c r="ZX3" s="5">
        <f t="shared" si="10"/>
        <v>6792</v>
      </c>
      <c r="ZY3" s="5">
        <f t="shared" si="10"/>
        <v>5821</v>
      </c>
      <c r="ZZ3" s="5">
        <f t="shared" si="10"/>
        <v>4310</v>
      </c>
      <c r="AAA3" s="5">
        <f t="shared" si="10"/>
        <v>4557</v>
      </c>
      <c r="AAB3" s="5">
        <f t="shared" si="10"/>
        <v>5171</v>
      </c>
      <c r="AAC3" s="5">
        <f t="shared" si="10"/>
        <v>5856</v>
      </c>
      <c r="AAD3" s="5">
        <f t="shared" ref="AAD3:ABH3" si="11">AAD5+AAD7</f>
        <v>4846</v>
      </c>
      <c r="AAE3" s="5">
        <f t="shared" si="11"/>
        <v>4646</v>
      </c>
      <c r="AAF3" s="5">
        <f t="shared" si="11"/>
        <v>5550</v>
      </c>
      <c r="AAG3" s="5">
        <f t="shared" si="11"/>
        <v>4566</v>
      </c>
      <c r="AAH3" s="5">
        <f t="shared" si="11"/>
        <v>7031</v>
      </c>
      <c r="AAI3" s="5">
        <f t="shared" si="11"/>
        <v>6671</v>
      </c>
      <c r="AAJ3" s="5">
        <f t="shared" si="11"/>
        <v>9711</v>
      </c>
      <c r="AAK3" s="5">
        <f t="shared" si="11"/>
        <v>8068</v>
      </c>
      <c r="AAL3" s="5">
        <f t="shared" si="11"/>
        <v>11974</v>
      </c>
      <c r="AAM3" s="5">
        <f t="shared" si="11"/>
        <v>10938</v>
      </c>
      <c r="AAN3" s="5">
        <f t="shared" si="11"/>
        <v>9348</v>
      </c>
      <c r="AAO3" s="5">
        <f t="shared" si="11"/>
        <v>6466</v>
      </c>
      <c r="AAP3" s="5">
        <f t="shared" si="11"/>
        <v>5499</v>
      </c>
      <c r="AAQ3" s="5">
        <f t="shared" si="11"/>
        <v>8260</v>
      </c>
      <c r="AAR3" s="5">
        <f t="shared" si="11"/>
        <v>8085</v>
      </c>
      <c r="AAS3" s="5">
        <f t="shared" si="11"/>
        <v>7333</v>
      </c>
      <c r="AAT3" s="5">
        <f t="shared" si="11"/>
        <v>6167</v>
      </c>
      <c r="AAU3" s="5">
        <f t="shared" si="11"/>
        <v>4729</v>
      </c>
      <c r="AAV3" s="5">
        <f t="shared" si="11"/>
        <v>5626</v>
      </c>
      <c r="AAW3" s="5">
        <f t="shared" si="11"/>
        <v>5601</v>
      </c>
      <c r="AAX3" s="5">
        <f t="shared" si="11"/>
        <v>4006</v>
      </c>
      <c r="AAY3" s="5">
        <f t="shared" si="11"/>
        <v>7967</v>
      </c>
      <c r="AAZ3" s="5">
        <f t="shared" si="11"/>
        <v>6850</v>
      </c>
      <c r="ABA3" s="5">
        <f t="shared" si="11"/>
        <v>6933</v>
      </c>
      <c r="ABB3" s="5">
        <f t="shared" si="11"/>
        <v>7841</v>
      </c>
      <c r="ABC3" s="5">
        <f t="shared" si="11"/>
        <v>9588</v>
      </c>
      <c r="ABD3" s="5">
        <f t="shared" si="11"/>
        <v>10090</v>
      </c>
      <c r="ABE3" s="5">
        <f t="shared" si="11"/>
        <v>8646</v>
      </c>
      <c r="ABF3" s="5">
        <f t="shared" si="11"/>
        <v>9622</v>
      </c>
      <c r="ABG3" s="5">
        <f t="shared" si="11"/>
        <v>9497</v>
      </c>
      <c r="ABH3" s="5">
        <f t="shared" si="11"/>
        <v>7611</v>
      </c>
      <c r="ABI3" s="5">
        <v>9890</v>
      </c>
      <c r="ABJ3" s="5">
        <f t="shared" ref="ABJ3:ADU3" si="12">ABJ5+ABJ7</f>
        <v>8551</v>
      </c>
      <c r="ABK3" s="5">
        <f t="shared" si="12"/>
        <v>6732</v>
      </c>
      <c r="ABL3" s="5">
        <f t="shared" si="12"/>
        <v>7155</v>
      </c>
      <c r="ABM3" s="5">
        <f t="shared" si="12"/>
        <v>6018</v>
      </c>
      <c r="ABN3" s="5">
        <f t="shared" si="12"/>
        <v>5913</v>
      </c>
      <c r="ABO3" s="5">
        <f t="shared" si="12"/>
        <v>4769</v>
      </c>
      <c r="ABP3" s="5">
        <f t="shared" si="12"/>
        <v>4142</v>
      </c>
      <c r="ABQ3" s="5">
        <f t="shared" si="12"/>
        <v>5148</v>
      </c>
      <c r="ABR3" s="5">
        <f t="shared" si="12"/>
        <v>3654</v>
      </c>
      <c r="ABS3" s="5">
        <f t="shared" si="12"/>
        <v>4468</v>
      </c>
      <c r="ABT3" s="5">
        <f t="shared" si="12"/>
        <v>5799</v>
      </c>
      <c r="ABU3" s="5">
        <f t="shared" si="12"/>
        <v>6438</v>
      </c>
      <c r="ABV3" s="5">
        <f t="shared" si="12"/>
        <v>6397</v>
      </c>
      <c r="ABW3" s="5">
        <f t="shared" si="12"/>
        <v>11008</v>
      </c>
      <c r="ABX3" s="5">
        <f t="shared" si="12"/>
        <v>8753</v>
      </c>
      <c r="ABY3" s="5">
        <f t="shared" si="12"/>
        <v>9708</v>
      </c>
      <c r="ABZ3" s="5">
        <f t="shared" si="12"/>
        <v>11869</v>
      </c>
      <c r="ACA3" s="5">
        <f t="shared" si="12"/>
        <v>8678</v>
      </c>
      <c r="ACB3" s="5">
        <f t="shared" si="12"/>
        <v>7463</v>
      </c>
      <c r="ACC3" s="5">
        <f t="shared" si="12"/>
        <v>6588</v>
      </c>
      <c r="ACD3" s="5">
        <f t="shared" si="12"/>
        <v>5808</v>
      </c>
      <c r="ACE3" s="5">
        <f t="shared" si="12"/>
        <v>5759</v>
      </c>
      <c r="ACF3" s="5">
        <f t="shared" si="12"/>
        <v>8823</v>
      </c>
      <c r="ACG3" s="5">
        <f t="shared" si="12"/>
        <v>6902</v>
      </c>
      <c r="ACH3" s="5">
        <f t="shared" si="12"/>
        <v>5919</v>
      </c>
      <c r="ACI3" s="5">
        <f t="shared" si="12"/>
        <v>7259</v>
      </c>
      <c r="ACJ3" s="5">
        <f t="shared" si="12"/>
        <v>7965</v>
      </c>
      <c r="ACK3" s="5">
        <f t="shared" si="12"/>
        <v>6853</v>
      </c>
      <c r="ACL3" s="5">
        <f t="shared" si="12"/>
        <v>6284</v>
      </c>
      <c r="ACM3" s="5">
        <f t="shared" si="12"/>
        <v>5765</v>
      </c>
      <c r="ACN3" s="5">
        <f t="shared" si="12"/>
        <v>5622</v>
      </c>
      <c r="ACO3" s="5">
        <f t="shared" si="12"/>
        <v>8834</v>
      </c>
      <c r="ACP3" s="5">
        <f t="shared" si="12"/>
        <v>8672</v>
      </c>
      <c r="ACQ3" s="5">
        <f t="shared" si="12"/>
        <v>9635</v>
      </c>
      <c r="ACR3" s="5">
        <f t="shared" si="12"/>
        <v>11068</v>
      </c>
      <c r="ACS3" s="5">
        <f t="shared" si="12"/>
        <v>9291</v>
      </c>
      <c r="ACT3" s="5">
        <f t="shared" si="12"/>
        <v>11261</v>
      </c>
      <c r="ACU3" s="5">
        <f t="shared" si="12"/>
        <v>11536</v>
      </c>
      <c r="ACV3" s="5">
        <f t="shared" si="12"/>
        <v>11776</v>
      </c>
      <c r="ACW3" s="5">
        <f t="shared" si="12"/>
        <v>10324</v>
      </c>
      <c r="ACX3" s="5">
        <f t="shared" si="12"/>
        <v>8682</v>
      </c>
      <c r="ACY3" s="5">
        <f t="shared" si="12"/>
        <v>6890</v>
      </c>
      <c r="ACZ3" s="5">
        <f t="shared" si="12"/>
        <v>7570</v>
      </c>
      <c r="ADA3" s="5">
        <f t="shared" si="12"/>
        <v>5574</v>
      </c>
      <c r="ADB3" s="5">
        <f t="shared" si="12"/>
        <v>5301</v>
      </c>
      <c r="ADC3" s="5">
        <f t="shared" si="12"/>
        <v>4626</v>
      </c>
      <c r="ADD3" s="5">
        <f t="shared" si="12"/>
        <v>4401</v>
      </c>
      <c r="ADE3" s="5">
        <f t="shared" si="12"/>
        <v>5610</v>
      </c>
      <c r="ADF3" s="5">
        <f t="shared" si="12"/>
        <v>5996</v>
      </c>
      <c r="ADG3" s="5">
        <f t="shared" si="12"/>
        <v>5298</v>
      </c>
      <c r="ADH3" s="5">
        <f t="shared" si="12"/>
        <v>5033</v>
      </c>
      <c r="ADI3" s="5">
        <f t="shared" si="12"/>
        <v>7862</v>
      </c>
      <c r="ADJ3" s="5">
        <f t="shared" si="12"/>
        <v>8716</v>
      </c>
      <c r="ADK3" s="5">
        <f t="shared" si="12"/>
        <v>8932</v>
      </c>
      <c r="ADL3" s="5">
        <f t="shared" si="12"/>
        <v>10733</v>
      </c>
      <c r="ADM3" s="5">
        <f t="shared" si="12"/>
        <v>11689</v>
      </c>
      <c r="ADN3" s="5">
        <f t="shared" si="12"/>
        <v>10232</v>
      </c>
      <c r="ADO3" s="5">
        <f t="shared" si="12"/>
        <v>11934</v>
      </c>
      <c r="ADP3" s="5">
        <f t="shared" si="12"/>
        <v>11531</v>
      </c>
      <c r="ADQ3" s="5">
        <f t="shared" si="12"/>
        <v>8497</v>
      </c>
      <c r="ADR3" s="5">
        <f t="shared" si="12"/>
        <v>5693</v>
      </c>
      <c r="ADS3" s="5">
        <f t="shared" si="12"/>
        <v>7706</v>
      </c>
      <c r="ADT3" s="5">
        <f t="shared" si="12"/>
        <v>6686</v>
      </c>
      <c r="ADU3" s="5">
        <f t="shared" si="12"/>
        <v>5603</v>
      </c>
      <c r="ADV3" s="5">
        <f t="shared" ref="ADV3:AGG3" si="13">ADV5+ADV7</f>
        <v>4787</v>
      </c>
      <c r="ADW3" s="5">
        <f t="shared" si="13"/>
        <v>3938</v>
      </c>
      <c r="ADX3" s="5">
        <f t="shared" si="13"/>
        <v>5337</v>
      </c>
      <c r="ADY3" s="5">
        <f t="shared" si="13"/>
        <v>4557</v>
      </c>
      <c r="ADZ3" s="5">
        <f t="shared" si="13"/>
        <v>5338</v>
      </c>
      <c r="AEA3" s="5">
        <f t="shared" si="13"/>
        <v>4238</v>
      </c>
      <c r="AEB3" s="5">
        <f t="shared" si="13"/>
        <v>3904</v>
      </c>
      <c r="AEC3" s="5">
        <f t="shared" si="13"/>
        <v>5798</v>
      </c>
      <c r="AED3" s="5">
        <f t="shared" si="13"/>
        <v>4843</v>
      </c>
      <c r="AEE3" s="5">
        <f t="shared" si="13"/>
        <v>4981</v>
      </c>
      <c r="AEF3" s="5">
        <f t="shared" si="13"/>
        <v>5246</v>
      </c>
      <c r="AEG3" s="5">
        <f t="shared" si="13"/>
        <v>11548</v>
      </c>
      <c r="AEH3" s="5">
        <f t="shared" si="13"/>
        <v>8741</v>
      </c>
      <c r="AEI3" s="5">
        <f t="shared" si="13"/>
        <v>9971</v>
      </c>
      <c r="AEJ3" s="5">
        <f t="shared" si="13"/>
        <v>9814</v>
      </c>
      <c r="AEK3" s="5">
        <f t="shared" si="13"/>
        <v>7086</v>
      </c>
      <c r="AEL3" s="5">
        <f t="shared" si="13"/>
        <v>6746</v>
      </c>
      <c r="AEM3" s="5">
        <f t="shared" si="13"/>
        <v>6004</v>
      </c>
      <c r="AEN3" s="5">
        <f t="shared" si="13"/>
        <v>5308</v>
      </c>
      <c r="AEO3" s="5">
        <f t="shared" si="13"/>
        <v>4960</v>
      </c>
      <c r="AEP3" s="5">
        <f t="shared" si="13"/>
        <v>4261</v>
      </c>
      <c r="AEQ3" s="5">
        <f t="shared" si="13"/>
        <v>6717</v>
      </c>
      <c r="AER3" s="5">
        <f t="shared" si="13"/>
        <v>5350</v>
      </c>
      <c r="AES3" s="5">
        <f t="shared" si="13"/>
        <v>4540</v>
      </c>
      <c r="AET3" s="5">
        <f t="shared" si="13"/>
        <v>4143</v>
      </c>
      <c r="AEU3" s="5">
        <f t="shared" si="13"/>
        <v>4667</v>
      </c>
      <c r="AEV3" s="5">
        <f t="shared" si="13"/>
        <v>5760</v>
      </c>
      <c r="AEW3" s="5">
        <f t="shared" si="13"/>
        <v>4961</v>
      </c>
      <c r="AEX3" s="5">
        <f t="shared" si="13"/>
        <v>4924</v>
      </c>
      <c r="AEY3" s="5">
        <f t="shared" si="13"/>
        <v>4611</v>
      </c>
      <c r="AEZ3" s="5">
        <f t="shared" si="13"/>
        <v>4821</v>
      </c>
      <c r="AFA3" s="5">
        <f t="shared" si="13"/>
        <v>8887</v>
      </c>
      <c r="AFB3" s="5">
        <f t="shared" si="13"/>
        <v>10180</v>
      </c>
      <c r="AFC3" s="5">
        <f t="shared" si="13"/>
        <v>7339</v>
      </c>
      <c r="AFD3" s="5">
        <f t="shared" si="13"/>
        <v>10438</v>
      </c>
      <c r="AFE3" s="5">
        <f t="shared" si="13"/>
        <v>9780</v>
      </c>
      <c r="AFF3" s="5">
        <f t="shared" si="13"/>
        <v>9341</v>
      </c>
      <c r="AFG3" s="5">
        <f t="shared" si="13"/>
        <v>9668</v>
      </c>
      <c r="AFH3" s="5">
        <f t="shared" si="13"/>
        <v>12642</v>
      </c>
      <c r="AFI3" s="5">
        <f t="shared" si="13"/>
        <v>4561</v>
      </c>
      <c r="AFJ3" s="5">
        <f t="shared" si="13"/>
        <v>4230</v>
      </c>
      <c r="AFK3" s="5">
        <f t="shared" si="13"/>
        <v>7346</v>
      </c>
      <c r="AFL3" s="5">
        <f t="shared" si="13"/>
        <v>5259</v>
      </c>
      <c r="AFM3" s="5">
        <f t="shared" si="13"/>
        <v>4305</v>
      </c>
      <c r="AFN3" s="5">
        <f t="shared" si="13"/>
        <v>3856</v>
      </c>
      <c r="AFO3" s="5">
        <f t="shared" si="13"/>
        <v>4764</v>
      </c>
      <c r="AFP3" s="5">
        <f t="shared" si="13"/>
        <v>5322</v>
      </c>
      <c r="AFQ3" s="5">
        <f t="shared" si="13"/>
        <v>4475</v>
      </c>
      <c r="AFR3" s="5">
        <f t="shared" si="13"/>
        <v>3829</v>
      </c>
      <c r="AFS3" s="5">
        <f t="shared" si="13"/>
        <v>3243</v>
      </c>
      <c r="AFT3" s="5">
        <f t="shared" si="13"/>
        <v>3275</v>
      </c>
      <c r="AFU3" s="5">
        <f t="shared" si="13"/>
        <v>6627</v>
      </c>
      <c r="AFV3" s="5">
        <f t="shared" si="13"/>
        <v>5992</v>
      </c>
      <c r="AFW3" s="5">
        <f t="shared" si="13"/>
        <v>6401</v>
      </c>
      <c r="AFX3" s="5">
        <f t="shared" si="13"/>
        <v>8488</v>
      </c>
      <c r="AFY3" s="5">
        <f t="shared" si="13"/>
        <v>8344</v>
      </c>
      <c r="AFZ3" s="5">
        <f t="shared" si="13"/>
        <v>9869</v>
      </c>
      <c r="AGA3" s="5">
        <f t="shared" si="13"/>
        <v>8790</v>
      </c>
      <c r="AGB3" s="5">
        <f t="shared" si="13"/>
        <v>5832</v>
      </c>
      <c r="AGC3" s="5">
        <f t="shared" si="13"/>
        <v>4554</v>
      </c>
      <c r="AGD3" s="5">
        <f t="shared" si="13"/>
        <v>6072</v>
      </c>
      <c r="AGE3" s="5">
        <f t="shared" si="13"/>
        <v>5403</v>
      </c>
      <c r="AGF3" s="5">
        <f t="shared" si="13"/>
        <v>4287</v>
      </c>
      <c r="AGG3" s="5">
        <f t="shared" si="13"/>
        <v>5084</v>
      </c>
      <c r="AGH3" s="5">
        <f t="shared" ref="AGH3:AIS3" si="14">AGH5+AGH7</f>
        <v>4184</v>
      </c>
      <c r="AGI3" s="5">
        <f t="shared" si="14"/>
        <v>4800</v>
      </c>
      <c r="AGJ3" s="5">
        <f t="shared" si="14"/>
        <v>4325</v>
      </c>
      <c r="AGK3" s="5">
        <f t="shared" si="14"/>
        <v>4197</v>
      </c>
      <c r="AGL3" s="5">
        <f t="shared" si="14"/>
        <v>4775</v>
      </c>
      <c r="AGM3" s="5">
        <f t="shared" si="14"/>
        <v>3664</v>
      </c>
      <c r="AGN3" s="5">
        <f t="shared" si="14"/>
        <v>4815</v>
      </c>
      <c r="AGO3" s="5">
        <f t="shared" si="14"/>
        <v>4205</v>
      </c>
      <c r="AGP3" s="5">
        <f t="shared" si="14"/>
        <v>4293</v>
      </c>
      <c r="AGQ3" s="5">
        <f t="shared" si="14"/>
        <v>4404</v>
      </c>
      <c r="AGR3" s="5">
        <f t="shared" si="14"/>
        <v>5275</v>
      </c>
      <c r="AGS3" s="5">
        <f t="shared" si="14"/>
        <v>9496</v>
      </c>
      <c r="AGT3" s="5">
        <f t="shared" si="14"/>
        <v>6512</v>
      </c>
      <c r="AGU3" s="5">
        <f t="shared" si="14"/>
        <v>9438</v>
      </c>
      <c r="AGV3" s="5">
        <f t="shared" si="14"/>
        <v>9162</v>
      </c>
      <c r="AGW3" s="5">
        <f t="shared" si="14"/>
        <v>6851</v>
      </c>
      <c r="AGX3" s="5">
        <f t="shared" si="14"/>
        <v>5743</v>
      </c>
      <c r="AGY3" s="5">
        <f t="shared" si="14"/>
        <v>4678</v>
      </c>
      <c r="AGZ3" s="5">
        <f t="shared" si="14"/>
        <v>4388</v>
      </c>
      <c r="AHA3" s="5">
        <f t="shared" si="14"/>
        <v>3986</v>
      </c>
      <c r="AHB3" s="5">
        <f t="shared" si="14"/>
        <v>6438</v>
      </c>
      <c r="AHC3" s="5">
        <f t="shared" si="14"/>
        <v>5466</v>
      </c>
      <c r="AHD3" s="5">
        <f t="shared" si="14"/>
        <v>4334</v>
      </c>
      <c r="AHE3" s="5">
        <f t="shared" si="14"/>
        <v>4012</v>
      </c>
      <c r="AHF3" s="5">
        <f t="shared" si="14"/>
        <v>4397</v>
      </c>
      <c r="AHG3" s="5">
        <f t="shared" si="14"/>
        <v>4895</v>
      </c>
      <c r="AHH3" s="5">
        <f t="shared" si="14"/>
        <v>4439</v>
      </c>
      <c r="AHI3" s="5">
        <f t="shared" si="14"/>
        <v>4341</v>
      </c>
      <c r="AHJ3" s="5">
        <f t="shared" si="14"/>
        <v>4502</v>
      </c>
      <c r="AHK3" s="5">
        <f t="shared" si="14"/>
        <v>4973</v>
      </c>
      <c r="AHL3" s="5">
        <f t="shared" si="14"/>
        <v>6687</v>
      </c>
      <c r="AHM3" s="5">
        <f t="shared" si="14"/>
        <v>7208</v>
      </c>
      <c r="AHN3" s="5">
        <f t="shared" si="14"/>
        <v>9116</v>
      </c>
      <c r="AHO3" s="5">
        <f t="shared" si="14"/>
        <v>7165</v>
      </c>
      <c r="AHP3" s="5">
        <f t="shared" si="14"/>
        <v>9585</v>
      </c>
      <c r="AHQ3" s="5">
        <f t="shared" si="14"/>
        <v>10995</v>
      </c>
      <c r="AHR3" s="5">
        <f t="shared" si="14"/>
        <v>8113</v>
      </c>
      <c r="AHS3" s="5">
        <f t="shared" si="14"/>
        <v>5578</v>
      </c>
      <c r="AHT3" s="5">
        <f t="shared" si="14"/>
        <v>4637</v>
      </c>
      <c r="AHU3" s="5">
        <f t="shared" si="14"/>
        <v>4418</v>
      </c>
      <c r="AHV3" s="5">
        <f t="shared" si="14"/>
        <v>6189</v>
      </c>
      <c r="AHW3" s="5">
        <f t="shared" si="14"/>
        <v>5143</v>
      </c>
      <c r="AHX3" s="5">
        <f t="shared" si="14"/>
        <v>4099</v>
      </c>
      <c r="AHY3" s="5">
        <f t="shared" si="14"/>
        <v>3854</v>
      </c>
      <c r="AHZ3" s="5">
        <f t="shared" si="14"/>
        <v>5839</v>
      </c>
      <c r="AIA3" s="5">
        <f t="shared" si="14"/>
        <v>5469</v>
      </c>
      <c r="AIB3" s="5">
        <f t="shared" si="14"/>
        <v>5334</v>
      </c>
      <c r="AIC3" s="5">
        <f t="shared" si="14"/>
        <v>4841</v>
      </c>
      <c r="AID3" s="5">
        <f t="shared" si="14"/>
        <v>4097</v>
      </c>
      <c r="AIE3" s="5">
        <f t="shared" si="14"/>
        <v>4088</v>
      </c>
      <c r="AIF3" s="5">
        <f t="shared" si="14"/>
        <v>6127</v>
      </c>
      <c r="AIG3" s="5">
        <f t="shared" si="14"/>
        <v>4619</v>
      </c>
      <c r="AIH3" s="5">
        <f t="shared" si="14"/>
        <v>4998</v>
      </c>
      <c r="AII3" s="5">
        <f t="shared" si="14"/>
        <v>5064</v>
      </c>
      <c r="AIJ3" s="5">
        <f t="shared" si="14"/>
        <v>6897</v>
      </c>
      <c r="AIK3" s="5">
        <f t="shared" si="14"/>
        <v>9584</v>
      </c>
      <c r="AIL3" s="5">
        <f t="shared" si="14"/>
        <v>10047</v>
      </c>
      <c r="AIM3" s="5">
        <f t="shared" si="14"/>
        <v>9772</v>
      </c>
      <c r="AIN3" s="5">
        <f t="shared" si="14"/>
        <v>7623</v>
      </c>
      <c r="AIO3" s="5">
        <f t="shared" si="14"/>
        <v>5868</v>
      </c>
      <c r="AIP3" s="5">
        <f t="shared" si="14"/>
        <v>5004</v>
      </c>
      <c r="AIQ3" s="5">
        <f t="shared" si="14"/>
        <v>4698</v>
      </c>
      <c r="AIR3" s="5">
        <f t="shared" si="14"/>
        <v>4538</v>
      </c>
      <c r="AIS3" s="5">
        <f t="shared" si="14"/>
        <v>4166</v>
      </c>
      <c r="AIT3" s="5">
        <f t="shared" ref="AIT3:ALE3" si="15">AIT5+AIT7</f>
        <v>5990</v>
      </c>
      <c r="AIU3" s="5">
        <f t="shared" si="15"/>
        <v>4746</v>
      </c>
      <c r="AIV3" s="5">
        <f t="shared" si="15"/>
        <v>4018</v>
      </c>
      <c r="AIW3" s="5">
        <f t="shared" si="15"/>
        <v>3953</v>
      </c>
      <c r="AIX3" s="5">
        <f t="shared" si="15"/>
        <v>5176</v>
      </c>
      <c r="AIY3" s="5">
        <f t="shared" si="15"/>
        <v>6866</v>
      </c>
      <c r="AIZ3" s="5">
        <f t="shared" si="15"/>
        <v>10952</v>
      </c>
      <c r="AJA3" s="5">
        <f t="shared" si="15"/>
        <v>4868</v>
      </c>
      <c r="AJB3" s="5">
        <f t="shared" si="15"/>
        <v>4756</v>
      </c>
      <c r="AJC3" s="5">
        <f t="shared" si="15"/>
        <v>5612</v>
      </c>
      <c r="AJD3" s="5">
        <f t="shared" si="15"/>
        <v>17839</v>
      </c>
      <c r="AJE3" s="5">
        <f t="shared" si="15"/>
        <v>8749</v>
      </c>
      <c r="AJF3" s="5">
        <f t="shared" si="15"/>
        <v>14459</v>
      </c>
      <c r="AJG3" s="5">
        <f t="shared" si="15"/>
        <v>9699</v>
      </c>
      <c r="AJH3" s="5">
        <f t="shared" si="15"/>
        <v>8170</v>
      </c>
      <c r="AJI3" s="5">
        <f t="shared" si="15"/>
        <v>5549</v>
      </c>
      <c r="AJJ3" s="5">
        <f t="shared" si="15"/>
        <v>5021</v>
      </c>
      <c r="AJK3" s="5">
        <f t="shared" si="15"/>
        <v>4388</v>
      </c>
      <c r="AJL3" s="5">
        <f t="shared" si="15"/>
        <v>4159</v>
      </c>
      <c r="AJM3" s="5">
        <f t="shared" si="15"/>
        <v>4142</v>
      </c>
      <c r="AJN3" s="5">
        <f t="shared" si="15"/>
        <v>11826</v>
      </c>
      <c r="AJO3" s="5">
        <f t="shared" si="15"/>
        <v>5893</v>
      </c>
      <c r="AJP3" s="5">
        <f t="shared" si="15"/>
        <v>4672</v>
      </c>
      <c r="AJQ3" s="5">
        <f t="shared" si="15"/>
        <v>4095</v>
      </c>
      <c r="AJR3" s="5">
        <f t="shared" si="15"/>
        <v>5208</v>
      </c>
      <c r="AJS3" s="5">
        <f t="shared" si="15"/>
        <v>4893</v>
      </c>
      <c r="AJT3" s="5">
        <f t="shared" si="15"/>
        <v>4203</v>
      </c>
      <c r="AJU3" s="5">
        <f t="shared" si="15"/>
        <v>4005</v>
      </c>
      <c r="AJV3" s="5">
        <f t="shared" si="15"/>
        <v>3869</v>
      </c>
      <c r="AJW3" s="5">
        <f t="shared" si="15"/>
        <v>3703</v>
      </c>
      <c r="AJX3" s="5">
        <f t="shared" si="15"/>
        <v>6297</v>
      </c>
      <c r="AJY3" s="5">
        <f t="shared" si="15"/>
        <v>5831</v>
      </c>
      <c r="AJZ3" s="5">
        <f t="shared" si="15"/>
        <v>5879</v>
      </c>
      <c r="AKA3" s="5">
        <f t="shared" si="15"/>
        <v>8907</v>
      </c>
      <c r="AKB3" s="5">
        <f t="shared" si="15"/>
        <v>7545</v>
      </c>
      <c r="AKC3" s="5">
        <f t="shared" si="15"/>
        <v>8357</v>
      </c>
      <c r="AKD3" s="5">
        <f t="shared" si="15"/>
        <v>9429</v>
      </c>
      <c r="AKE3" s="5">
        <f t="shared" si="15"/>
        <v>10315</v>
      </c>
      <c r="AKF3" s="5">
        <f t="shared" si="15"/>
        <v>6952</v>
      </c>
      <c r="AKG3" s="5">
        <f t="shared" si="15"/>
        <v>5412</v>
      </c>
      <c r="AKH3" s="5">
        <f t="shared" si="15"/>
        <v>6767</v>
      </c>
      <c r="AKI3" s="5">
        <f t="shared" si="15"/>
        <v>5292</v>
      </c>
      <c r="AKJ3" s="5">
        <f t="shared" si="15"/>
        <v>4569</v>
      </c>
      <c r="AKK3" s="5">
        <f t="shared" si="15"/>
        <v>3642</v>
      </c>
      <c r="AKL3" s="5">
        <f t="shared" si="15"/>
        <v>4737</v>
      </c>
      <c r="AKM3" s="5">
        <f t="shared" si="15"/>
        <v>3921</v>
      </c>
      <c r="AKN3" s="5">
        <f t="shared" si="15"/>
        <v>4274</v>
      </c>
      <c r="AKO3" s="5">
        <f t="shared" si="15"/>
        <v>7244</v>
      </c>
      <c r="AKP3" s="5">
        <f t="shared" si="15"/>
        <v>5580</v>
      </c>
      <c r="AKQ3" s="5">
        <f t="shared" si="15"/>
        <v>5228</v>
      </c>
      <c r="AKR3" s="5">
        <f t="shared" si="15"/>
        <v>5552</v>
      </c>
      <c r="AKS3" s="5">
        <f t="shared" si="15"/>
        <v>7056</v>
      </c>
      <c r="AKT3" s="5">
        <f t="shared" si="15"/>
        <v>10250</v>
      </c>
      <c r="AKU3" s="5">
        <f t="shared" si="15"/>
        <v>7737</v>
      </c>
      <c r="AKV3" s="5">
        <f t="shared" si="15"/>
        <v>8158</v>
      </c>
      <c r="AKW3" s="5">
        <f t="shared" si="15"/>
        <v>8196</v>
      </c>
      <c r="AKX3" s="5">
        <f t="shared" si="15"/>
        <v>8527</v>
      </c>
      <c r="AKY3" s="5">
        <f t="shared" si="15"/>
        <v>7449</v>
      </c>
      <c r="AKZ3" s="5">
        <f t="shared" si="15"/>
        <v>6113</v>
      </c>
      <c r="ALA3" s="5">
        <f t="shared" si="15"/>
        <v>6438</v>
      </c>
      <c r="ALB3" s="5">
        <f t="shared" si="15"/>
        <v>5457</v>
      </c>
      <c r="ALC3" s="5">
        <f t="shared" si="15"/>
        <v>6192</v>
      </c>
      <c r="ALD3" s="5">
        <f t="shared" si="15"/>
        <v>6137</v>
      </c>
      <c r="ALE3" s="5">
        <f t="shared" si="15"/>
        <v>4756</v>
      </c>
      <c r="ALF3" s="5">
        <f t="shared" ref="ALF3:ANQ3" si="16">ALF5+ALF7</f>
        <v>4858</v>
      </c>
      <c r="ALG3" s="5">
        <f t="shared" si="16"/>
        <v>3773</v>
      </c>
      <c r="ALH3" s="5">
        <f t="shared" si="16"/>
        <v>4242</v>
      </c>
      <c r="ALI3" s="5">
        <f t="shared" si="16"/>
        <v>6423</v>
      </c>
      <c r="ALJ3" s="5">
        <f t="shared" si="16"/>
        <v>5739</v>
      </c>
      <c r="ALK3" s="5">
        <f t="shared" si="16"/>
        <v>5951</v>
      </c>
      <c r="ALL3" s="5">
        <f t="shared" si="16"/>
        <v>5031</v>
      </c>
      <c r="ALM3" s="5">
        <f t="shared" si="16"/>
        <v>10121</v>
      </c>
      <c r="ALN3" s="5">
        <f t="shared" si="16"/>
        <v>10121</v>
      </c>
      <c r="ALO3" s="5">
        <f t="shared" si="16"/>
        <v>10434</v>
      </c>
      <c r="ALP3" s="5">
        <f t="shared" si="16"/>
        <v>12877</v>
      </c>
      <c r="ALQ3" s="5">
        <f t="shared" si="16"/>
        <v>8741</v>
      </c>
      <c r="ALR3" s="5">
        <f t="shared" si="16"/>
        <v>6526</v>
      </c>
      <c r="ALS3" s="5">
        <f t="shared" si="16"/>
        <v>5631</v>
      </c>
      <c r="ALT3" s="5">
        <f t="shared" si="16"/>
        <v>5256</v>
      </c>
      <c r="ALU3" s="5">
        <f t="shared" si="16"/>
        <v>8171</v>
      </c>
      <c r="ALV3" s="5">
        <f t="shared" si="16"/>
        <v>6167</v>
      </c>
      <c r="ALW3" s="5">
        <f t="shared" si="16"/>
        <v>5857</v>
      </c>
      <c r="ALX3" s="5">
        <f t="shared" si="16"/>
        <v>5017</v>
      </c>
      <c r="ALY3" s="5">
        <f t="shared" si="16"/>
        <v>5467</v>
      </c>
      <c r="ALZ3" s="5">
        <f t="shared" si="16"/>
        <v>7331</v>
      </c>
      <c r="AMA3" s="5">
        <f t="shared" si="16"/>
        <v>6053</v>
      </c>
      <c r="AMB3" s="5">
        <f t="shared" si="16"/>
        <v>5236</v>
      </c>
      <c r="AMC3" s="5">
        <f t="shared" si="16"/>
        <v>4630</v>
      </c>
      <c r="AMD3" s="5">
        <f t="shared" si="16"/>
        <v>6218</v>
      </c>
      <c r="AME3" s="5">
        <f t="shared" si="16"/>
        <v>6815</v>
      </c>
      <c r="AMF3" s="5">
        <f t="shared" si="16"/>
        <v>6211</v>
      </c>
      <c r="AMG3" s="5">
        <f t="shared" si="16"/>
        <v>7394</v>
      </c>
      <c r="AMH3" s="5">
        <f t="shared" si="16"/>
        <v>9680</v>
      </c>
      <c r="AMI3" s="5">
        <f t="shared" si="16"/>
        <v>10667</v>
      </c>
      <c r="AMJ3" s="5">
        <f t="shared" si="16"/>
        <v>17891</v>
      </c>
      <c r="AMK3" s="5">
        <f t="shared" si="16"/>
        <v>12951</v>
      </c>
      <c r="AML3" s="5">
        <f t="shared" si="16"/>
        <v>8612</v>
      </c>
      <c r="AMM3" s="5">
        <f t="shared" si="16"/>
        <v>6200</v>
      </c>
      <c r="AMN3" s="5">
        <f t="shared" si="16"/>
        <v>7369</v>
      </c>
      <c r="AMO3" s="5">
        <f t="shared" si="16"/>
        <v>6961</v>
      </c>
      <c r="AMP3" s="5">
        <f t="shared" si="16"/>
        <v>5789</v>
      </c>
      <c r="AMQ3" s="5">
        <f t="shared" si="16"/>
        <v>4580</v>
      </c>
      <c r="AMR3" s="5">
        <f t="shared" si="16"/>
        <v>6354</v>
      </c>
      <c r="AMS3" s="5">
        <f t="shared" si="16"/>
        <v>5299</v>
      </c>
      <c r="AMT3" s="5">
        <f t="shared" si="16"/>
        <v>6542</v>
      </c>
      <c r="AMU3" s="5">
        <f t="shared" si="16"/>
        <v>5840</v>
      </c>
      <c r="AMV3" s="5">
        <f t="shared" si="16"/>
        <v>5203</v>
      </c>
      <c r="AMW3" s="5">
        <f t="shared" si="16"/>
        <v>4533</v>
      </c>
      <c r="AMX3" s="5">
        <f t="shared" si="16"/>
        <v>6738</v>
      </c>
      <c r="AMY3" s="5">
        <f t="shared" si="16"/>
        <v>6908</v>
      </c>
      <c r="AMZ3" s="5">
        <f t="shared" si="16"/>
        <v>6894</v>
      </c>
      <c r="ANA3" s="5">
        <f t="shared" si="16"/>
        <v>7564</v>
      </c>
      <c r="ANB3" s="5">
        <f t="shared" si="16"/>
        <v>10125</v>
      </c>
      <c r="ANC3" s="5">
        <f t="shared" si="16"/>
        <v>11110</v>
      </c>
      <c r="AND3" s="5">
        <f t="shared" si="16"/>
        <v>12753</v>
      </c>
      <c r="ANE3" s="5">
        <f t="shared" si="16"/>
        <v>9725</v>
      </c>
      <c r="ANF3" s="5">
        <f t="shared" si="16"/>
        <v>8531</v>
      </c>
      <c r="ANG3" s="5">
        <f t="shared" si="16"/>
        <v>6439</v>
      </c>
      <c r="ANH3" s="5">
        <f t="shared" si="16"/>
        <v>7390</v>
      </c>
      <c r="ANI3" s="5">
        <f t="shared" si="16"/>
        <v>6477</v>
      </c>
      <c r="ANJ3" s="5">
        <f t="shared" si="16"/>
        <v>5783</v>
      </c>
      <c r="ANK3" s="5">
        <f t="shared" si="16"/>
        <v>4936</v>
      </c>
      <c r="ANL3" s="5">
        <f t="shared" si="16"/>
        <v>3981</v>
      </c>
      <c r="ANM3" s="5">
        <f t="shared" si="16"/>
        <v>5497</v>
      </c>
      <c r="ANN3" s="5">
        <f t="shared" si="16"/>
        <v>4929</v>
      </c>
      <c r="ANO3" s="5">
        <f t="shared" si="16"/>
        <v>4441</v>
      </c>
      <c r="ANP3" s="5">
        <f t="shared" si="16"/>
        <v>3833</v>
      </c>
      <c r="ANQ3" s="5">
        <f t="shared" si="16"/>
        <v>4563</v>
      </c>
      <c r="ANR3" s="5">
        <f t="shared" ref="ANR3:AQG3" si="17">ANR5+ANR7</f>
        <v>5424</v>
      </c>
      <c r="ANS3" s="5">
        <f t="shared" si="17"/>
        <v>4668</v>
      </c>
      <c r="ANT3" s="5">
        <f t="shared" si="17"/>
        <v>4678</v>
      </c>
      <c r="ANU3" s="5">
        <f t="shared" si="17"/>
        <v>5025</v>
      </c>
      <c r="ANV3" s="5">
        <f t="shared" si="17"/>
        <v>5691</v>
      </c>
      <c r="ANW3" s="5">
        <f t="shared" si="17"/>
        <v>11729</v>
      </c>
      <c r="ANX3" s="5">
        <f t="shared" si="17"/>
        <v>8453</v>
      </c>
      <c r="ANY3" s="5">
        <f t="shared" si="17"/>
        <v>8664</v>
      </c>
      <c r="ANZ3" s="5">
        <f t="shared" si="17"/>
        <v>10972</v>
      </c>
      <c r="AOA3" s="5">
        <f t="shared" si="17"/>
        <v>8511</v>
      </c>
      <c r="AOB3" s="5">
        <f t="shared" si="17"/>
        <v>7345</v>
      </c>
      <c r="AOC3" s="5">
        <f t="shared" si="17"/>
        <v>6309</v>
      </c>
      <c r="AOD3" s="5">
        <f t="shared" si="17"/>
        <v>5568</v>
      </c>
      <c r="AOE3" s="5">
        <f t="shared" si="17"/>
        <v>4684</v>
      </c>
      <c r="AOF3" s="5">
        <f t="shared" si="17"/>
        <v>4866</v>
      </c>
      <c r="AOG3" s="5">
        <f t="shared" si="17"/>
        <v>6792</v>
      </c>
      <c r="AOH3" s="5">
        <f t="shared" si="17"/>
        <v>5386</v>
      </c>
      <c r="AOI3" s="5">
        <f t="shared" si="17"/>
        <v>4601</v>
      </c>
      <c r="AOJ3" s="5">
        <f t="shared" si="17"/>
        <v>4936</v>
      </c>
      <c r="AOK3" s="5">
        <f t="shared" si="17"/>
        <v>6040</v>
      </c>
      <c r="AOL3" s="5">
        <f t="shared" si="17"/>
        <v>5051</v>
      </c>
      <c r="AOM3" s="5">
        <f t="shared" si="17"/>
        <v>4481</v>
      </c>
      <c r="AON3" s="5">
        <f t="shared" si="17"/>
        <v>4073</v>
      </c>
      <c r="AOO3" s="5">
        <f t="shared" si="17"/>
        <v>3959</v>
      </c>
      <c r="AOP3" s="5">
        <f t="shared" si="17"/>
        <v>7250</v>
      </c>
      <c r="AOQ3" s="5">
        <f t="shared" si="17"/>
        <v>7518</v>
      </c>
      <c r="AOR3" s="5">
        <f t="shared" si="17"/>
        <v>9556</v>
      </c>
      <c r="AOS3" s="5">
        <f t="shared" si="17"/>
        <v>7349</v>
      </c>
      <c r="AOT3" s="5">
        <f t="shared" si="17"/>
        <v>9320</v>
      </c>
      <c r="AOU3" s="5">
        <f t="shared" si="17"/>
        <v>8106</v>
      </c>
      <c r="AOV3" s="5">
        <f t="shared" si="17"/>
        <v>7955</v>
      </c>
      <c r="AOW3" s="5">
        <f t="shared" si="17"/>
        <v>7690</v>
      </c>
      <c r="AOX3" s="5">
        <f t="shared" si="17"/>
        <v>5395</v>
      </c>
      <c r="AOY3" s="5">
        <f t="shared" si="17"/>
        <v>4594</v>
      </c>
      <c r="AOZ3" s="5">
        <f t="shared" si="17"/>
        <v>6148</v>
      </c>
      <c r="APA3" s="5">
        <f t="shared" si="17"/>
        <v>5251</v>
      </c>
      <c r="APB3" s="5">
        <f t="shared" si="17"/>
        <v>4829</v>
      </c>
      <c r="APC3" s="5">
        <f t="shared" si="17"/>
        <v>5331</v>
      </c>
      <c r="APD3" s="5">
        <f t="shared" si="17"/>
        <v>5507</v>
      </c>
      <c r="APE3" s="5">
        <f t="shared" si="17"/>
        <v>5491</v>
      </c>
      <c r="APF3" s="5">
        <f t="shared" si="17"/>
        <v>4428</v>
      </c>
      <c r="APG3" s="5">
        <f t="shared" si="17"/>
        <v>3602</v>
      </c>
      <c r="APH3" s="5">
        <f t="shared" si="17"/>
        <v>3434</v>
      </c>
      <c r="API3" s="5">
        <f t="shared" si="17"/>
        <v>3295</v>
      </c>
      <c r="APJ3" s="5">
        <f t="shared" si="17"/>
        <v>5266</v>
      </c>
      <c r="APK3" s="5">
        <f t="shared" si="17"/>
        <v>5379</v>
      </c>
      <c r="APL3" s="5">
        <f t="shared" si="17"/>
        <v>4911</v>
      </c>
      <c r="APM3" s="5">
        <f t="shared" si="17"/>
        <v>6491</v>
      </c>
      <c r="APN3" s="5">
        <f t="shared" si="17"/>
        <v>9334</v>
      </c>
      <c r="APO3" s="5">
        <f t="shared" si="17"/>
        <v>6809</v>
      </c>
      <c r="APP3" s="5">
        <f t="shared" si="17"/>
        <v>10213</v>
      </c>
      <c r="APQ3" s="5">
        <f t="shared" si="17"/>
        <v>8313</v>
      </c>
      <c r="APR3" s="5">
        <f t="shared" si="17"/>
        <v>6813</v>
      </c>
      <c r="APS3" s="5">
        <f t="shared" si="17"/>
        <v>5701</v>
      </c>
      <c r="APT3" s="5">
        <f t="shared" si="17"/>
        <v>4914</v>
      </c>
      <c r="APU3" s="5">
        <f t="shared" si="17"/>
        <v>4547</v>
      </c>
      <c r="APV3" s="5">
        <f t="shared" si="17"/>
        <v>4162</v>
      </c>
      <c r="APW3" s="5">
        <f t="shared" si="17"/>
        <v>3955</v>
      </c>
      <c r="APX3" s="5">
        <f t="shared" si="17"/>
        <v>5167</v>
      </c>
      <c r="APY3" s="5">
        <f t="shared" si="17"/>
        <v>4481</v>
      </c>
      <c r="APZ3" s="5">
        <f t="shared" si="17"/>
        <v>4053</v>
      </c>
      <c r="AQA3" s="5">
        <f t="shared" si="17"/>
        <v>3653</v>
      </c>
      <c r="AQB3" s="5">
        <f t="shared" si="17"/>
        <v>4643</v>
      </c>
      <c r="AQC3" s="5">
        <f t="shared" si="17"/>
        <v>4678</v>
      </c>
      <c r="AQD3" s="5">
        <f t="shared" si="17"/>
        <v>3828</v>
      </c>
      <c r="AQE3" s="5">
        <f t="shared" si="17"/>
        <v>4318</v>
      </c>
      <c r="AQF3" s="5">
        <f t="shared" si="17"/>
        <v>4086</v>
      </c>
      <c r="AQG3" s="5">
        <f t="shared" si="17"/>
        <v>4944</v>
      </c>
    </row>
    <row r="4" spans="1:1128" ht="16.5" customHeight="1" x14ac:dyDescent="0.25">
      <c r="A4" s="31" t="s">
        <v>9</v>
      </c>
      <c r="B4" s="19">
        <v>6943</v>
      </c>
      <c r="C4" s="19">
        <v>8977</v>
      </c>
      <c r="D4" s="19">
        <v>8104</v>
      </c>
      <c r="E4" s="19">
        <v>8480</v>
      </c>
      <c r="F4" s="19">
        <v>6625</v>
      </c>
      <c r="G4" s="19">
        <v>5307</v>
      </c>
      <c r="H4" s="19">
        <v>6055</v>
      </c>
      <c r="I4" s="19">
        <v>6244</v>
      </c>
      <c r="J4" s="19">
        <v>5488</v>
      </c>
      <c r="K4" s="19">
        <v>5121</v>
      </c>
      <c r="L4" s="19">
        <v>4739</v>
      </c>
      <c r="M4" s="19">
        <v>5962</v>
      </c>
      <c r="N4" s="19">
        <v>4708</v>
      </c>
      <c r="O4" s="19">
        <v>4749</v>
      </c>
      <c r="P4" s="19">
        <v>4068</v>
      </c>
      <c r="Q4" s="19">
        <v>5783</v>
      </c>
      <c r="R4" s="19">
        <v>5193</v>
      </c>
      <c r="S4" s="19">
        <v>4681</v>
      </c>
      <c r="T4" s="19">
        <v>5282</v>
      </c>
      <c r="U4" s="19">
        <v>5772</v>
      </c>
      <c r="V4" s="19">
        <v>8768</v>
      </c>
      <c r="W4" s="19">
        <v>7114</v>
      </c>
      <c r="X4" s="19">
        <v>7337</v>
      </c>
      <c r="Y4" s="19">
        <v>7477</v>
      </c>
      <c r="Z4" s="19">
        <v>6637</v>
      </c>
      <c r="AA4" s="19">
        <v>5897</v>
      </c>
      <c r="AB4" s="19">
        <v>5376</v>
      </c>
      <c r="AC4" s="19">
        <v>4565</v>
      </c>
      <c r="AD4" s="19">
        <v>4377</v>
      </c>
      <c r="AE4" s="19">
        <v>5221</v>
      </c>
      <c r="AF4" s="19">
        <v>3734</v>
      </c>
      <c r="AG4" s="19">
        <v>4943</v>
      </c>
      <c r="AH4" s="19">
        <v>4837</v>
      </c>
      <c r="AI4" s="19">
        <v>3849</v>
      </c>
      <c r="AJ4" s="19">
        <v>4309</v>
      </c>
      <c r="AK4" s="19">
        <v>5215</v>
      </c>
      <c r="AL4" s="19">
        <v>4538</v>
      </c>
      <c r="AM4" s="19">
        <v>4092</v>
      </c>
      <c r="AN4" s="19">
        <v>5109</v>
      </c>
      <c r="AO4" s="19">
        <v>5154</v>
      </c>
      <c r="AP4" s="19">
        <v>6894</v>
      </c>
      <c r="AQ4" s="19">
        <v>4722</v>
      </c>
      <c r="AR4" s="19">
        <v>6747</v>
      </c>
      <c r="AS4" s="19">
        <v>7111</v>
      </c>
      <c r="AT4" s="19">
        <v>6396</v>
      </c>
      <c r="AU4" s="19">
        <v>5214</v>
      </c>
      <c r="AV4" s="19">
        <v>4327</v>
      </c>
      <c r="AW4" s="19">
        <v>3956</v>
      </c>
      <c r="AX4" s="19">
        <v>3613</v>
      </c>
      <c r="AY4" s="19">
        <v>4145</v>
      </c>
      <c r="AZ4" s="19">
        <v>4793</v>
      </c>
      <c r="BA4" s="19">
        <v>2770</v>
      </c>
      <c r="BB4" s="19">
        <v>3180</v>
      </c>
      <c r="BC4" s="19">
        <v>2712</v>
      </c>
      <c r="BD4" s="19">
        <v>3334</v>
      </c>
      <c r="BE4" s="19">
        <v>4227</v>
      </c>
      <c r="BF4" s="19">
        <v>3566</v>
      </c>
      <c r="BG4" s="19">
        <v>3157</v>
      </c>
      <c r="BH4" s="19">
        <v>2924</v>
      </c>
      <c r="BI4" s="19">
        <v>3427</v>
      </c>
      <c r="BJ4" s="19">
        <v>5099</v>
      </c>
      <c r="BK4" s="19">
        <v>5098</v>
      </c>
      <c r="BL4" s="19">
        <v>5478</v>
      </c>
      <c r="BM4" s="19">
        <v>4507</v>
      </c>
      <c r="BN4" s="19">
        <v>6097</v>
      </c>
      <c r="BO4" s="19">
        <v>6123</v>
      </c>
      <c r="BP4" s="19">
        <v>6314</v>
      </c>
      <c r="BQ4" s="19">
        <v>4433</v>
      </c>
      <c r="BR4" s="19">
        <v>3719</v>
      </c>
      <c r="BS4" s="19">
        <v>6218</v>
      </c>
      <c r="BT4" s="19">
        <v>5269</v>
      </c>
      <c r="BU4" s="19">
        <v>3717</v>
      </c>
      <c r="BV4" s="19">
        <v>3011</v>
      </c>
      <c r="BW4" s="19">
        <v>2728</v>
      </c>
      <c r="BX4" s="19">
        <v>3681</v>
      </c>
      <c r="BY4" s="19">
        <v>3007</v>
      </c>
      <c r="BZ4" s="19">
        <v>3147</v>
      </c>
      <c r="CA4" s="19">
        <v>2734</v>
      </c>
      <c r="CB4" s="19">
        <v>2575</v>
      </c>
      <c r="CC4" s="19">
        <v>3902</v>
      </c>
      <c r="CD4" s="19">
        <v>4276</v>
      </c>
      <c r="CE4" s="19">
        <v>3617</v>
      </c>
      <c r="CF4" s="19">
        <v>4362</v>
      </c>
      <c r="CG4" s="19">
        <v>5494</v>
      </c>
      <c r="CH4" s="19">
        <v>5792</v>
      </c>
      <c r="CI4" s="19">
        <v>5833</v>
      </c>
      <c r="CJ4" s="19">
        <v>6189</v>
      </c>
      <c r="CK4" s="19">
        <v>5150</v>
      </c>
      <c r="CL4" s="19">
        <v>3397</v>
      </c>
      <c r="CM4" s="19">
        <v>4175</v>
      </c>
      <c r="CN4" s="19">
        <v>3975</v>
      </c>
      <c r="CO4" s="19">
        <v>3328</v>
      </c>
      <c r="CP4" s="19">
        <v>4234</v>
      </c>
      <c r="CQ4" s="19">
        <v>2898</v>
      </c>
      <c r="CR4" s="19">
        <v>4400</v>
      </c>
      <c r="CS4" s="19">
        <v>3313</v>
      </c>
      <c r="CT4" s="19">
        <v>2701</v>
      </c>
      <c r="CU4" s="19">
        <v>2418</v>
      </c>
      <c r="CV4" s="19">
        <v>2992</v>
      </c>
      <c r="CW4" s="19">
        <v>3666</v>
      </c>
      <c r="CX4" s="19">
        <v>3232</v>
      </c>
      <c r="CY4" s="19">
        <v>3262</v>
      </c>
      <c r="CZ4" s="19">
        <v>3487</v>
      </c>
      <c r="DA4" s="19">
        <v>7136</v>
      </c>
      <c r="DB4" s="19">
        <v>4761</v>
      </c>
      <c r="DC4" s="19">
        <v>4329</v>
      </c>
      <c r="DD4" s="19">
        <v>4942</v>
      </c>
      <c r="DE4" s="19">
        <v>6078</v>
      </c>
      <c r="DF4" s="19">
        <v>4333</v>
      </c>
      <c r="DG4" s="19">
        <v>3484</v>
      </c>
      <c r="DH4" s="19">
        <v>2953</v>
      </c>
      <c r="DI4" s="19">
        <v>2787</v>
      </c>
      <c r="DJ4" s="19">
        <v>2705</v>
      </c>
      <c r="DK4" s="19">
        <v>4139</v>
      </c>
      <c r="DL4" s="19">
        <v>3002</v>
      </c>
      <c r="DM4" s="19">
        <v>2518</v>
      </c>
      <c r="DN4" s="19">
        <v>2326</v>
      </c>
      <c r="DO4" s="19">
        <v>3005</v>
      </c>
      <c r="DP4" s="19">
        <v>3901</v>
      </c>
      <c r="DQ4" s="19">
        <v>3204</v>
      </c>
      <c r="DR4" s="19">
        <v>2835</v>
      </c>
      <c r="DS4" s="19">
        <v>2729</v>
      </c>
      <c r="DT4" s="19">
        <v>2744</v>
      </c>
      <c r="DU4" s="19">
        <v>4295</v>
      </c>
      <c r="DV4" s="19">
        <v>4374</v>
      </c>
      <c r="DW4" s="19">
        <v>5330</v>
      </c>
      <c r="DX4" s="19">
        <v>7360</v>
      </c>
      <c r="DY4" s="19">
        <v>5806</v>
      </c>
      <c r="DZ4" s="19">
        <v>7070</v>
      </c>
      <c r="EA4" s="19">
        <v>8473</v>
      </c>
      <c r="EB4" s="19">
        <v>4410</v>
      </c>
      <c r="EC4" s="19">
        <v>3348</v>
      </c>
      <c r="ED4" s="19">
        <v>5009</v>
      </c>
      <c r="EE4" s="19">
        <v>4239</v>
      </c>
      <c r="EF4" s="19">
        <v>3166</v>
      </c>
      <c r="EG4" s="19">
        <v>2745</v>
      </c>
      <c r="EH4" s="19">
        <v>2652</v>
      </c>
      <c r="EI4" s="19">
        <v>3581</v>
      </c>
      <c r="EJ4" s="19">
        <v>3424</v>
      </c>
      <c r="EK4" s="19">
        <v>2677</v>
      </c>
      <c r="EL4" s="19">
        <v>2757</v>
      </c>
      <c r="EM4" s="19">
        <v>2539</v>
      </c>
      <c r="EN4" s="19">
        <v>3769</v>
      </c>
      <c r="EO4" s="19">
        <v>3186</v>
      </c>
      <c r="EP4" s="19">
        <v>3140</v>
      </c>
      <c r="EQ4" s="19">
        <v>3469</v>
      </c>
      <c r="ER4" s="19">
        <v>4732</v>
      </c>
      <c r="ES4" s="19">
        <v>6311</v>
      </c>
      <c r="ET4" s="19">
        <v>4554</v>
      </c>
      <c r="EU4" s="19">
        <v>5590</v>
      </c>
      <c r="EV4" s="19">
        <v>5834</v>
      </c>
      <c r="EW4" s="19">
        <v>4147</v>
      </c>
      <c r="EX4" s="19">
        <v>4147</v>
      </c>
      <c r="EY4" s="19">
        <v>3283</v>
      </c>
      <c r="EZ4" s="19">
        <v>2989</v>
      </c>
      <c r="FA4" s="19">
        <v>4476</v>
      </c>
      <c r="FB4" s="19">
        <v>5872</v>
      </c>
      <c r="FC4" s="19">
        <v>7797</v>
      </c>
      <c r="FD4" s="19">
        <v>6952</v>
      </c>
      <c r="FE4" s="19">
        <v>5258</v>
      </c>
      <c r="FF4" s="19">
        <v>4348</v>
      </c>
      <c r="FG4" s="19">
        <v>4096</v>
      </c>
      <c r="FH4" s="19">
        <v>5137</v>
      </c>
      <c r="FI4" s="19">
        <v>3268</v>
      </c>
      <c r="FJ4" s="19">
        <v>2940</v>
      </c>
      <c r="FK4" s="19">
        <v>3088</v>
      </c>
      <c r="FL4" s="19">
        <v>3942</v>
      </c>
      <c r="FM4" s="19">
        <v>5719</v>
      </c>
      <c r="FN4" s="19">
        <v>5748</v>
      </c>
      <c r="FO4" s="19">
        <v>4035</v>
      </c>
      <c r="FP4" s="19">
        <v>4634</v>
      </c>
      <c r="FQ4" s="19">
        <v>4340</v>
      </c>
      <c r="FR4" s="19">
        <v>5426</v>
      </c>
      <c r="FS4" s="19">
        <v>4352</v>
      </c>
      <c r="FT4" s="19">
        <v>4943</v>
      </c>
      <c r="FU4" s="19">
        <v>5711</v>
      </c>
      <c r="FV4" s="19">
        <v>6783</v>
      </c>
      <c r="FW4" s="19">
        <v>6215</v>
      </c>
      <c r="FX4" s="19">
        <v>4381</v>
      </c>
      <c r="FY4" s="19">
        <v>3582</v>
      </c>
      <c r="FZ4" s="19">
        <v>3391</v>
      </c>
      <c r="GA4" s="19">
        <v>4946</v>
      </c>
      <c r="GB4" s="19">
        <v>4863</v>
      </c>
      <c r="GC4" s="19">
        <v>3479</v>
      </c>
      <c r="GD4" s="19">
        <v>3071</v>
      </c>
      <c r="GE4" s="19">
        <v>3357</v>
      </c>
      <c r="GF4" s="19">
        <v>5691</v>
      </c>
      <c r="GG4" s="19">
        <v>5681</v>
      </c>
      <c r="GH4" s="19">
        <v>6122</v>
      </c>
      <c r="GI4" s="19">
        <v>7482</v>
      </c>
      <c r="GJ4" s="19">
        <v>5956</v>
      </c>
      <c r="GK4" s="19">
        <v>6920</v>
      </c>
      <c r="GL4" s="19">
        <v>6566</v>
      </c>
      <c r="GM4" s="19">
        <v>6443</v>
      </c>
      <c r="GN4" s="19">
        <v>4169</v>
      </c>
      <c r="GO4" s="19">
        <v>3700</v>
      </c>
      <c r="GP4" s="19">
        <v>4540</v>
      </c>
      <c r="GQ4" s="19">
        <v>5249</v>
      </c>
      <c r="GR4" s="19">
        <v>4842</v>
      </c>
      <c r="GS4" s="19">
        <v>3512</v>
      </c>
      <c r="GT4" s="19">
        <v>2965</v>
      </c>
      <c r="GU4" s="19">
        <v>4029</v>
      </c>
      <c r="GV4" s="19">
        <v>3226</v>
      </c>
      <c r="GW4" s="19">
        <v>2771</v>
      </c>
      <c r="GX4" s="19">
        <v>3172</v>
      </c>
      <c r="GY4" s="19">
        <v>2650</v>
      </c>
      <c r="GZ4" s="19">
        <v>4069</v>
      </c>
      <c r="HA4" s="19">
        <v>3697</v>
      </c>
      <c r="HB4" s="19">
        <v>3293</v>
      </c>
      <c r="HC4" s="19">
        <v>3832</v>
      </c>
      <c r="HD4" s="19">
        <v>3989</v>
      </c>
      <c r="HE4" s="19">
        <v>6734</v>
      </c>
      <c r="HF4" s="19">
        <v>5068</v>
      </c>
      <c r="HG4" s="19">
        <v>4988</v>
      </c>
      <c r="HH4" s="19">
        <v>5570</v>
      </c>
      <c r="HI4" s="19">
        <v>5142</v>
      </c>
      <c r="HJ4" s="19">
        <v>4388</v>
      </c>
      <c r="HK4" s="19">
        <v>3620</v>
      </c>
      <c r="HL4" s="19">
        <v>3334</v>
      </c>
      <c r="HM4" s="19">
        <v>3902</v>
      </c>
      <c r="HN4" s="19">
        <v>5414</v>
      </c>
      <c r="HO4" s="19">
        <v>3955</v>
      </c>
      <c r="HP4" s="19">
        <v>3253</v>
      </c>
      <c r="HQ4" s="19">
        <v>2682</v>
      </c>
      <c r="HR4" s="19">
        <v>3182</v>
      </c>
      <c r="HS4" s="19">
        <v>3513</v>
      </c>
      <c r="HT4" s="19">
        <v>2787</v>
      </c>
      <c r="HU4" s="19">
        <v>2399</v>
      </c>
      <c r="HV4" s="19">
        <v>6410</v>
      </c>
      <c r="HW4" s="19">
        <v>6192</v>
      </c>
      <c r="HX4" s="19">
        <v>4677</v>
      </c>
      <c r="HY4" s="19">
        <v>4057</v>
      </c>
      <c r="HZ4" s="19">
        <v>4970</v>
      </c>
      <c r="IA4" s="19">
        <v>7239</v>
      </c>
      <c r="IB4" s="19">
        <v>4426</v>
      </c>
      <c r="IC4" s="19">
        <v>3502</v>
      </c>
      <c r="ID4" s="19">
        <v>2941</v>
      </c>
      <c r="IE4" s="19">
        <v>3235</v>
      </c>
      <c r="IF4" s="19">
        <v>5469</v>
      </c>
      <c r="IG4" s="19">
        <v>4362</v>
      </c>
      <c r="IH4" s="19">
        <v>2822</v>
      </c>
      <c r="II4" s="19">
        <v>2433</v>
      </c>
      <c r="IJ4" s="19">
        <v>2145</v>
      </c>
      <c r="IK4" s="19">
        <v>3886</v>
      </c>
      <c r="IL4" s="19">
        <v>2578</v>
      </c>
      <c r="IM4" s="19">
        <v>2021</v>
      </c>
      <c r="IN4" s="19">
        <v>887</v>
      </c>
      <c r="IO4" s="19">
        <v>3956</v>
      </c>
      <c r="IP4" s="19">
        <v>3604</v>
      </c>
      <c r="IQ4" s="19">
        <v>3094</v>
      </c>
      <c r="IR4" s="19">
        <v>2840</v>
      </c>
      <c r="IS4" s="19">
        <v>6958</v>
      </c>
      <c r="IT4" s="19">
        <v>6520</v>
      </c>
      <c r="IU4" s="19">
        <v>6841</v>
      </c>
      <c r="IV4" s="19">
        <v>4755</v>
      </c>
      <c r="IW4" s="19">
        <v>3705</v>
      </c>
      <c r="IX4" s="19">
        <v>4096</v>
      </c>
      <c r="IY4" s="19">
        <v>3488</v>
      </c>
      <c r="IZ4" s="19">
        <v>3307</v>
      </c>
      <c r="JA4" s="19">
        <v>3828</v>
      </c>
      <c r="JB4" s="19">
        <v>3300</v>
      </c>
      <c r="JC4" s="19">
        <v>4073</v>
      </c>
      <c r="JD4" s="19">
        <v>3635</v>
      </c>
      <c r="JE4" s="19">
        <v>3134</v>
      </c>
      <c r="JF4" s="19">
        <v>3512</v>
      </c>
      <c r="JG4" s="19">
        <v>4192</v>
      </c>
      <c r="JH4" s="19">
        <v>3742</v>
      </c>
      <c r="JI4" s="19">
        <v>3795</v>
      </c>
      <c r="JJ4" s="19">
        <v>3671</v>
      </c>
      <c r="JK4" s="19">
        <v>4261</v>
      </c>
      <c r="JL4" s="19">
        <v>7263</v>
      </c>
      <c r="JM4" s="19">
        <v>5335</v>
      </c>
      <c r="JN4" s="19">
        <v>4582</v>
      </c>
      <c r="JO4" s="19">
        <v>3779</v>
      </c>
      <c r="JP4" s="19">
        <v>5748</v>
      </c>
      <c r="JQ4" s="19">
        <v>4571</v>
      </c>
      <c r="JR4" s="19">
        <v>3846</v>
      </c>
      <c r="JS4" s="19">
        <v>3287</v>
      </c>
      <c r="JT4" s="19">
        <v>3101</v>
      </c>
      <c r="JU4" s="19">
        <v>3366</v>
      </c>
      <c r="JV4" s="19">
        <v>2911</v>
      </c>
      <c r="JW4" s="19">
        <v>4438</v>
      </c>
      <c r="JX4" s="19">
        <v>3867</v>
      </c>
      <c r="JY4" s="19">
        <v>3151</v>
      </c>
      <c r="JZ4" s="19">
        <v>3878</v>
      </c>
      <c r="KA4" s="19">
        <v>4426</v>
      </c>
      <c r="KB4" s="19">
        <v>3549</v>
      </c>
      <c r="KC4" s="19">
        <v>3105</v>
      </c>
      <c r="KD4" s="19">
        <v>3309</v>
      </c>
      <c r="KE4" s="19">
        <v>3181</v>
      </c>
      <c r="KF4" s="19">
        <v>6243</v>
      </c>
      <c r="KG4" s="19">
        <v>6274</v>
      </c>
      <c r="KH4" s="19">
        <v>4736</v>
      </c>
      <c r="KI4" s="19">
        <v>3936</v>
      </c>
      <c r="KJ4" s="19">
        <v>5883</v>
      </c>
      <c r="KK4" s="19">
        <v>7330</v>
      </c>
      <c r="KL4" s="19">
        <v>4504</v>
      </c>
      <c r="KM4" s="19">
        <v>3419</v>
      </c>
      <c r="KN4" s="19">
        <v>2870</v>
      </c>
      <c r="KO4" s="19">
        <v>2663</v>
      </c>
      <c r="KP4" s="19">
        <v>5135</v>
      </c>
      <c r="KQ4" s="19">
        <v>3609</v>
      </c>
      <c r="KR4" s="19">
        <v>2779</v>
      </c>
      <c r="KS4" s="19">
        <v>2440</v>
      </c>
      <c r="KT4" s="19">
        <v>2914</v>
      </c>
      <c r="KU4" s="19">
        <v>3178</v>
      </c>
      <c r="KV4" s="19">
        <v>2742</v>
      </c>
      <c r="KW4" s="19">
        <v>2450</v>
      </c>
      <c r="KX4" s="19">
        <v>2360</v>
      </c>
      <c r="KY4" s="19">
        <v>4604</v>
      </c>
      <c r="KZ4" s="19">
        <v>4149</v>
      </c>
      <c r="LA4" s="19">
        <v>3738</v>
      </c>
      <c r="LB4" s="19">
        <v>4064</v>
      </c>
      <c r="LC4" s="19">
        <v>5073</v>
      </c>
      <c r="LD4" s="19">
        <v>5379</v>
      </c>
      <c r="LE4" s="19">
        <v>6263</v>
      </c>
      <c r="LF4" s="19">
        <v>5845</v>
      </c>
      <c r="LG4" s="19">
        <v>3693</v>
      </c>
      <c r="LH4" s="19">
        <v>3299</v>
      </c>
      <c r="LI4" s="19">
        <v>4021</v>
      </c>
      <c r="LJ4" s="19">
        <v>3449</v>
      </c>
      <c r="LK4" s="19">
        <v>2992</v>
      </c>
      <c r="LL4" s="19">
        <v>3634</v>
      </c>
      <c r="LM4" s="19">
        <v>3107</v>
      </c>
      <c r="LN4" s="19">
        <v>3413</v>
      </c>
      <c r="LO4" s="19">
        <v>2716</v>
      </c>
      <c r="LP4" s="19">
        <v>2280</v>
      </c>
      <c r="LQ4" s="19">
        <v>2186</v>
      </c>
      <c r="LR4" s="19">
        <v>2578</v>
      </c>
      <c r="LS4" s="19">
        <v>3295</v>
      </c>
      <c r="LT4" s="19">
        <v>2845</v>
      </c>
      <c r="LU4" s="19">
        <v>2889</v>
      </c>
      <c r="LV4" s="19">
        <v>2799</v>
      </c>
      <c r="LW4" s="19">
        <v>3250</v>
      </c>
      <c r="LX4" s="19">
        <v>5959</v>
      </c>
      <c r="LY4" s="19">
        <v>4492</v>
      </c>
      <c r="LZ4" s="19">
        <v>5449</v>
      </c>
      <c r="MA4" s="19">
        <v>6041</v>
      </c>
      <c r="MB4" s="19">
        <v>3970</v>
      </c>
      <c r="MC4" s="19">
        <v>3721</v>
      </c>
      <c r="MD4" s="19">
        <v>2995</v>
      </c>
      <c r="ME4" s="19">
        <v>2694</v>
      </c>
      <c r="MF4" s="19">
        <v>3760</v>
      </c>
      <c r="MG4" s="19">
        <v>3716</v>
      </c>
      <c r="MH4" s="19">
        <v>3633</v>
      </c>
      <c r="MI4" s="19">
        <v>2762</v>
      </c>
      <c r="MJ4" s="19">
        <v>2388</v>
      </c>
      <c r="MK4" s="19">
        <v>2213</v>
      </c>
      <c r="ML4" s="19">
        <v>2671</v>
      </c>
      <c r="MM4" s="19">
        <v>3117</v>
      </c>
      <c r="MN4" s="19">
        <v>2779</v>
      </c>
      <c r="MO4" s="19">
        <v>2811</v>
      </c>
      <c r="MP4" s="19">
        <v>2539</v>
      </c>
      <c r="MQ4" s="19">
        <v>2462</v>
      </c>
      <c r="MR4" s="19">
        <v>4947</v>
      </c>
      <c r="MS4" s="19">
        <v>5815</v>
      </c>
      <c r="MT4" s="19">
        <v>5808</v>
      </c>
      <c r="MU4" s="19">
        <v>5001</v>
      </c>
      <c r="MV4" s="19">
        <v>7050</v>
      </c>
      <c r="MW4" s="19">
        <v>7100</v>
      </c>
      <c r="MX4" s="19">
        <v>3512</v>
      </c>
      <c r="MY4" s="19">
        <v>2671</v>
      </c>
      <c r="MZ4" s="19">
        <v>2621</v>
      </c>
      <c r="NA4" s="19">
        <v>3858</v>
      </c>
      <c r="NB4" s="19">
        <v>2707</v>
      </c>
      <c r="NC4" s="19">
        <v>2483</v>
      </c>
      <c r="ND4" s="19">
        <v>2480</v>
      </c>
      <c r="NE4" s="19"/>
      <c r="NF4" s="19">
        <v>3023</v>
      </c>
      <c r="NG4" s="19">
        <v>2491</v>
      </c>
      <c r="NH4" s="19">
        <v>2193</v>
      </c>
      <c r="NI4" s="19">
        <v>2066</v>
      </c>
      <c r="NJ4" s="19">
        <v>1967</v>
      </c>
      <c r="NK4" s="19">
        <v>3075</v>
      </c>
      <c r="NL4" s="19">
        <v>3113</v>
      </c>
      <c r="NM4" s="19">
        <v>2650</v>
      </c>
      <c r="NN4" s="19">
        <v>3632</v>
      </c>
      <c r="NO4" s="19">
        <v>5130</v>
      </c>
      <c r="NP4" s="19">
        <v>5057</v>
      </c>
      <c r="NQ4" s="19">
        <v>7217</v>
      </c>
      <c r="NR4" s="19">
        <v>5622</v>
      </c>
      <c r="NS4" s="19">
        <v>3468</v>
      </c>
      <c r="NT4" s="19">
        <v>4082</v>
      </c>
      <c r="NU4" s="19">
        <v>3377</v>
      </c>
      <c r="NV4" s="19">
        <v>2896</v>
      </c>
      <c r="NW4" s="19">
        <v>3577</v>
      </c>
      <c r="NX4" s="19">
        <v>2924</v>
      </c>
      <c r="NY4" s="19">
        <v>3393</v>
      </c>
      <c r="NZ4" s="19">
        <v>2055</v>
      </c>
      <c r="OA4" s="19">
        <v>2487</v>
      </c>
      <c r="OB4" s="19">
        <v>1690</v>
      </c>
      <c r="OC4" s="19">
        <v>2494</v>
      </c>
      <c r="OD4" s="19">
        <v>3393</v>
      </c>
      <c r="OE4" s="19">
        <v>2865</v>
      </c>
      <c r="OF4" s="19">
        <v>2905</v>
      </c>
      <c r="OG4" s="19">
        <v>2314</v>
      </c>
      <c r="OH4" s="19">
        <v>3326</v>
      </c>
      <c r="OI4" s="19">
        <v>6811</v>
      </c>
      <c r="OJ4" s="19">
        <v>4605</v>
      </c>
      <c r="OK4" s="19">
        <v>3910</v>
      </c>
      <c r="OL4" s="19">
        <v>4961</v>
      </c>
      <c r="OM4" s="19">
        <v>4144</v>
      </c>
      <c r="ON4" s="19">
        <v>3916</v>
      </c>
      <c r="OO4" s="19">
        <v>3210</v>
      </c>
      <c r="OP4" s="19">
        <v>2785</v>
      </c>
      <c r="OQ4" s="19">
        <v>2597</v>
      </c>
      <c r="OR4" s="19">
        <v>2857</v>
      </c>
      <c r="OS4" s="19">
        <v>4435</v>
      </c>
      <c r="OT4" s="19">
        <v>3144</v>
      </c>
      <c r="OU4" s="19">
        <v>2580</v>
      </c>
      <c r="OV4" s="19">
        <v>2374</v>
      </c>
      <c r="OW4" s="19">
        <v>2725</v>
      </c>
      <c r="OX4" s="19">
        <v>3314</v>
      </c>
      <c r="OY4" s="19">
        <v>2960</v>
      </c>
      <c r="OZ4" s="19">
        <v>2665</v>
      </c>
      <c r="PA4" s="19">
        <v>2419</v>
      </c>
      <c r="PB4" s="19">
        <v>2421</v>
      </c>
      <c r="PC4" s="19">
        <v>4008</v>
      </c>
      <c r="PD4" s="19">
        <v>3816</v>
      </c>
      <c r="PE4" s="19">
        <v>3948</v>
      </c>
      <c r="PF4" s="19">
        <v>4997</v>
      </c>
      <c r="PG4" s="19">
        <v>4710</v>
      </c>
      <c r="PH4" s="19">
        <v>5100</v>
      </c>
      <c r="PI4" s="19">
        <v>4291</v>
      </c>
      <c r="PJ4" s="19">
        <v>4607</v>
      </c>
      <c r="PK4" s="19">
        <v>3261</v>
      </c>
      <c r="PL4" s="19">
        <v>4375</v>
      </c>
      <c r="PM4" s="19">
        <v>3363</v>
      </c>
      <c r="PN4" s="19">
        <v>3056</v>
      </c>
      <c r="PO4" s="19">
        <v>4428</v>
      </c>
      <c r="PP4" s="19">
        <v>3388</v>
      </c>
      <c r="PQ4" s="19">
        <v>4228</v>
      </c>
      <c r="PR4" s="19">
        <v>3289</v>
      </c>
      <c r="PS4" s="19">
        <v>2650</v>
      </c>
      <c r="PT4" s="19">
        <v>2313</v>
      </c>
      <c r="PU4" s="19">
        <v>2399</v>
      </c>
      <c r="PV4" s="19">
        <v>3461</v>
      </c>
      <c r="PW4" s="19">
        <v>3088</v>
      </c>
      <c r="PX4" s="19">
        <v>3008</v>
      </c>
      <c r="PY4" s="19">
        <v>3461</v>
      </c>
      <c r="PZ4" s="19">
        <v>4416</v>
      </c>
      <c r="QA4" s="19">
        <v>5876</v>
      </c>
      <c r="QB4" s="19">
        <v>4248</v>
      </c>
      <c r="QC4" s="19">
        <v>3948</v>
      </c>
      <c r="QD4" s="19">
        <v>4161</v>
      </c>
      <c r="QE4" s="19">
        <v>3476</v>
      </c>
      <c r="QF4" s="19">
        <v>4005</v>
      </c>
      <c r="QG4" s="19">
        <v>3062</v>
      </c>
      <c r="QH4" s="19">
        <v>3990</v>
      </c>
      <c r="QI4" s="19">
        <v>4358</v>
      </c>
      <c r="QJ4" s="19">
        <v>3255</v>
      </c>
      <c r="QK4" s="19">
        <v>2689</v>
      </c>
      <c r="QL4" s="19">
        <v>2354</v>
      </c>
      <c r="QM4" s="19">
        <v>3094</v>
      </c>
      <c r="QN4" s="19">
        <v>3293</v>
      </c>
      <c r="QO4" s="19">
        <v>2837</v>
      </c>
      <c r="QP4" s="19">
        <v>2573</v>
      </c>
      <c r="QQ4" s="19">
        <v>2857</v>
      </c>
      <c r="QR4" s="19">
        <v>2739</v>
      </c>
      <c r="QS4" s="19">
        <v>4632</v>
      </c>
      <c r="QT4" s="19">
        <v>5958</v>
      </c>
      <c r="QU4" s="19">
        <v>4468</v>
      </c>
      <c r="QV4" s="19">
        <v>5268</v>
      </c>
      <c r="QW4" s="19">
        <v>5846</v>
      </c>
      <c r="QX4" s="19">
        <v>4982</v>
      </c>
      <c r="QY4" s="19">
        <v>3224</v>
      </c>
      <c r="QZ4" s="19">
        <v>2897</v>
      </c>
      <c r="RA4" s="19">
        <v>3132</v>
      </c>
      <c r="RB4" s="19">
        <v>6182</v>
      </c>
      <c r="RC4" s="19">
        <v>4206</v>
      </c>
      <c r="RD4" s="19">
        <v>3043</v>
      </c>
      <c r="RE4" s="19">
        <v>2761</v>
      </c>
      <c r="RF4" s="19">
        <v>3446</v>
      </c>
      <c r="RG4" s="19">
        <v>3396</v>
      </c>
      <c r="RH4" s="19">
        <v>2824</v>
      </c>
      <c r="RI4" s="19">
        <v>1978</v>
      </c>
      <c r="RJ4" s="19">
        <v>5318</v>
      </c>
      <c r="RK4" s="19">
        <v>5748</v>
      </c>
      <c r="RL4" s="19">
        <v>5286</v>
      </c>
      <c r="RM4" s="19">
        <v>5884</v>
      </c>
      <c r="RN4" s="19">
        <v>4587</v>
      </c>
      <c r="RO4" s="19">
        <v>5577</v>
      </c>
      <c r="RP4" s="19">
        <v>7095</v>
      </c>
      <c r="RQ4" s="19">
        <v>5681</v>
      </c>
      <c r="RR4" s="19">
        <v>3465</v>
      </c>
      <c r="RS4" s="19">
        <v>3582</v>
      </c>
      <c r="RT4" s="19">
        <v>4799</v>
      </c>
      <c r="RU4" s="19">
        <v>4013</v>
      </c>
      <c r="RV4" s="19">
        <v>3366</v>
      </c>
      <c r="RW4" s="19">
        <v>3187</v>
      </c>
      <c r="RX4" s="19">
        <v>2867</v>
      </c>
      <c r="RY4" s="19">
        <v>3512</v>
      </c>
      <c r="RZ4" s="19">
        <v>2758</v>
      </c>
      <c r="SA4" s="19">
        <v>2149</v>
      </c>
      <c r="SB4" s="19">
        <v>2725</v>
      </c>
      <c r="SC4" s="19">
        <v>1834</v>
      </c>
      <c r="SD4" s="19">
        <v>3378</v>
      </c>
      <c r="SE4" s="19">
        <v>3817</v>
      </c>
      <c r="SF4" s="19">
        <v>3358</v>
      </c>
      <c r="SG4" s="19">
        <v>3561</v>
      </c>
      <c r="SH4" s="19">
        <v>6301</v>
      </c>
      <c r="SI4" s="19">
        <v>4890</v>
      </c>
      <c r="SJ4" s="19">
        <v>8136</v>
      </c>
      <c r="SK4" s="19">
        <v>5104</v>
      </c>
      <c r="SL4" s="19">
        <v>4564</v>
      </c>
      <c r="SM4" s="19">
        <v>3661</v>
      </c>
      <c r="SN4" s="19">
        <v>3199</v>
      </c>
      <c r="SO4" s="19">
        <v>3349</v>
      </c>
      <c r="SP4" s="19">
        <v>3789</v>
      </c>
      <c r="SQ4" s="19">
        <v>5203</v>
      </c>
      <c r="SR4" s="19">
        <v>3897</v>
      </c>
      <c r="SS4" s="19">
        <v>3363</v>
      </c>
      <c r="ST4" s="19">
        <v>3865</v>
      </c>
      <c r="SU4" s="19">
        <v>4699</v>
      </c>
      <c r="SV4" s="19">
        <v>3759</v>
      </c>
      <c r="SW4" s="19">
        <v>3361</v>
      </c>
      <c r="SX4" s="19">
        <v>3343</v>
      </c>
      <c r="SY4" s="19">
        <v>3136</v>
      </c>
      <c r="SZ4" s="19">
        <v>5642</v>
      </c>
      <c r="TA4" s="19">
        <v>5876</v>
      </c>
      <c r="TB4" s="19">
        <v>6124</v>
      </c>
      <c r="TC4" s="19">
        <v>4854</v>
      </c>
      <c r="TD4" s="19">
        <v>8297</v>
      </c>
      <c r="TE4" s="19">
        <v>5925</v>
      </c>
      <c r="TF4" s="19">
        <v>4491</v>
      </c>
      <c r="TG4" s="19">
        <v>3768</v>
      </c>
      <c r="TH4" s="19">
        <v>3353</v>
      </c>
      <c r="TI4" s="19">
        <v>3631</v>
      </c>
      <c r="TJ4" s="19">
        <v>5471</v>
      </c>
      <c r="TK4" s="19">
        <v>4026</v>
      </c>
      <c r="TL4" s="19">
        <v>3731</v>
      </c>
      <c r="TM4" s="19">
        <v>3130</v>
      </c>
      <c r="TN4" s="19">
        <v>2837</v>
      </c>
      <c r="TO4" s="19">
        <v>2528</v>
      </c>
      <c r="TP4" s="19">
        <v>3581</v>
      </c>
      <c r="TQ4" s="19">
        <v>4467</v>
      </c>
      <c r="TR4" s="19">
        <v>3453</v>
      </c>
      <c r="TS4" s="19">
        <v>3069</v>
      </c>
      <c r="TT4" s="19">
        <v>5557</v>
      </c>
      <c r="TU4" s="19">
        <v>6508</v>
      </c>
      <c r="TV4" s="19">
        <v>6944</v>
      </c>
      <c r="TW4" s="19">
        <v>5549</v>
      </c>
      <c r="TX4" s="19">
        <v>7417</v>
      </c>
      <c r="TY4" s="19">
        <v>6008</v>
      </c>
      <c r="TZ4" s="19">
        <v>5011</v>
      </c>
      <c r="UA4" s="19">
        <v>3302</v>
      </c>
      <c r="UB4" s="19">
        <v>2479</v>
      </c>
      <c r="UC4" s="19">
        <v>2673</v>
      </c>
      <c r="UD4" s="19">
        <v>4799</v>
      </c>
      <c r="UE4" s="19">
        <v>4312</v>
      </c>
      <c r="UF4" s="19">
        <v>3074</v>
      </c>
      <c r="UG4" s="19">
        <v>2535</v>
      </c>
      <c r="UH4" s="19">
        <v>2288</v>
      </c>
      <c r="UI4" s="19">
        <v>3358</v>
      </c>
      <c r="UJ4" s="19">
        <v>2797</v>
      </c>
      <c r="UK4" s="19">
        <v>3084</v>
      </c>
      <c r="UL4" s="19">
        <v>2793</v>
      </c>
      <c r="UM4" s="19">
        <v>390</v>
      </c>
      <c r="UN4" s="19">
        <v>3505</v>
      </c>
      <c r="UO4" s="19">
        <v>3103</v>
      </c>
      <c r="UP4" s="19">
        <v>3465</v>
      </c>
      <c r="UQ4" s="19">
        <v>3300</v>
      </c>
      <c r="UR4" s="19">
        <v>4300</v>
      </c>
      <c r="US4" s="19">
        <v>6468</v>
      </c>
      <c r="UT4" s="19">
        <v>4417</v>
      </c>
      <c r="UU4" s="19">
        <v>5313</v>
      </c>
      <c r="UV4" s="19">
        <v>5018</v>
      </c>
      <c r="UW4" s="19">
        <v>3638</v>
      </c>
      <c r="UX4" s="19">
        <v>6141</v>
      </c>
      <c r="UY4" s="19">
        <v>3605</v>
      </c>
      <c r="UZ4" s="19">
        <v>2910</v>
      </c>
      <c r="VA4" s="19">
        <v>2591</v>
      </c>
      <c r="VB4" s="19">
        <v>4361</v>
      </c>
      <c r="VC4" s="19">
        <v>3213</v>
      </c>
      <c r="VD4" s="19">
        <v>2635</v>
      </c>
      <c r="VE4" s="19">
        <v>2254</v>
      </c>
      <c r="VF4" s="19">
        <v>2887</v>
      </c>
      <c r="VG4" s="19">
        <v>3250</v>
      </c>
      <c r="VH4" s="19">
        <v>2961</v>
      </c>
      <c r="VI4" s="19">
        <v>2880</v>
      </c>
      <c r="VJ4" s="19">
        <v>2696</v>
      </c>
      <c r="VK4" s="19">
        <v>3277</v>
      </c>
      <c r="VL4" s="19">
        <v>4119</v>
      </c>
      <c r="VM4" s="19">
        <v>1475</v>
      </c>
      <c r="VN4" s="19">
        <v>36</v>
      </c>
      <c r="VO4" s="19">
        <v>27</v>
      </c>
      <c r="VP4" s="19">
        <v>4876</v>
      </c>
      <c r="VQ4" s="19">
        <v>3873</v>
      </c>
      <c r="VR4" s="19">
        <v>3194</v>
      </c>
      <c r="VS4" s="19">
        <v>2633</v>
      </c>
      <c r="VT4" s="19">
        <v>2261</v>
      </c>
      <c r="VU4" s="19">
        <v>2442</v>
      </c>
      <c r="VV4" s="19">
        <v>3565</v>
      </c>
      <c r="VW4" s="19">
        <v>2712</v>
      </c>
      <c r="VX4" s="19">
        <v>2360</v>
      </c>
      <c r="VY4" s="19">
        <v>2097</v>
      </c>
      <c r="VZ4" s="19">
        <v>2689</v>
      </c>
      <c r="WA4" s="19">
        <v>3356</v>
      </c>
      <c r="WB4" s="19">
        <v>2594</v>
      </c>
      <c r="WC4" s="19">
        <v>2230</v>
      </c>
      <c r="WD4" s="19">
        <v>2079</v>
      </c>
      <c r="WE4" s="19">
        <v>2113</v>
      </c>
      <c r="WF4" s="19">
        <v>4102</v>
      </c>
      <c r="WG4" s="19">
        <v>4210</v>
      </c>
      <c r="WH4" s="19">
        <v>5022</v>
      </c>
      <c r="WI4" s="19">
        <v>4176</v>
      </c>
      <c r="WJ4" s="19">
        <v>4488</v>
      </c>
      <c r="WK4" s="19">
        <v>6333</v>
      </c>
      <c r="WL4" s="19">
        <v>5000</v>
      </c>
      <c r="WM4" s="19">
        <v>3097</v>
      </c>
      <c r="WN4" s="19">
        <v>2915</v>
      </c>
      <c r="WO4" s="19">
        <v>3709</v>
      </c>
      <c r="WP4" s="19">
        <v>3324</v>
      </c>
      <c r="WQ4" s="19">
        <v>2781</v>
      </c>
      <c r="WR4" s="19">
        <v>2368</v>
      </c>
      <c r="WS4" s="19">
        <v>2164</v>
      </c>
      <c r="WT4" s="19">
        <v>2654</v>
      </c>
      <c r="WU4" s="19">
        <v>2290</v>
      </c>
      <c r="WV4" s="19">
        <v>2726</v>
      </c>
      <c r="WW4" s="19">
        <v>2110</v>
      </c>
      <c r="WX4" s="19">
        <v>2015</v>
      </c>
      <c r="WY4" s="19">
        <v>2837</v>
      </c>
      <c r="WZ4" s="19">
        <v>1879</v>
      </c>
      <c r="XA4" s="19">
        <v>2780</v>
      </c>
      <c r="XB4" s="19">
        <v>2901</v>
      </c>
      <c r="XC4" s="19">
        <v>4047</v>
      </c>
      <c r="XD4" s="19">
        <v>4328</v>
      </c>
      <c r="XE4" s="19">
        <v>4322</v>
      </c>
      <c r="XF4" s="19">
        <v>6184</v>
      </c>
      <c r="XG4" s="19">
        <v>5718</v>
      </c>
      <c r="XH4" s="19">
        <v>3874</v>
      </c>
      <c r="XI4" s="19">
        <v>3094</v>
      </c>
      <c r="XJ4" s="19">
        <v>2665</v>
      </c>
      <c r="XK4" s="19">
        <v>2554</v>
      </c>
      <c r="XL4" s="19">
        <v>3079</v>
      </c>
      <c r="XM4" s="19">
        <v>4130</v>
      </c>
      <c r="XN4" s="19">
        <v>3121</v>
      </c>
      <c r="XO4" s="19">
        <v>2665</v>
      </c>
      <c r="XP4" s="19">
        <v>2354</v>
      </c>
      <c r="XQ4" s="19">
        <v>3152</v>
      </c>
      <c r="XR4" s="19">
        <v>3207</v>
      </c>
      <c r="XS4" s="19">
        <v>2891</v>
      </c>
      <c r="XT4" s="19">
        <v>2663</v>
      </c>
      <c r="XU4" s="19">
        <v>2490</v>
      </c>
      <c r="XV4" s="19">
        <v>3007</v>
      </c>
      <c r="XW4" s="19">
        <v>5464</v>
      </c>
      <c r="XX4" s="19">
        <v>5803</v>
      </c>
      <c r="XY4" s="19">
        <v>4485</v>
      </c>
      <c r="XZ4" s="19">
        <v>7108</v>
      </c>
      <c r="YA4" s="19">
        <v>6258</v>
      </c>
      <c r="YB4" s="19">
        <v>4462</v>
      </c>
      <c r="YC4" s="19">
        <v>3435</v>
      </c>
      <c r="YD4" s="19">
        <v>2983</v>
      </c>
      <c r="YE4" s="19">
        <v>2840</v>
      </c>
      <c r="YF4" s="19">
        <v>3225</v>
      </c>
      <c r="YG4" s="19">
        <v>4701</v>
      </c>
      <c r="YH4" s="19">
        <v>3305</v>
      </c>
      <c r="YI4" s="19">
        <v>3042</v>
      </c>
      <c r="YJ4" s="19">
        <v>2595</v>
      </c>
      <c r="YK4" s="19">
        <v>3508</v>
      </c>
      <c r="YL4" s="19">
        <v>3025</v>
      </c>
      <c r="YM4" s="19">
        <v>3134</v>
      </c>
      <c r="YN4" s="19">
        <v>2812</v>
      </c>
      <c r="YO4" s="19">
        <v>2458</v>
      </c>
      <c r="YP4" s="19">
        <v>2446</v>
      </c>
      <c r="YQ4" s="19">
        <v>3601</v>
      </c>
      <c r="YR4" s="19">
        <v>3586</v>
      </c>
      <c r="YS4" s="19">
        <v>3381</v>
      </c>
      <c r="YT4" s="19">
        <v>4049</v>
      </c>
      <c r="YU4" s="19">
        <v>5424</v>
      </c>
      <c r="YV4" s="19">
        <v>4438</v>
      </c>
      <c r="YW4" s="19">
        <v>3990</v>
      </c>
      <c r="YX4" s="19">
        <v>7507</v>
      </c>
      <c r="YY4" s="19">
        <v>489</v>
      </c>
      <c r="YZ4" s="19">
        <v>1348</v>
      </c>
      <c r="ZA4" s="19">
        <v>2111</v>
      </c>
      <c r="ZB4" s="19">
        <v>3117</v>
      </c>
      <c r="ZC4" s="19">
        <v>2590</v>
      </c>
      <c r="ZD4" s="19">
        <v>4746</v>
      </c>
      <c r="ZE4" s="19">
        <v>3975</v>
      </c>
      <c r="ZF4" s="19">
        <v>3234</v>
      </c>
      <c r="ZG4" s="19">
        <v>2769</v>
      </c>
      <c r="ZH4" s="19">
        <v>2502</v>
      </c>
      <c r="ZI4" s="19">
        <v>3591</v>
      </c>
      <c r="ZJ4" s="19">
        <v>2909</v>
      </c>
      <c r="ZK4" s="19">
        <v>3182</v>
      </c>
      <c r="ZL4" s="19">
        <v>3052</v>
      </c>
      <c r="ZM4" s="19">
        <v>3486</v>
      </c>
      <c r="ZN4" s="19">
        <v>5921</v>
      </c>
      <c r="ZO4" s="19">
        <v>4996</v>
      </c>
      <c r="ZP4" s="19">
        <v>6278</v>
      </c>
      <c r="ZQ4" s="19">
        <v>5789</v>
      </c>
      <c r="ZR4" s="19">
        <v>5739</v>
      </c>
      <c r="ZS4" s="19">
        <v>3802</v>
      </c>
      <c r="ZT4" s="19">
        <v>3732</v>
      </c>
      <c r="ZU4" s="19">
        <v>3229</v>
      </c>
      <c r="ZV4" s="19">
        <v>3330</v>
      </c>
      <c r="ZW4" s="19">
        <v>3684</v>
      </c>
      <c r="ZX4" s="19">
        <v>4192</v>
      </c>
      <c r="ZY4" s="19">
        <v>3913</v>
      </c>
      <c r="ZZ4" s="19">
        <v>2819</v>
      </c>
      <c r="AAA4" s="19">
        <v>2926</v>
      </c>
      <c r="AAB4" s="19">
        <v>3294</v>
      </c>
      <c r="AAC4" s="19">
        <v>3564</v>
      </c>
      <c r="AAD4" s="19">
        <v>3040</v>
      </c>
      <c r="AAE4" s="19">
        <v>2952</v>
      </c>
      <c r="AAF4" s="19">
        <v>3613</v>
      </c>
      <c r="AAG4" s="19">
        <v>2860</v>
      </c>
      <c r="AAH4" s="19">
        <v>4420</v>
      </c>
      <c r="AAI4" s="19">
        <v>3990</v>
      </c>
      <c r="AAJ4" s="19">
        <v>5937</v>
      </c>
      <c r="AAK4" s="19">
        <v>5031</v>
      </c>
      <c r="AAL4" s="19">
        <v>7537</v>
      </c>
      <c r="AAM4" s="19">
        <v>6514</v>
      </c>
      <c r="AAN4" s="19">
        <v>5948</v>
      </c>
      <c r="AAO4" s="19">
        <v>4130</v>
      </c>
      <c r="AAP4" s="19">
        <v>3476</v>
      </c>
      <c r="AAQ4" s="19">
        <v>5285</v>
      </c>
      <c r="AAR4" s="19">
        <v>5125</v>
      </c>
      <c r="AAS4" s="19">
        <v>4818</v>
      </c>
      <c r="AAT4" s="19">
        <v>4098</v>
      </c>
      <c r="AAU4" s="19">
        <v>3078</v>
      </c>
      <c r="AAV4" s="19">
        <v>3623</v>
      </c>
      <c r="AAW4" s="19">
        <v>3594</v>
      </c>
      <c r="AAX4" s="19">
        <v>2550</v>
      </c>
      <c r="AAY4" s="19">
        <v>4988</v>
      </c>
      <c r="AAZ4" s="19">
        <v>4263</v>
      </c>
      <c r="ABA4" s="19">
        <v>4386</v>
      </c>
      <c r="ABB4" s="19">
        <v>4833</v>
      </c>
      <c r="ABC4" s="19">
        <v>5981</v>
      </c>
      <c r="ABD4" s="19">
        <v>6083</v>
      </c>
      <c r="ABE4" s="19">
        <v>5367</v>
      </c>
      <c r="ABF4" s="19">
        <v>6150</v>
      </c>
      <c r="ABG4" s="19">
        <v>5967</v>
      </c>
      <c r="ABH4" s="19">
        <v>4672</v>
      </c>
      <c r="ABI4" s="19">
        <v>5399</v>
      </c>
      <c r="ABJ4" s="19">
        <v>5397</v>
      </c>
      <c r="ABK4" s="19">
        <v>4260</v>
      </c>
      <c r="ABL4" s="19">
        <v>3715</v>
      </c>
      <c r="ABM4" s="19">
        <v>3908</v>
      </c>
      <c r="ABN4" s="19">
        <v>3432</v>
      </c>
      <c r="ABO4" s="19">
        <v>3067</v>
      </c>
      <c r="ABP4" s="19">
        <v>2640</v>
      </c>
      <c r="ABQ4" s="19">
        <v>3287</v>
      </c>
      <c r="ABR4" s="19">
        <v>2411</v>
      </c>
      <c r="ABS4" s="19">
        <v>2802</v>
      </c>
      <c r="ABT4" s="19">
        <v>3615</v>
      </c>
      <c r="ABU4" s="19">
        <v>3993</v>
      </c>
      <c r="ABV4" s="19">
        <v>3991</v>
      </c>
      <c r="ABW4" s="19">
        <v>6757</v>
      </c>
      <c r="ABX4" s="19">
        <v>5423</v>
      </c>
      <c r="ABY4" s="19">
        <v>6035</v>
      </c>
      <c r="ABZ4" s="19">
        <v>7445</v>
      </c>
      <c r="ACA4" s="19">
        <v>5569</v>
      </c>
      <c r="ACB4" s="19">
        <v>4747</v>
      </c>
      <c r="ACC4" s="19">
        <v>4155</v>
      </c>
      <c r="ACD4" s="19">
        <v>3751</v>
      </c>
      <c r="ACE4" s="19">
        <v>3681</v>
      </c>
      <c r="ACF4" s="19">
        <v>5366</v>
      </c>
      <c r="ACG4" s="19">
        <v>4345</v>
      </c>
      <c r="ACH4" s="19">
        <v>3762</v>
      </c>
      <c r="ACI4" s="19">
        <v>4544</v>
      </c>
      <c r="ACJ4" s="19">
        <v>4935</v>
      </c>
      <c r="ACK4" s="19">
        <v>4300</v>
      </c>
      <c r="ACL4" s="19">
        <v>3910</v>
      </c>
      <c r="ACM4" s="19">
        <v>3681</v>
      </c>
      <c r="ACN4" s="19">
        <v>3480</v>
      </c>
      <c r="ACO4" s="19">
        <v>5423</v>
      </c>
      <c r="ACP4" s="19">
        <v>5186</v>
      </c>
      <c r="ACQ4" s="19">
        <v>5642</v>
      </c>
      <c r="ACR4" s="19">
        <v>6584</v>
      </c>
      <c r="ACS4" s="19">
        <v>5521</v>
      </c>
      <c r="ACT4" s="19">
        <v>6316</v>
      </c>
      <c r="ACU4" s="19">
        <v>6780</v>
      </c>
      <c r="ACV4" s="19">
        <v>7132</v>
      </c>
      <c r="ACW4" s="19">
        <v>6244</v>
      </c>
      <c r="ACX4" s="19">
        <v>4718</v>
      </c>
      <c r="ACY4" s="19">
        <v>5624</v>
      </c>
      <c r="ACZ4" s="19">
        <v>4881</v>
      </c>
      <c r="ADA4" s="19">
        <v>3334</v>
      </c>
      <c r="ADB4" s="19">
        <v>3471</v>
      </c>
      <c r="ADC4" s="19">
        <v>3016</v>
      </c>
      <c r="ADD4" s="19">
        <v>2837</v>
      </c>
      <c r="ADE4" s="19">
        <v>3633</v>
      </c>
      <c r="ADF4" s="19">
        <v>3950</v>
      </c>
      <c r="ADG4" s="19">
        <v>3515</v>
      </c>
      <c r="ADH4" s="19">
        <v>2922</v>
      </c>
      <c r="ADI4" s="19">
        <v>4706</v>
      </c>
      <c r="ADJ4" s="19">
        <v>4831</v>
      </c>
      <c r="ADK4" s="19">
        <v>5664</v>
      </c>
      <c r="ADL4" s="19">
        <v>6565</v>
      </c>
      <c r="ADM4" s="19">
        <v>5313</v>
      </c>
      <c r="ADN4" s="19">
        <v>6450</v>
      </c>
      <c r="ADO4" s="19">
        <v>7620</v>
      </c>
      <c r="ADP4" s="19">
        <v>6859</v>
      </c>
      <c r="ADQ4" s="19">
        <v>4782</v>
      </c>
      <c r="ADR4" s="19">
        <v>3716</v>
      </c>
      <c r="ADS4" s="19">
        <v>4904</v>
      </c>
      <c r="ADT4" s="19">
        <v>4442</v>
      </c>
      <c r="ADU4" s="19">
        <v>3618</v>
      </c>
      <c r="ADV4" s="19">
        <v>3162</v>
      </c>
      <c r="ADW4" s="19">
        <v>2607</v>
      </c>
      <c r="ADX4" s="19">
        <v>3511</v>
      </c>
      <c r="ADY4" s="19">
        <v>3045</v>
      </c>
      <c r="ADZ4" s="19">
        <v>3521</v>
      </c>
      <c r="AEA4" s="19">
        <v>2870</v>
      </c>
      <c r="AEB4" s="19">
        <v>2605</v>
      </c>
      <c r="AEC4" s="19">
        <v>3757</v>
      </c>
      <c r="AED4" s="19">
        <v>3200</v>
      </c>
      <c r="AEE4" s="19">
        <v>3269</v>
      </c>
      <c r="AEF4" s="19">
        <v>3386</v>
      </c>
      <c r="AEG4" s="19">
        <v>7187</v>
      </c>
      <c r="AEH4" s="19">
        <v>5571</v>
      </c>
      <c r="AEI4" s="19">
        <v>6373</v>
      </c>
      <c r="AEJ4" s="19">
        <v>6427</v>
      </c>
      <c r="AEK4" s="19">
        <v>4564</v>
      </c>
      <c r="AEL4" s="19">
        <v>4460</v>
      </c>
      <c r="AEM4" s="19">
        <v>4016</v>
      </c>
      <c r="AEN4" s="19">
        <v>3534</v>
      </c>
      <c r="AEO4" s="19">
        <v>3317</v>
      </c>
      <c r="AEP4" s="19">
        <v>2799</v>
      </c>
      <c r="AEQ4" s="19">
        <v>4507</v>
      </c>
      <c r="AER4" s="19">
        <v>3635</v>
      </c>
      <c r="AES4" s="19">
        <v>2978</v>
      </c>
      <c r="AET4" s="19">
        <v>2783</v>
      </c>
      <c r="AEU4" s="19">
        <v>3129</v>
      </c>
      <c r="AEV4" s="19">
        <v>3837</v>
      </c>
      <c r="AEW4" s="19">
        <v>3293</v>
      </c>
      <c r="AEX4" s="19">
        <v>3177</v>
      </c>
      <c r="AEY4" s="19">
        <v>3006</v>
      </c>
      <c r="AEZ4" s="19">
        <v>3166</v>
      </c>
      <c r="AFA4" s="19">
        <v>5652</v>
      </c>
      <c r="AFB4" s="19">
        <v>6412</v>
      </c>
      <c r="AFC4" s="19">
        <v>4799</v>
      </c>
      <c r="AFD4" s="19">
        <v>6729</v>
      </c>
      <c r="AFE4" s="19">
        <v>6288</v>
      </c>
      <c r="AFF4" s="19">
        <v>5764</v>
      </c>
      <c r="AFG4" s="19">
        <v>4211</v>
      </c>
      <c r="AFH4" s="19">
        <v>3893</v>
      </c>
      <c r="AFI4" s="19">
        <v>2989</v>
      </c>
      <c r="AFJ4" s="19">
        <v>2757</v>
      </c>
      <c r="AFK4" s="19">
        <v>4824</v>
      </c>
      <c r="AFL4" s="19">
        <v>3447</v>
      </c>
      <c r="AFM4" s="19">
        <v>2869</v>
      </c>
      <c r="AFN4" s="19">
        <v>2587</v>
      </c>
      <c r="AFO4" s="19">
        <v>3212</v>
      </c>
      <c r="AFP4" s="19">
        <v>3451</v>
      </c>
      <c r="AFQ4" s="19">
        <v>2946</v>
      </c>
      <c r="AFR4" s="19">
        <v>2535</v>
      </c>
      <c r="AFS4" s="19">
        <v>2122</v>
      </c>
      <c r="AFT4" s="19">
        <v>2089</v>
      </c>
      <c r="AFU4" s="19">
        <v>4291</v>
      </c>
      <c r="AFV4" s="19">
        <v>3802</v>
      </c>
      <c r="AFW4" s="19">
        <v>4146</v>
      </c>
      <c r="AFX4" s="19">
        <v>5388</v>
      </c>
      <c r="AFY4" s="19">
        <v>5411</v>
      </c>
      <c r="AFZ4" s="19">
        <v>6171</v>
      </c>
      <c r="AGA4" s="19">
        <v>5679</v>
      </c>
      <c r="AGB4" s="19">
        <v>3759</v>
      </c>
      <c r="AGC4" s="19">
        <v>2896</v>
      </c>
      <c r="AGD4" s="19">
        <v>3919</v>
      </c>
      <c r="AGE4" s="19">
        <v>3509</v>
      </c>
      <c r="AGF4" s="19">
        <v>2871</v>
      </c>
      <c r="AGG4" s="19">
        <v>3272</v>
      </c>
      <c r="AGH4" s="19">
        <v>2677</v>
      </c>
      <c r="AGI4" s="19">
        <v>3131</v>
      </c>
      <c r="AGJ4" s="19">
        <v>2601</v>
      </c>
      <c r="AGK4" s="19">
        <v>2110</v>
      </c>
      <c r="AGL4" s="19">
        <v>3116</v>
      </c>
      <c r="AGM4" s="19">
        <v>2355</v>
      </c>
      <c r="AGN4" s="19">
        <v>3048</v>
      </c>
      <c r="AGO4" s="19">
        <v>2721</v>
      </c>
      <c r="AGP4" s="19">
        <v>2757</v>
      </c>
      <c r="AGQ4" s="19">
        <v>2906</v>
      </c>
      <c r="AGR4" s="19">
        <v>3336</v>
      </c>
      <c r="AGS4" s="19">
        <v>5936</v>
      </c>
      <c r="AGT4" s="19">
        <v>4142</v>
      </c>
      <c r="AGU4" s="19">
        <v>6040</v>
      </c>
      <c r="AGV4" s="19">
        <v>6020</v>
      </c>
      <c r="AGW4" s="19">
        <v>4389</v>
      </c>
      <c r="AGX4" s="19">
        <v>3683</v>
      </c>
      <c r="AGY4" s="19">
        <v>3112</v>
      </c>
      <c r="AGZ4" s="19">
        <v>2884</v>
      </c>
      <c r="AHA4" s="19">
        <v>2596</v>
      </c>
      <c r="AHB4" s="19">
        <v>4314</v>
      </c>
      <c r="AHC4" s="19">
        <v>3668</v>
      </c>
      <c r="AHD4" s="19">
        <v>2879</v>
      </c>
      <c r="AHE4" s="19">
        <v>2634</v>
      </c>
      <c r="AHF4" s="19">
        <v>2963</v>
      </c>
      <c r="AHG4" s="19">
        <v>3249</v>
      </c>
      <c r="AHH4" s="19">
        <v>2874</v>
      </c>
      <c r="AHI4" s="19">
        <v>2884</v>
      </c>
      <c r="AHJ4" s="19">
        <v>2939</v>
      </c>
      <c r="AHK4" s="19">
        <v>3293</v>
      </c>
      <c r="AHL4" s="19">
        <v>4580</v>
      </c>
      <c r="AHM4" s="19">
        <v>4576</v>
      </c>
      <c r="AHN4" s="19">
        <v>5782</v>
      </c>
      <c r="AHO4" s="19">
        <v>4494</v>
      </c>
      <c r="AHP4" s="19">
        <v>6116</v>
      </c>
      <c r="AHQ4" s="19">
        <v>7042</v>
      </c>
      <c r="AHR4" s="19">
        <v>5252</v>
      </c>
      <c r="AHS4" s="19">
        <v>3597</v>
      </c>
      <c r="AHT4" s="19">
        <v>3038</v>
      </c>
      <c r="AHU4" s="19">
        <v>2852</v>
      </c>
      <c r="AHV4" s="19">
        <v>4029</v>
      </c>
      <c r="AHW4" s="19">
        <v>3473</v>
      </c>
      <c r="AHX4" s="19">
        <v>2754</v>
      </c>
      <c r="AHY4" s="19">
        <v>2577</v>
      </c>
      <c r="AHZ4" s="19">
        <v>3767</v>
      </c>
      <c r="AIA4" s="19">
        <v>3613</v>
      </c>
      <c r="AIB4" s="19">
        <v>3554</v>
      </c>
      <c r="AIC4" s="19">
        <v>3217</v>
      </c>
      <c r="AID4" s="19">
        <v>2703</v>
      </c>
      <c r="AIE4" s="19">
        <v>2686</v>
      </c>
      <c r="AIF4" s="19">
        <v>3541</v>
      </c>
      <c r="AIG4" s="19">
        <v>2961</v>
      </c>
      <c r="AIH4" s="19">
        <v>3239</v>
      </c>
      <c r="AII4" s="19">
        <v>3273</v>
      </c>
      <c r="AIJ4" s="19">
        <v>4338</v>
      </c>
      <c r="AIK4" s="19">
        <v>6017</v>
      </c>
      <c r="AIL4" s="19">
        <v>6399</v>
      </c>
      <c r="AIM4" s="19">
        <v>6478</v>
      </c>
      <c r="AIN4" s="19">
        <v>4968</v>
      </c>
      <c r="AIO4" s="19">
        <v>3815</v>
      </c>
      <c r="AIP4" s="19">
        <v>3312</v>
      </c>
      <c r="AIQ4" s="19">
        <v>3060</v>
      </c>
      <c r="AIR4" s="19">
        <v>2948</v>
      </c>
      <c r="AIS4" s="19">
        <v>2700</v>
      </c>
      <c r="AIT4" s="19">
        <v>3987</v>
      </c>
      <c r="AIU4" s="19">
        <v>3183</v>
      </c>
      <c r="AIV4" s="19">
        <v>2690</v>
      </c>
      <c r="AIW4" s="19">
        <v>2626</v>
      </c>
      <c r="AIX4" s="19">
        <v>3376</v>
      </c>
      <c r="AIY4" s="19">
        <v>3427</v>
      </c>
      <c r="AIZ4" s="19">
        <v>3592</v>
      </c>
      <c r="AJA4" s="19">
        <v>3228</v>
      </c>
      <c r="AJB4" s="19">
        <v>3060</v>
      </c>
      <c r="AJC4" s="19">
        <v>3560</v>
      </c>
      <c r="AJD4" s="19">
        <v>6598</v>
      </c>
      <c r="AJE4" s="19">
        <v>4782</v>
      </c>
      <c r="AJF4" s="19">
        <v>6761</v>
      </c>
      <c r="AJG4" s="19">
        <v>6456</v>
      </c>
      <c r="AJH4" s="19">
        <v>5362</v>
      </c>
      <c r="AJI4" s="19">
        <v>3578</v>
      </c>
      <c r="AJJ4" s="19">
        <v>3301</v>
      </c>
      <c r="AJK4" s="19">
        <v>2919</v>
      </c>
      <c r="AJL4" s="19">
        <v>2780</v>
      </c>
      <c r="AJM4" s="19">
        <v>2725</v>
      </c>
      <c r="AJN4" s="19">
        <v>4289</v>
      </c>
      <c r="AJO4" s="19">
        <v>3866</v>
      </c>
      <c r="AJP4" s="19">
        <v>3040</v>
      </c>
      <c r="AJQ4" s="19">
        <v>2691</v>
      </c>
      <c r="AJR4" s="19">
        <v>3577</v>
      </c>
      <c r="AJS4" s="19">
        <v>3287</v>
      </c>
      <c r="AJT4" s="19">
        <v>2850</v>
      </c>
      <c r="AJU4" s="19">
        <v>2716</v>
      </c>
      <c r="AJV4" s="19">
        <v>2582</v>
      </c>
      <c r="AJW4" s="19">
        <v>2478</v>
      </c>
      <c r="AJX4" s="19">
        <v>4080</v>
      </c>
      <c r="AJY4" s="19">
        <v>3879</v>
      </c>
      <c r="AJZ4" s="19">
        <v>3679</v>
      </c>
      <c r="AKA4" s="19">
        <v>5846</v>
      </c>
      <c r="AKB4" s="19">
        <v>4904</v>
      </c>
      <c r="AKC4" s="19">
        <v>5334</v>
      </c>
      <c r="AKD4" s="19">
        <v>6160</v>
      </c>
      <c r="AKE4" s="19">
        <v>6689</v>
      </c>
      <c r="AKF4" s="19">
        <v>4565</v>
      </c>
      <c r="AKG4" s="19">
        <v>3582</v>
      </c>
      <c r="AKH4" s="19">
        <v>4626</v>
      </c>
      <c r="AKI4" s="19">
        <v>3532</v>
      </c>
      <c r="AKJ4" s="19">
        <v>3130</v>
      </c>
      <c r="AKK4" s="19">
        <v>2572</v>
      </c>
      <c r="AKL4" s="19">
        <v>3174</v>
      </c>
      <c r="AKM4" s="19">
        <v>2695</v>
      </c>
      <c r="AKN4" s="19">
        <v>2896</v>
      </c>
      <c r="AKO4" s="19">
        <v>4602</v>
      </c>
      <c r="AKP4" s="19">
        <v>3704</v>
      </c>
      <c r="AKQ4" s="19">
        <v>3487</v>
      </c>
      <c r="AKR4" s="19">
        <v>3659</v>
      </c>
      <c r="AKS4" s="19">
        <v>4665</v>
      </c>
      <c r="AKT4" s="19">
        <v>6624</v>
      </c>
      <c r="AKU4" s="19">
        <v>5023</v>
      </c>
      <c r="AKV4" s="19">
        <v>5390</v>
      </c>
      <c r="AKW4" s="19">
        <v>5395</v>
      </c>
      <c r="AKX4" s="19">
        <v>5664</v>
      </c>
      <c r="AKY4" s="19">
        <v>4779</v>
      </c>
      <c r="AKZ4" s="19">
        <v>4169</v>
      </c>
      <c r="ALA4" s="19">
        <v>4284</v>
      </c>
      <c r="ALB4" s="19">
        <v>3532</v>
      </c>
      <c r="ALC4" s="19">
        <v>3978</v>
      </c>
      <c r="ALD4" s="19">
        <v>4077</v>
      </c>
      <c r="ALE4" s="19">
        <v>3167</v>
      </c>
      <c r="ALF4" s="19">
        <v>3310</v>
      </c>
      <c r="ALG4" s="19">
        <v>2517</v>
      </c>
      <c r="ALH4" s="19">
        <v>2888</v>
      </c>
      <c r="ALI4" s="19">
        <v>4286</v>
      </c>
      <c r="ALJ4" s="19">
        <v>3902</v>
      </c>
      <c r="ALK4" s="19">
        <v>3837</v>
      </c>
      <c r="ALL4" s="19">
        <v>3305</v>
      </c>
      <c r="ALM4" s="19">
        <v>6581</v>
      </c>
      <c r="ALN4" s="19">
        <v>6674</v>
      </c>
      <c r="ALO4" s="19">
        <v>6682</v>
      </c>
      <c r="ALP4" s="19">
        <v>8340</v>
      </c>
      <c r="ALQ4" s="19">
        <v>5871</v>
      </c>
      <c r="ALR4" s="19">
        <v>4371</v>
      </c>
      <c r="ALS4" s="19">
        <v>3850</v>
      </c>
      <c r="ALT4" s="19">
        <v>3528</v>
      </c>
      <c r="ALU4" s="19">
        <v>5402</v>
      </c>
      <c r="ALV4" s="19">
        <v>4553</v>
      </c>
      <c r="ALW4" s="19">
        <v>3970</v>
      </c>
      <c r="ALX4" s="19">
        <v>3337</v>
      </c>
      <c r="ALY4" s="19">
        <v>3699</v>
      </c>
      <c r="ALZ4" s="19">
        <v>5026</v>
      </c>
      <c r="AMA4" s="19">
        <v>4102</v>
      </c>
      <c r="AMB4" s="19">
        <v>3544</v>
      </c>
      <c r="AMC4" s="19">
        <v>3168</v>
      </c>
      <c r="AMD4" s="19">
        <v>4166</v>
      </c>
      <c r="AME4" s="19">
        <v>4635</v>
      </c>
      <c r="AMF4" s="19">
        <v>4126</v>
      </c>
      <c r="AMG4" s="19">
        <v>4874</v>
      </c>
      <c r="AMH4" s="19">
        <v>6268</v>
      </c>
      <c r="AMI4" s="19">
        <v>6592</v>
      </c>
      <c r="AMJ4" s="19">
        <v>10786</v>
      </c>
      <c r="AMK4" s="19">
        <v>8141</v>
      </c>
      <c r="AML4" s="19">
        <v>5711</v>
      </c>
      <c r="AMM4" s="19">
        <v>4226</v>
      </c>
      <c r="AMN4" s="19">
        <v>4816</v>
      </c>
      <c r="AMO4" s="19">
        <v>4616</v>
      </c>
      <c r="AMP4" s="19">
        <v>3802</v>
      </c>
      <c r="AMQ4" s="19">
        <v>2959</v>
      </c>
      <c r="AMR4" s="19">
        <v>4136</v>
      </c>
      <c r="AMS4" s="19">
        <v>3468</v>
      </c>
      <c r="AMT4" s="19">
        <v>4294</v>
      </c>
      <c r="AMU4" s="19">
        <v>3852</v>
      </c>
      <c r="AMV4" s="19">
        <v>3447</v>
      </c>
      <c r="AMW4" s="19">
        <v>3010</v>
      </c>
      <c r="AMX4" s="19">
        <v>4300</v>
      </c>
      <c r="AMY4" s="19">
        <v>4517</v>
      </c>
      <c r="AMZ4" s="19">
        <v>4449</v>
      </c>
      <c r="ANA4" s="19">
        <v>4863</v>
      </c>
      <c r="ANB4" s="19">
        <v>6328</v>
      </c>
      <c r="ANC4" s="19">
        <v>6836</v>
      </c>
      <c r="AND4" s="19">
        <v>8166</v>
      </c>
      <c r="ANE4" s="19">
        <v>6090</v>
      </c>
      <c r="ANF4" s="19">
        <v>5511</v>
      </c>
      <c r="ANG4" s="19">
        <v>4239</v>
      </c>
      <c r="ANH4" s="19">
        <v>4668</v>
      </c>
      <c r="ANI4" s="19">
        <v>4263</v>
      </c>
      <c r="ANJ4" s="19">
        <v>3807</v>
      </c>
      <c r="ANK4" s="19">
        <v>3313</v>
      </c>
      <c r="ANL4" s="19">
        <v>2665</v>
      </c>
      <c r="ANM4" s="19">
        <v>3627</v>
      </c>
      <c r="ANN4" s="19">
        <v>3254</v>
      </c>
      <c r="ANO4" s="19">
        <v>2920</v>
      </c>
      <c r="ANP4" s="19">
        <v>2587</v>
      </c>
      <c r="ANQ4" s="19">
        <v>2991</v>
      </c>
      <c r="ANR4" s="19">
        <v>3556</v>
      </c>
      <c r="ANS4" s="19">
        <v>3139</v>
      </c>
      <c r="ANT4" s="19">
        <v>3082</v>
      </c>
      <c r="ANU4" s="19">
        <v>3271</v>
      </c>
      <c r="ANV4" s="19">
        <v>3746</v>
      </c>
      <c r="ANW4" s="19">
        <v>7283</v>
      </c>
      <c r="ANX4" s="19">
        <v>5395</v>
      </c>
      <c r="ANY4" s="19">
        <v>5669</v>
      </c>
      <c r="ANZ4" s="19">
        <v>7228</v>
      </c>
      <c r="AOA4" s="19">
        <v>5577</v>
      </c>
      <c r="AOB4" s="19">
        <v>4813</v>
      </c>
      <c r="AOC4" s="19">
        <v>4152</v>
      </c>
      <c r="AOD4" s="19">
        <v>3691</v>
      </c>
      <c r="AOE4" s="19">
        <v>3101</v>
      </c>
      <c r="AOF4" s="19">
        <v>3141</v>
      </c>
      <c r="AOG4" s="19">
        <v>4438</v>
      </c>
      <c r="AOH4" s="19">
        <v>3626</v>
      </c>
      <c r="AOI4" s="19">
        <v>3159</v>
      </c>
      <c r="AOJ4" s="19">
        <v>3307</v>
      </c>
      <c r="AOK4" s="19">
        <v>3989</v>
      </c>
      <c r="AOL4" s="19">
        <v>3437</v>
      </c>
      <c r="AOM4" s="19">
        <v>2978</v>
      </c>
      <c r="AON4" s="19">
        <v>2774</v>
      </c>
      <c r="AOO4" s="19">
        <v>2683</v>
      </c>
      <c r="AOP4" s="19">
        <v>4718</v>
      </c>
      <c r="AOQ4" s="19">
        <v>4827</v>
      </c>
      <c r="AOR4" s="19">
        <v>6167</v>
      </c>
      <c r="AOS4" s="19">
        <v>4840</v>
      </c>
      <c r="AOT4" s="19">
        <v>5972</v>
      </c>
      <c r="AOU4" s="19">
        <v>5268</v>
      </c>
      <c r="AOV4" s="19">
        <v>5388</v>
      </c>
      <c r="AOW4" s="19">
        <v>5211</v>
      </c>
      <c r="AOX4" s="19">
        <v>3617</v>
      </c>
      <c r="AOY4" s="19">
        <v>3093</v>
      </c>
      <c r="AOZ4" s="19">
        <v>4027</v>
      </c>
      <c r="APA4" s="19">
        <v>3518</v>
      </c>
      <c r="APB4" s="19">
        <v>3146</v>
      </c>
      <c r="APC4" s="19">
        <v>2949</v>
      </c>
      <c r="APD4" s="19">
        <v>3664</v>
      </c>
      <c r="APE4" s="19">
        <v>3579</v>
      </c>
      <c r="APF4" s="19">
        <v>2950</v>
      </c>
      <c r="APG4" s="19">
        <v>2448</v>
      </c>
      <c r="APH4" s="19">
        <v>2312</v>
      </c>
      <c r="API4" s="19">
        <v>2225</v>
      </c>
      <c r="APJ4" s="19">
        <v>3454</v>
      </c>
      <c r="APK4" s="19">
        <v>3501</v>
      </c>
      <c r="APL4" s="19">
        <v>3197</v>
      </c>
      <c r="APM4" s="19">
        <v>4222</v>
      </c>
      <c r="APN4" s="19">
        <v>5927</v>
      </c>
      <c r="APO4" s="19">
        <v>4361</v>
      </c>
      <c r="APP4" s="19">
        <v>6586</v>
      </c>
      <c r="APQ4" s="19">
        <v>5374</v>
      </c>
      <c r="APR4" s="19">
        <v>4480</v>
      </c>
      <c r="APS4" s="19">
        <v>3717</v>
      </c>
      <c r="APT4" s="19">
        <v>3233</v>
      </c>
      <c r="APU4" s="19">
        <v>3051</v>
      </c>
      <c r="APV4" s="19">
        <v>2703</v>
      </c>
      <c r="APW4" s="19">
        <v>2613</v>
      </c>
      <c r="APX4" s="19">
        <v>3384</v>
      </c>
      <c r="APY4" s="19">
        <v>2961</v>
      </c>
      <c r="APZ4" s="19">
        <v>2712</v>
      </c>
      <c r="AQA4" s="19">
        <v>2476</v>
      </c>
      <c r="AQB4" s="19">
        <v>2972</v>
      </c>
      <c r="AQC4" s="19">
        <v>2966</v>
      </c>
      <c r="AQD4" s="19">
        <v>2614</v>
      </c>
      <c r="AQE4" s="19">
        <v>2833</v>
      </c>
      <c r="AQF4" s="19">
        <v>2713</v>
      </c>
      <c r="AQG4" s="19">
        <v>3273</v>
      </c>
    </row>
    <row r="5" spans="1:1128" ht="16.5" customHeight="1" x14ac:dyDescent="0.25">
      <c r="A5" s="31" t="s">
        <v>0</v>
      </c>
      <c r="B5" s="20">
        <v>0</v>
      </c>
      <c r="C5" s="20">
        <v>11</v>
      </c>
      <c r="D5" s="20">
        <v>2</v>
      </c>
      <c r="E5" s="20">
        <v>3</v>
      </c>
      <c r="F5" s="20">
        <v>0</v>
      </c>
      <c r="G5" s="20">
        <v>0</v>
      </c>
      <c r="H5" s="20">
        <v>2</v>
      </c>
      <c r="I5" s="20">
        <v>4</v>
      </c>
      <c r="J5" s="20">
        <v>2</v>
      </c>
      <c r="K5" s="20">
        <v>0</v>
      </c>
      <c r="L5" s="20">
        <v>257</v>
      </c>
      <c r="M5" s="20">
        <v>0</v>
      </c>
      <c r="N5" s="20">
        <v>0</v>
      </c>
      <c r="O5" s="20">
        <v>2</v>
      </c>
      <c r="P5" s="20">
        <v>0</v>
      </c>
      <c r="Q5" s="20">
        <v>1</v>
      </c>
      <c r="R5" s="20">
        <v>0</v>
      </c>
      <c r="S5" s="20">
        <v>0</v>
      </c>
      <c r="T5" s="20">
        <v>0</v>
      </c>
      <c r="U5" s="20">
        <v>2</v>
      </c>
      <c r="V5" s="20">
        <v>12</v>
      </c>
      <c r="W5" s="20">
        <v>10</v>
      </c>
      <c r="X5" s="20">
        <v>0</v>
      </c>
      <c r="Y5" s="20">
        <v>5</v>
      </c>
      <c r="Z5" s="20">
        <v>0</v>
      </c>
      <c r="AA5" s="20">
        <v>11</v>
      </c>
      <c r="AB5" s="20">
        <v>32</v>
      </c>
      <c r="AC5" s="20">
        <v>21</v>
      </c>
      <c r="AD5" s="20">
        <v>1</v>
      </c>
      <c r="AE5" s="20">
        <v>0</v>
      </c>
      <c r="AF5" s="20">
        <v>0</v>
      </c>
      <c r="AG5" s="20">
        <v>0</v>
      </c>
      <c r="AH5" s="20">
        <v>1</v>
      </c>
      <c r="AI5" s="20">
        <v>8</v>
      </c>
      <c r="AJ5" s="20">
        <v>0</v>
      </c>
      <c r="AK5" s="20">
        <v>3</v>
      </c>
      <c r="AL5" s="20">
        <v>5</v>
      </c>
      <c r="AM5" s="20">
        <v>8</v>
      </c>
      <c r="AN5" s="20">
        <v>7</v>
      </c>
      <c r="AO5" s="20">
        <v>0</v>
      </c>
      <c r="AP5" s="20">
        <v>0</v>
      </c>
      <c r="AQ5" s="20">
        <v>0</v>
      </c>
      <c r="AR5" s="20">
        <v>0</v>
      </c>
      <c r="AS5" s="20">
        <v>1</v>
      </c>
      <c r="AT5" s="20">
        <v>0</v>
      </c>
      <c r="AU5" s="20">
        <v>1</v>
      </c>
      <c r="AV5" s="20">
        <v>0</v>
      </c>
      <c r="AW5" s="20">
        <v>0</v>
      </c>
      <c r="AX5" s="20">
        <v>0</v>
      </c>
      <c r="AY5" s="20">
        <v>1</v>
      </c>
      <c r="AZ5" s="20">
        <v>1</v>
      </c>
      <c r="BA5" s="20">
        <v>1</v>
      </c>
      <c r="BB5" s="20">
        <v>0</v>
      </c>
      <c r="BC5" s="20">
        <v>0</v>
      </c>
      <c r="BD5" s="20">
        <v>1</v>
      </c>
      <c r="BE5" s="20">
        <v>0</v>
      </c>
      <c r="BF5" s="20">
        <v>0</v>
      </c>
      <c r="BG5" s="20">
        <v>1</v>
      </c>
      <c r="BH5" s="20">
        <v>0</v>
      </c>
      <c r="BI5" s="20">
        <v>1</v>
      </c>
      <c r="BJ5" s="20">
        <v>1</v>
      </c>
      <c r="BK5" s="20">
        <v>1</v>
      </c>
      <c r="BL5" s="20">
        <v>2</v>
      </c>
      <c r="BM5" s="20">
        <v>2</v>
      </c>
      <c r="BN5" s="20">
        <v>2</v>
      </c>
      <c r="BO5" s="20">
        <v>1</v>
      </c>
      <c r="BP5" s="20">
        <v>2</v>
      </c>
      <c r="BQ5" s="20">
        <v>0</v>
      </c>
      <c r="BR5" s="20">
        <v>1</v>
      </c>
      <c r="BS5" s="20">
        <v>1</v>
      </c>
      <c r="BT5" s="20">
        <v>1</v>
      </c>
      <c r="BU5" s="20">
        <v>5</v>
      </c>
      <c r="BV5" s="20">
        <v>0</v>
      </c>
      <c r="BW5" s="20">
        <v>1</v>
      </c>
      <c r="BX5" s="20">
        <v>1</v>
      </c>
      <c r="BY5" s="20">
        <v>0</v>
      </c>
      <c r="BZ5" s="20">
        <v>0</v>
      </c>
      <c r="CA5" s="20">
        <v>1</v>
      </c>
      <c r="CB5" s="20">
        <v>0</v>
      </c>
      <c r="CC5" s="20">
        <v>0</v>
      </c>
      <c r="CD5" s="20">
        <v>1</v>
      </c>
      <c r="CE5" s="20">
        <v>0</v>
      </c>
      <c r="CF5" s="20">
        <v>0</v>
      </c>
      <c r="CG5" s="20">
        <v>1</v>
      </c>
      <c r="CH5" s="20">
        <v>171</v>
      </c>
      <c r="CI5" s="20">
        <v>2</v>
      </c>
      <c r="CJ5" s="20">
        <v>3</v>
      </c>
      <c r="CK5" s="20">
        <v>2</v>
      </c>
      <c r="CL5" s="20">
        <v>0</v>
      </c>
      <c r="CM5" s="20">
        <v>1</v>
      </c>
      <c r="CN5" s="20">
        <v>0</v>
      </c>
      <c r="CO5" s="20">
        <v>1</v>
      </c>
      <c r="CP5" s="20">
        <v>4</v>
      </c>
      <c r="CQ5" s="20">
        <v>0</v>
      </c>
      <c r="CR5" s="20">
        <v>0</v>
      </c>
      <c r="CS5" s="20">
        <v>0</v>
      </c>
      <c r="CT5" s="20">
        <v>0</v>
      </c>
      <c r="CU5" s="20">
        <v>0</v>
      </c>
      <c r="CV5" s="20">
        <v>0</v>
      </c>
      <c r="CW5" s="20">
        <v>0</v>
      </c>
      <c r="CX5" s="20">
        <v>0</v>
      </c>
      <c r="CY5" s="20">
        <v>19</v>
      </c>
      <c r="CZ5" s="20">
        <v>0</v>
      </c>
      <c r="DA5" s="20">
        <v>2</v>
      </c>
      <c r="DB5" s="20">
        <v>1</v>
      </c>
      <c r="DC5" s="20">
        <v>0</v>
      </c>
      <c r="DD5" s="20">
        <v>0</v>
      </c>
      <c r="DE5" s="20">
        <v>3</v>
      </c>
      <c r="DF5" s="20">
        <v>2</v>
      </c>
      <c r="DG5" s="20">
        <v>1</v>
      </c>
      <c r="DH5" s="20">
        <v>0</v>
      </c>
      <c r="DI5" s="20">
        <v>1</v>
      </c>
      <c r="DJ5" s="20">
        <v>2</v>
      </c>
      <c r="DK5" s="20">
        <v>1</v>
      </c>
      <c r="DL5" s="20">
        <v>0</v>
      </c>
      <c r="DM5" s="20">
        <v>0</v>
      </c>
      <c r="DN5" s="20">
        <v>0</v>
      </c>
      <c r="DO5" s="20">
        <v>0</v>
      </c>
      <c r="DP5" s="20">
        <v>2</v>
      </c>
      <c r="DQ5" s="20">
        <v>4</v>
      </c>
      <c r="DR5" s="20">
        <v>1</v>
      </c>
      <c r="DS5" s="20">
        <v>4</v>
      </c>
      <c r="DT5" s="20">
        <v>0</v>
      </c>
      <c r="DU5" s="20">
        <v>0</v>
      </c>
      <c r="DV5" s="20">
        <v>1</v>
      </c>
      <c r="DW5" s="20">
        <v>0</v>
      </c>
      <c r="DX5" s="20">
        <v>2</v>
      </c>
      <c r="DY5" s="20">
        <v>3</v>
      </c>
      <c r="DZ5" s="20">
        <v>2</v>
      </c>
      <c r="EA5" s="20">
        <v>0</v>
      </c>
      <c r="EB5" s="20">
        <v>0</v>
      </c>
      <c r="EC5" s="20">
        <v>3</v>
      </c>
      <c r="ED5" s="20">
        <v>3</v>
      </c>
      <c r="EE5" s="20">
        <v>8</v>
      </c>
      <c r="EF5" s="20">
        <v>0</v>
      </c>
      <c r="EG5" s="20">
        <v>0</v>
      </c>
      <c r="EH5" s="20">
        <v>1</v>
      </c>
      <c r="EI5" s="20">
        <v>2</v>
      </c>
      <c r="EJ5" s="20">
        <v>0</v>
      </c>
      <c r="EK5" s="20">
        <v>1</v>
      </c>
      <c r="EL5" s="20">
        <v>0</v>
      </c>
      <c r="EM5" s="20">
        <v>0</v>
      </c>
      <c r="EN5" s="20">
        <v>0</v>
      </c>
      <c r="EO5" s="20">
        <v>1</v>
      </c>
      <c r="EP5" s="20">
        <v>1</v>
      </c>
      <c r="EQ5" s="20">
        <v>0</v>
      </c>
      <c r="ER5" s="20">
        <v>0</v>
      </c>
      <c r="ES5" s="20">
        <v>257</v>
      </c>
      <c r="ET5" s="20">
        <v>0</v>
      </c>
      <c r="EU5" s="20">
        <v>1</v>
      </c>
      <c r="EV5" s="20">
        <v>3</v>
      </c>
      <c r="EW5" s="20">
        <v>3</v>
      </c>
      <c r="EX5" s="20">
        <v>389</v>
      </c>
      <c r="EY5" s="20">
        <v>1</v>
      </c>
      <c r="EZ5" s="20">
        <v>13</v>
      </c>
      <c r="FA5" s="20">
        <v>0</v>
      </c>
      <c r="FB5" s="20">
        <v>0</v>
      </c>
      <c r="FC5" s="20">
        <v>5</v>
      </c>
      <c r="FD5" s="20">
        <v>9</v>
      </c>
      <c r="FE5" s="20">
        <v>13</v>
      </c>
      <c r="FF5" s="20">
        <v>1</v>
      </c>
      <c r="FG5" s="20">
        <v>0</v>
      </c>
      <c r="FH5" s="20">
        <v>1</v>
      </c>
      <c r="FI5" s="20">
        <v>1</v>
      </c>
      <c r="FJ5" s="20">
        <v>0</v>
      </c>
      <c r="FK5" s="20">
        <v>0</v>
      </c>
      <c r="FL5" s="20">
        <v>0</v>
      </c>
      <c r="FM5" s="20">
        <v>19</v>
      </c>
      <c r="FN5" s="20">
        <v>65</v>
      </c>
      <c r="FO5" s="20">
        <v>4</v>
      </c>
      <c r="FP5" s="20">
        <v>3</v>
      </c>
      <c r="FQ5" s="20">
        <v>5</v>
      </c>
      <c r="FR5" s="20">
        <v>3</v>
      </c>
      <c r="FS5" s="20">
        <v>1</v>
      </c>
      <c r="FT5" s="20">
        <v>1</v>
      </c>
      <c r="FU5" s="20">
        <v>2</v>
      </c>
      <c r="FV5" s="20">
        <v>1</v>
      </c>
      <c r="FW5" s="20">
        <v>20</v>
      </c>
      <c r="FX5" s="20">
        <v>9</v>
      </c>
      <c r="FY5" s="20">
        <v>2</v>
      </c>
      <c r="FZ5" s="20">
        <v>5</v>
      </c>
      <c r="GA5" s="20">
        <v>5</v>
      </c>
      <c r="GB5" s="20">
        <v>8</v>
      </c>
      <c r="GC5" s="20">
        <v>1</v>
      </c>
      <c r="GD5" s="20">
        <v>2</v>
      </c>
      <c r="GE5" s="20">
        <v>1</v>
      </c>
      <c r="GF5" s="20">
        <v>1</v>
      </c>
      <c r="GG5" s="20">
        <v>1</v>
      </c>
      <c r="GH5" s="20">
        <v>1</v>
      </c>
      <c r="GI5" s="20">
        <v>11</v>
      </c>
      <c r="GJ5" s="20">
        <v>7</v>
      </c>
      <c r="GK5" s="20">
        <v>4</v>
      </c>
      <c r="GL5" s="20">
        <v>4</v>
      </c>
      <c r="GM5" s="20">
        <v>1</v>
      </c>
      <c r="GN5" s="20">
        <v>37</v>
      </c>
      <c r="GO5" s="20">
        <v>26</v>
      </c>
      <c r="GP5" s="20">
        <v>1</v>
      </c>
      <c r="GQ5" s="20">
        <v>4</v>
      </c>
      <c r="GR5" s="20">
        <v>0</v>
      </c>
      <c r="GS5" s="20">
        <v>0</v>
      </c>
      <c r="GT5" s="20">
        <v>2</v>
      </c>
      <c r="GU5" s="20">
        <v>0</v>
      </c>
      <c r="GV5" s="20">
        <v>0</v>
      </c>
      <c r="GW5" s="20">
        <v>0</v>
      </c>
      <c r="GX5" s="20">
        <v>3</v>
      </c>
      <c r="GY5" s="20">
        <v>1</v>
      </c>
      <c r="GZ5" s="20">
        <v>4</v>
      </c>
      <c r="HA5" s="20">
        <v>10</v>
      </c>
      <c r="HB5" s="20">
        <v>4</v>
      </c>
      <c r="HC5" s="20">
        <v>0</v>
      </c>
      <c r="HD5" s="20">
        <v>0</v>
      </c>
      <c r="HE5" s="20">
        <v>0</v>
      </c>
      <c r="HF5" s="20">
        <v>2</v>
      </c>
      <c r="HG5" s="20">
        <v>0</v>
      </c>
      <c r="HH5" s="20">
        <v>0</v>
      </c>
      <c r="HI5" s="20">
        <v>2</v>
      </c>
      <c r="HJ5" s="20">
        <v>1</v>
      </c>
      <c r="HK5" s="20">
        <v>0</v>
      </c>
      <c r="HL5" s="20">
        <v>0</v>
      </c>
      <c r="HM5" s="20">
        <v>0</v>
      </c>
      <c r="HN5" s="20">
        <v>0</v>
      </c>
      <c r="HO5" s="20">
        <v>0</v>
      </c>
      <c r="HP5" s="20">
        <v>0</v>
      </c>
      <c r="HQ5" s="20">
        <v>0</v>
      </c>
      <c r="HR5" s="20">
        <v>0</v>
      </c>
      <c r="HS5" s="20">
        <v>4</v>
      </c>
      <c r="HT5" s="20">
        <v>0</v>
      </c>
      <c r="HU5" s="20">
        <v>0</v>
      </c>
      <c r="HV5" s="20">
        <v>8</v>
      </c>
      <c r="HW5" s="20">
        <v>1</v>
      </c>
      <c r="HX5" s="20">
        <v>1</v>
      </c>
      <c r="HY5" s="20">
        <v>1</v>
      </c>
      <c r="HZ5" s="20">
        <v>3</v>
      </c>
      <c r="IA5" s="20">
        <v>8</v>
      </c>
      <c r="IB5" s="20">
        <v>0</v>
      </c>
      <c r="IC5" s="20">
        <v>0</v>
      </c>
      <c r="ID5" s="20">
        <v>0</v>
      </c>
      <c r="IE5" s="20">
        <v>2</v>
      </c>
      <c r="IF5" s="20">
        <v>66</v>
      </c>
      <c r="IG5" s="20">
        <v>5</v>
      </c>
      <c r="IH5" s="20">
        <v>0</v>
      </c>
      <c r="II5" s="20">
        <v>0</v>
      </c>
      <c r="IJ5" s="20">
        <v>2</v>
      </c>
      <c r="IK5" s="20">
        <v>0</v>
      </c>
      <c r="IL5" s="20">
        <v>0</v>
      </c>
      <c r="IM5" s="20">
        <v>1</v>
      </c>
      <c r="IN5" s="20">
        <v>0</v>
      </c>
      <c r="IO5" s="20">
        <v>0</v>
      </c>
      <c r="IP5" s="20">
        <v>1</v>
      </c>
      <c r="IQ5" s="20">
        <v>0</v>
      </c>
      <c r="IR5" s="20">
        <v>0</v>
      </c>
      <c r="IS5" s="20">
        <v>34</v>
      </c>
      <c r="IT5" s="20">
        <v>7</v>
      </c>
      <c r="IU5" s="20">
        <v>1</v>
      </c>
      <c r="IV5" s="20">
        <v>1</v>
      </c>
      <c r="IW5" s="20">
        <v>15</v>
      </c>
      <c r="IX5" s="20">
        <v>3</v>
      </c>
      <c r="IY5" s="20">
        <v>6</v>
      </c>
      <c r="IZ5" s="20">
        <v>0</v>
      </c>
      <c r="JA5" s="20">
        <v>1</v>
      </c>
      <c r="JB5" s="20">
        <v>2</v>
      </c>
      <c r="JC5" s="20">
        <v>5</v>
      </c>
      <c r="JD5" s="20">
        <v>3</v>
      </c>
      <c r="JE5" s="20">
        <v>0</v>
      </c>
      <c r="JF5" s="20">
        <v>1</v>
      </c>
      <c r="JG5" s="20">
        <v>0</v>
      </c>
      <c r="JH5" s="20">
        <v>0</v>
      </c>
      <c r="JI5" s="20">
        <v>0</v>
      </c>
      <c r="JJ5" s="20">
        <v>1</v>
      </c>
      <c r="JK5" s="20">
        <v>0</v>
      </c>
      <c r="JL5" s="20">
        <v>4</v>
      </c>
      <c r="JM5" s="20">
        <v>1</v>
      </c>
      <c r="JN5" s="20">
        <v>6</v>
      </c>
      <c r="JO5" s="20">
        <v>0</v>
      </c>
      <c r="JP5" s="20">
        <v>0</v>
      </c>
      <c r="JQ5" s="20">
        <v>1</v>
      </c>
      <c r="JR5" s="20">
        <v>1</v>
      </c>
      <c r="JS5" s="20">
        <v>0</v>
      </c>
      <c r="JT5" s="20">
        <v>4</v>
      </c>
      <c r="JU5" s="20">
        <v>3</v>
      </c>
      <c r="JV5" s="20">
        <v>0</v>
      </c>
      <c r="JW5" s="20">
        <v>0</v>
      </c>
      <c r="JX5" s="20">
        <v>1</v>
      </c>
      <c r="JY5" s="20">
        <v>0</v>
      </c>
      <c r="JZ5" s="20">
        <v>1</v>
      </c>
      <c r="KA5" s="20">
        <v>5</v>
      </c>
      <c r="KB5" s="20">
        <v>0</v>
      </c>
      <c r="KC5" s="20">
        <v>1</v>
      </c>
      <c r="KD5" s="20">
        <v>1</v>
      </c>
      <c r="KE5" s="20">
        <v>0</v>
      </c>
      <c r="KF5" s="20">
        <v>2</v>
      </c>
      <c r="KG5" s="20">
        <v>7</v>
      </c>
      <c r="KH5" s="20">
        <v>3</v>
      </c>
      <c r="KI5" s="20">
        <v>1</v>
      </c>
      <c r="KJ5" s="20">
        <v>0</v>
      </c>
      <c r="KK5" s="20">
        <v>1</v>
      </c>
      <c r="KL5" s="20">
        <v>1</v>
      </c>
      <c r="KM5" s="20">
        <v>0</v>
      </c>
      <c r="KN5" s="20">
        <v>0</v>
      </c>
      <c r="KO5" s="20">
        <v>0</v>
      </c>
      <c r="KP5" s="20">
        <v>0</v>
      </c>
      <c r="KQ5" s="20">
        <v>0</v>
      </c>
      <c r="KR5" s="20">
        <v>1</v>
      </c>
      <c r="KS5" s="20">
        <v>0</v>
      </c>
      <c r="KT5" s="20">
        <v>0</v>
      </c>
      <c r="KU5" s="20">
        <v>0</v>
      </c>
      <c r="KV5" s="20">
        <v>1</v>
      </c>
      <c r="KW5" s="20">
        <v>0</v>
      </c>
      <c r="KX5" s="20">
        <v>0</v>
      </c>
      <c r="KY5" s="20">
        <v>309</v>
      </c>
      <c r="KZ5" s="20">
        <v>0</v>
      </c>
      <c r="LA5" s="20">
        <v>3</v>
      </c>
      <c r="LB5" s="20">
        <v>0</v>
      </c>
      <c r="LC5" s="20">
        <v>4</v>
      </c>
      <c r="LD5" s="20">
        <v>0</v>
      </c>
      <c r="LE5" s="20">
        <v>0</v>
      </c>
      <c r="LF5" s="20">
        <v>0</v>
      </c>
      <c r="LG5" s="20">
        <v>0</v>
      </c>
      <c r="LH5" s="20">
        <v>1</v>
      </c>
      <c r="LI5" s="20">
        <v>1</v>
      </c>
      <c r="LJ5" s="20">
        <v>0</v>
      </c>
      <c r="LK5" s="20">
        <v>0</v>
      </c>
      <c r="LL5" s="20">
        <v>0</v>
      </c>
      <c r="LM5" s="20">
        <v>7</v>
      </c>
      <c r="LN5" s="20">
        <v>0</v>
      </c>
      <c r="LO5" s="20">
        <v>1</v>
      </c>
      <c r="LP5" s="20">
        <v>0</v>
      </c>
      <c r="LQ5" s="20">
        <v>2</v>
      </c>
      <c r="LR5" s="20">
        <v>383</v>
      </c>
      <c r="LS5" s="20">
        <v>0</v>
      </c>
      <c r="LT5" s="20">
        <v>0</v>
      </c>
      <c r="LU5" s="20">
        <v>2</v>
      </c>
      <c r="LV5" s="20">
        <v>0</v>
      </c>
      <c r="LW5" s="20">
        <v>0</v>
      </c>
      <c r="LX5" s="20">
        <v>6</v>
      </c>
      <c r="LY5" s="20">
        <v>0</v>
      </c>
      <c r="LZ5" s="20">
        <v>0</v>
      </c>
      <c r="MA5" s="20">
        <v>1</v>
      </c>
      <c r="MB5" s="20">
        <v>19</v>
      </c>
      <c r="MC5" s="20">
        <v>3</v>
      </c>
      <c r="MD5" s="20">
        <v>0</v>
      </c>
      <c r="ME5" s="20">
        <v>0</v>
      </c>
      <c r="MF5" s="20">
        <v>0</v>
      </c>
      <c r="MG5" s="20">
        <v>0</v>
      </c>
      <c r="MH5" s="20">
        <v>2</v>
      </c>
      <c r="MI5" s="20">
        <v>0</v>
      </c>
      <c r="MJ5" s="20">
        <v>0</v>
      </c>
      <c r="MK5" s="20">
        <v>1</v>
      </c>
      <c r="ML5" s="20">
        <v>31</v>
      </c>
      <c r="MM5" s="20">
        <v>2</v>
      </c>
      <c r="MN5" s="20">
        <v>1</v>
      </c>
      <c r="MO5" s="20">
        <v>1</v>
      </c>
      <c r="MP5" s="20">
        <v>2</v>
      </c>
      <c r="MQ5" s="20">
        <v>0</v>
      </c>
      <c r="MR5" s="20">
        <v>2464</v>
      </c>
      <c r="MS5" s="20">
        <v>4131</v>
      </c>
      <c r="MT5" s="20">
        <v>1853</v>
      </c>
      <c r="MU5" s="20">
        <v>1</v>
      </c>
      <c r="MV5" s="20">
        <v>2</v>
      </c>
      <c r="MW5" s="20">
        <v>0</v>
      </c>
      <c r="MX5" s="20">
        <v>0</v>
      </c>
      <c r="MY5" s="20">
        <v>0</v>
      </c>
      <c r="MZ5" s="20">
        <v>3</v>
      </c>
      <c r="NA5" s="20">
        <v>1</v>
      </c>
      <c r="NB5" s="20">
        <v>1</v>
      </c>
      <c r="NC5" s="20">
        <v>5</v>
      </c>
      <c r="ND5" s="20">
        <v>0</v>
      </c>
      <c r="NE5" s="20"/>
      <c r="NF5" s="20">
        <v>0</v>
      </c>
      <c r="NG5" s="20">
        <v>1</v>
      </c>
      <c r="NH5" s="20">
        <v>0</v>
      </c>
      <c r="NI5" s="20">
        <v>0</v>
      </c>
      <c r="NJ5" s="20">
        <v>0</v>
      </c>
      <c r="NK5" s="20">
        <v>0</v>
      </c>
      <c r="NL5" s="20">
        <v>0</v>
      </c>
      <c r="NM5" s="20">
        <v>0</v>
      </c>
      <c r="NN5" s="20">
        <v>1</v>
      </c>
      <c r="NO5" s="20">
        <v>0</v>
      </c>
      <c r="NP5" s="20">
        <v>11</v>
      </c>
      <c r="NQ5" s="20">
        <v>0</v>
      </c>
      <c r="NR5" s="20">
        <v>0</v>
      </c>
      <c r="NS5" s="20">
        <v>0</v>
      </c>
      <c r="NT5" s="20">
        <v>0</v>
      </c>
      <c r="NU5" s="20">
        <v>0</v>
      </c>
      <c r="NV5" s="20">
        <v>0</v>
      </c>
      <c r="NW5" s="20">
        <v>0</v>
      </c>
      <c r="NX5" s="20">
        <v>0</v>
      </c>
      <c r="NY5" s="20">
        <v>3</v>
      </c>
      <c r="NZ5" s="20">
        <v>2</v>
      </c>
      <c r="OA5" s="20">
        <v>0</v>
      </c>
      <c r="OB5" s="20">
        <v>0</v>
      </c>
      <c r="OC5" s="20">
        <v>0</v>
      </c>
      <c r="OD5" s="20">
        <v>0</v>
      </c>
      <c r="OE5" s="20">
        <v>0</v>
      </c>
      <c r="OF5" s="20">
        <v>5</v>
      </c>
      <c r="OG5" s="20">
        <v>0</v>
      </c>
      <c r="OH5" s="20">
        <v>0</v>
      </c>
      <c r="OI5" s="20">
        <v>2</v>
      </c>
      <c r="OJ5" s="20">
        <v>15</v>
      </c>
      <c r="OK5" s="20">
        <v>0</v>
      </c>
      <c r="OL5" s="20">
        <v>0</v>
      </c>
      <c r="OM5" s="20">
        <v>0</v>
      </c>
      <c r="ON5" s="20">
        <v>0</v>
      </c>
      <c r="OO5" s="20">
        <v>0</v>
      </c>
      <c r="OP5" s="20">
        <v>1</v>
      </c>
      <c r="OQ5" s="20">
        <v>0</v>
      </c>
      <c r="OR5" s="20">
        <v>0</v>
      </c>
      <c r="OS5" s="20">
        <v>0</v>
      </c>
      <c r="OT5" s="20">
        <v>0</v>
      </c>
      <c r="OU5" s="20">
        <v>0</v>
      </c>
      <c r="OV5" s="20">
        <v>0</v>
      </c>
      <c r="OW5" s="20">
        <v>1</v>
      </c>
      <c r="OX5" s="20">
        <v>0</v>
      </c>
      <c r="OY5" s="20">
        <v>2</v>
      </c>
      <c r="OZ5" s="20">
        <v>0</v>
      </c>
      <c r="PA5" s="20">
        <v>0</v>
      </c>
      <c r="PB5" s="20">
        <v>1</v>
      </c>
      <c r="PC5" s="20">
        <v>2</v>
      </c>
      <c r="PD5" s="20">
        <v>0</v>
      </c>
      <c r="PE5" s="20">
        <v>1</v>
      </c>
      <c r="PF5" s="20">
        <v>0</v>
      </c>
      <c r="PG5" s="20">
        <v>1</v>
      </c>
      <c r="PH5" s="20">
        <v>1</v>
      </c>
      <c r="PI5" s="20">
        <v>1</v>
      </c>
      <c r="PJ5" s="20">
        <v>0</v>
      </c>
      <c r="PK5" s="20">
        <v>0</v>
      </c>
      <c r="PL5" s="20">
        <v>151</v>
      </c>
      <c r="PM5" s="20">
        <v>0</v>
      </c>
      <c r="PN5" s="20">
        <v>0</v>
      </c>
      <c r="PO5" s="20">
        <v>1</v>
      </c>
      <c r="PP5" s="20">
        <v>0</v>
      </c>
      <c r="PQ5" s="20">
        <v>0</v>
      </c>
      <c r="PR5" s="20">
        <v>0</v>
      </c>
      <c r="PS5" s="20">
        <v>0</v>
      </c>
      <c r="PT5" s="20">
        <v>0</v>
      </c>
      <c r="PU5" s="20">
        <v>0</v>
      </c>
      <c r="PV5" s="20">
        <v>2</v>
      </c>
      <c r="PW5" s="20">
        <v>0</v>
      </c>
      <c r="PX5" s="20">
        <v>2</v>
      </c>
      <c r="PY5" s="20">
        <v>0</v>
      </c>
      <c r="PZ5" s="20">
        <v>0</v>
      </c>
      <c r="QA5" s="20">
        <v>2</v>
      </c>
      <c r="QB5" s="20">
        <v>4</v>
      </c>
      <c r="QC5" s="20">
        <v>1</v>
      </c>
      <c r="QD5" s="20">
        <v>3</v>
      </c>
      <c r="QE5" s="20">
        <v>5</v>
      </c>
      <c r="QF5" s="20">
        <v>0</v>
      </c>
      <c r="QG5" s="20">
        <v>0</v>
      </c>
      <c r="QH5" s="20">
        <v>0</v>
      </c>
      <c r="QI5" s="20">
        <v>3</v>
      </c>
      <c r="QJ5" s="20">
        <v>0</v>
      </c>
      <c r="QK5" s="20">
        <v>0</v>
      </c>
      <c r="QL5" s="20">
        <v>4</v>
      </c>
      <c r="QM5" s="20">
        <v>11</v>
      </c>
      <c r="QN5" s="20">
        <v>4</v>
      </c>
      <c r="QO5" s="20">
        <v>5</v>
      </c>
      <c r="QP5" s="20">
        <v>3</v>
      </c>
      <c r="QQ5" s="20">
        <v>4</v>
      </c>
      <c r="QR5" s="20">
        <v>47</v>
      </c>
      <c r="QS5" s="20">
        <v>1</v>
      </c>
      <c r="QT5" s="20">
        <v>12</v>
      </c>
      <c r="QU5" s="20">
        <v>5</v>
      </c>
      <c r="QV5" s="20">
        <v>9</v>
      </c>
      <c r="QW5" s="20">
        <v>31</v>
      </c>
      <c r="QX5" s="20">
        <v>2</v>
      </c>
      <c r="QY5" s="20">
        <v>0</v>
      </c>
      <c r="QZ5" s="20">
        <v>1</v>
      </c>
      <c r="RA5" s="20">
        <v>2</v>
      </c>
      <c r="RB5" s="20">
        <v>2</v>
      </c>
      <c r="RC5" s="20">
        <v>4</v>
      </c>
      <c r="RD5" s="20">
        <v>0</v>
      </c>
      <c r="RE5" s="20">
        <v>0</v>
      </c>
      <c r="RF5" s="20">
        <v>2</v>
      </c>
      <c r="RG5" s="20">
        <v>1</v>
      </c>
      <c r="RH5" s="20">
        <v>1</v>
      </c>
      <c r="RI5" s="20">
        <v>1</v>
      </c>
      <c r="RJ5" s="20">
        <v>12590</v>
      </c>
      <c r="RK5" s="20">
        <v>112</v>
      </c>
      <c r="RL5" s="20">
        <v>3</v>
      </c>
      <c r="RM5" s="20">
        <v>7</v>
      </c>
      <c r="RN5" s="20">
        <v>17</v>
      </c>
      <c r="RO5" s="20">
        <v>7</v>
      </c>
      <c r="RP5" s="20">
        <v>9</v>
      </c>
      <c r="RQ5" s="20">
        <v>5</v>
      </c>
      <c r="RR5" s="20">
        <v>0</v>
      </c>
      <c r="RS5" s="20">
        <v>0</v>
      </c>
      <c r="RT5" s="20">
        <v>0</v>
      </c>
      <c r="RU5" s="20">
        <v>0</v>
      </c>
      <c r="RV5" s="20">
        <v>0</v>
      </c>
      <c r="RW5" s="20">
        <v>1</v>
      </c>
      <c r="RX5" s="20">
        <v>1</v>
      </c>
      <c r="RY5" s="20">
        <v>1</v>
      </c>
      <c r="RZ5" s="20">
        <v>0</v>
      </c>
      <c r="SA5" s="20">
        <v>2</v>
      </c>
      <c r="SB5" s="20">
        <v>1</v>
      </c>
      <c r="SC5" s="20">
        <v>0</v>
      </c>
      <c r="SD5" s="20">
        <v>0</v>
      </c>
      <c r="SE5" s="20">
        <v>2</v>
      </c>
      <c r="SF5" s="20">
        <v>0</v>
      </c>
      <c r="SG5" s="20">
        <v>0</v>
      </c>
      <c r="SH5" s="20">
        <v>1</v>
      </c>
      <c r="SI5" s="20">
        <v>1</v>
      </c>
      <c r="SJ5" s="20">
        <v>5</v>
      </c>
      <c r="SK5" s="20">
        <v>2</v>
      </c>
      <c r="SL5" s="20">
        <v>1</v>
      </c>
      <c r="SM5" s="20">
        <v>4</v>
      </c>
      <c r="SN5" s="20">
        <v>1</v>
      </c>
      <c r="SO5" s="20">
        <v>2</v>
      </c>
      <c r="SP5" s="20">
        <v>2</v>
      </c>
      <c r="SQ5" s="20">
        <v>1</v>
      </c>
      <c r="SR5" s="20">
        <v>2</v>
      </c>
      <c r="SS5" s="20">
        <v>4</v>
      </c>
      <c r="ST5" s="20">
        <v>72</v>
      </c>
      <c r="SU5" s="20">
        <v>1</v>
      </c>
      <c r="SV5" s="20">
        <v>0</v>
      </c>
      <c r="SW5" s="20">
        <v>0</v>
      </c>
      <c r="SX5" s="20">
        <v>1</v>
      </c>
      <c r="SY5" s="20">
        <v>0</v>
      </c>
      <c r="SZ5" s="20">
        <v>0</v>
      </c>
      <c r="TA5" s="20">
        <v>0</v>
      </c>
      <c r="TB5" s="20">
        <v>0</v>
      </c>
      <c r="TC5" s="20">
        <v>2</v>
      </c>
      <c r="TD5" s="20">
        <v>0</v>
      </c>
      <c r="TE5" s="20">
        <v>0</v>
      </c>
      <c r="TF5" s="20">
        <v>1</v>
      </c>
      <c r="TG5" s="20">
        <v>1</v>
      </c>
      <c r="TH5" s="20">
        <v>0</v>
      </c>
      <c r="TI5" s="20">
        <v>0</v>
      </c>
      <c r="TJ5" s="20">
        <v>0</v>
      </c>
      <c r="TK5" s="20">
        <v>1</v>
      </c>
      <c r="TL5" s="20">
        <v>3</v>
      </c>
      <c r="TM5" s="20">
        <v>2</v>
      </c>
      <c r="TN5" s="20">
        <v>0</v>
      </c>
      <c r="TO5" s="20">
        <v>0</v>
      </c>
      <c r="TP5" s="20">
        <v>1</v>
      </c>
      <c r="TQ5" s="20">
        <v>1</v>
      </c>
      <c r="TR5" s="20">
        <v>4</v>
      </c>
      <c r="TS5" s="20">
        <v>1</v>
      </c>
      <c r="TT5" s="20">
        <v>0</v>
      </c>
      <c r="TU5" s="20">
        <v>36</v>
      </c>
      <c r="TV5" s="20">
        <v>2</v>
      </c>
      <c r="TW5" s="20">
        <v>2</v>
      </c>
      <c r="TX5" s="20">
        <v>7</v>
      </c>
      <c r="TY5" s="20">
        <v>10</v>
      </c>
      <c r="TZ5" s="20">
        <v>34</v>
      </c>
      <c r="UA5" s="20">
        <v>25</v>
      </c>
      <c r="UB5" s="20">
        <v>9</v>
      </c>
      <c r="UC5" s="20">
        <v>6</v>
      </c>
      <c r="UD5" s="20">
        <v>5</v>
      </c>
      <c r="UE5" s="20">
        <v>0</v>
      </c>
      <c r="UF5" s="20">
        <v>0</v>
      </c>
      <c r="UG5" s="20">
        <v>1</v>
      </c>
      <c r="UH5" s="20">
        <v>1</v>
      </c>
      <c r="UI5" s="20">
        <v>0</v>
      </c>
      <c r="UJ5" s="20">
        <v>0</v>
      </c>
      <c r="UK5" s="20">
        <v>1</v>
      </c>
      <c r="UL5" s="20">
        <v>0</v>
      </c>
      <c r="UM5" s="20">
        <v>0</v>
      </c>
      <c r="UN5" s="20">
        <v>0</v>
      </c>
      <c r="UO5" s="20">
        <v>0</v>
      </c>
      <c r="UP5" s="20">
        <v>0</v>
      </c>
      <c r="UQ5" s="20">
        <v>1</v>
      </c>
      <c r="UR5" s="20">
        <v>0</v>
      </c>
      <c r="US5" s="20">
        <v>0</v>
      </c>
      <c r="UT5" s="20">
        <v>1</v>
      </c>
      <c r="UU5" s="20">
        <v>0</v>
      </c>
      <c r="UV5" s="20">
        <v>0</v>
      </c>
      <c r="UW5" s="20">
        <v>0</v>
      </c>
      <c r="UX5" s="20">
        <v>0</v>
      </c>
      <c r="UY5" s="20">
        <v>0</v>
      </c>
      <c r="UZ5" s="20">
        <v>0</v>
      </c>
      <c r="VA5" s="20">
        <v>0</v>
      </c>
      <c r="VB5" s="20">
        <v>0</v>
      </c>
      <c r="VC5" s="20">
        <v>0</v>
      </c>
      <c r="VD5" s="20">
        <v>0</v>
      </c>
      <c r="VE5" s="20">
        <v>75</v>
      </c>
      <c r="VF5" s="20">
        <v>2</v>
      </c>
      <c r="VG5" s="20">
        <v>2</v>
      </c>
      <c r="VH5" s="20">
        <v>0</v>
      </c>
      <c r="VI5" s="20">
        <v>0</v>
      </c>
      <c r="VJ5" s="20">
        <v>0</v>
      </c>
      <c r="VK5" s="20">
        <v>0</v>
      </c>
      <c r="VL5" s="20">
        <v>0</v>
      </c>
      <c r="VM5" s="20">
        <v>1</v>
      </c>
      <c r="VN5" s="20">
        <v>0</v>
      </c>
      <c r="VO5" s="20">
        <v>0</v>
      </c>
      <c r="VP5" s="20">
        <v>0</v>
      </c>
      <c r="VQ5" s="20">
        <v>1</v>
      </c>
      <c r="VR5" s="20">
        <v>0</v>
      </c>
      <c r="VS5" s="20">
        <v>0</v>
      </c>
      <c r="VT5" s="20">
        <v>0</v>
      </c>
      <c r="VU5" s="20">
        <v>1</v>
      </c>
      <c r="VV5" s="20">
        <v>0</v>
      </c>
      <c r="VW5" s="20">
        <v>0</v>
      </c>
      <c r="VX5" s="20">
        <v>0</v>
      </c>
      <c r="VY5" s="20">
        <v>0</v>
      </c>
      <c r="VZ5" s="20">
        <v>0</v>
      </c>
      <c r="WA5" s="20">
        <v>2</v>
      </c>
      <c r="WB5" s="20">
        <v>0</v>
      </c>
      <c r="WC5" s="20">
        <v>4</v>
      </c>
      <c r="WD5" s="20">
        <v>3</v>
      </c>
      <c r="WE5" s="20">
        <v>4</v>
      </c>
      <c r="WF5" s="20">
        <v>0</v>
      </c>
      <c r="WG5" s="20">
        <v>3</v>
      </c>
      <c r="WH5" s="20">
        <v>3</v>
      </c>
      <c r="WI5" s="20">
        <v>0</v>
      </c>
      <c r="WJ5" s="20">
        <v>1</v>
      </c>
      <c r="WK5" s="20">
        <v>0</v>
      </c>
      <c r="WL5" s="20">
        <v>0</v>
      </c>
      <c r="WM5" s="20">
        <v>0</v>
      </c>
      <c r="WN5" s="20">
        <v>0</v>
      </c>
      <c r="WO5" s="20">
        <v>1</v>
      </c>
      <c r="WP5" s="20">
        <v>0</v>
      </c>
      <c r="WQ5" s="20">
        <v>0</v>
      </c>
      <c r="WR5" s="20">
        <v>0</v>
      </c>
      <c r="WS5" s="20">
        <v>0</v>
      </c>
      <c r="WT5" s="20">
        <v>1</v>
      </c>
      <c r="WU5" s="20">
        <v>1</v>
      </c>
      <c r="WV5" s="20">
        <v>3</v>
      </c>
      <c r="WW5" s="20">
        <v>0</v>
      </c>
      <c r="WX5" s="20">
        <v>0</v>
      </c>
      <c r="WY5" s="20">
        <v>1</v>
      </c>
      <c r="WZ5" s="20">
        <v>1</v>
      </c>
      <c r="XA5" s="20">
        <v>1</v>
      </c>
      <c r="XB5" s="20">
        <v>3</v>
      </c>
      <c r="XC5" s="20">
        <v>1</v>
      </c>
      <c r="XD5" s="20">
        <v>0</v>
      </c>
      <c r="XE5" s="20">
        <v>0</v>
      </c>
      <c r="XF5" s="20">
        <v>1</v>
      </c>
      <c r="XG5" s="20">
        <v>1</v>
      </c>
      <c r="XH5" s="20">
        <v>1</v>
      </c>
      <c r="XI5" s="20">
        <v>1</v>
      </c>
      <c r="XJ5" s="20">
        <v>1</v>
      </c>
      <c r="XK5" s="20">
        <v>1</v>
      </c>
      <c r="XL5" s="20">
        <v>1</v>
      </c>
      <c r="XM5" s="20">
        <v>1</v>
      </c>
      <c r="XN5" s="20">
        <v>1</v>
      </c>
      <c r="XO5" s="20">
        <v>0</v>
      </c>
      <c r="XP5" s="20">
        <v>0</v>
      </c>
      <c r="XQ5" s="20">
        <v>0</v>
      </c>
      <c r="XR5" s="20">
        <v>0</v>
      </c>
      <c r="XS5" s="20">
        <v>0</v>
      </c>
      <c r="XT5" s="20">
        <v>0</v>
      </c>
      <c r="XU5" s="20">
        <v>0</v>
      </c>
      <c r="XV5" s="20">
        <v>2</v>
      </c>
      <c r="XW5" s="20">
        <v>1</v>
      </c>
      <c r="XX5" s="20">
        <v>1</v>
      </c>
      <c r="XY5" s="20">
        <v>2</v>
      </c>
      <c r="XZ5" s="20">
        <v>6</v>
      </c>
      <c r="YA5" s="20">
        <v>1</v>
      </c>
      <c r="YB5" s="20">
        <v>2</v>
      </c>
      <c r="YC5" s="20">
        <v>0</v>
      </c>
      <c r="YD5" s="20">
        <v>2</v>
      </c>
      <c r="YE5" s="20">
        <v>0</v>
      </c>
      <c r="YF5" s="20">
        <v>0</v>
      </c>
      <c r="YG5" s="20">
        <v>1</v>
      </c>
      <c r="YH5" s="20">
        <v>0</v>
      </c>
      <c r="YI5" s="20">
        <v>1</v>
      </c>
      <c r="YJ5" s="20">
        <v>0</v>
      </c>
      <c r="YK5" s="20">
        <v>0</v>
      </c>
      <c r="YL5" s="20">
        <v>0</v>
      </c>
      <c r="YM5" s="20">
        <v>0</v>
      </c>
      <c r="YN5" s="20">
        <v>0</v>
      </c>
      <c r="YO5" s="20">
        <v>0</v>
      </c>
      <c r="YP5" s="20">
        <v>0</v>
      </c>
      <c r="YQ5" s="20">
        <v>0</v>
      </c>
      <c r="YR5" s="20">
        <v>1</v>
      </c>
      <c r="YS5" s="20">
        <v>2</v>
      </c>
      <c r="YT5" s="20">
        <v>4</v>
      </c>
      <c r="YU5" s="20">
        <v>1</v>
      </c>
      <c r="YV5" s="20">
        <v>2</v>
      </c>
      <c r="YW5" s="20">
        <v>1</v>
      </c>
      <c r="YX5" s="20">
        <v>1</v>
      </c>
      <c r="YY5" s="20">
        <v>0</v>
      </c>
      <c r="YZ5" s="20">
        <v>0</v>
      </c>
      <c r="ZA5" s="20">
        <v>0</v>
      </c>
      <c r="ZB5" s="20">
        <v>3</v>
      </c>
      <c r="ZC5" s="20">
        <v>1</v>
      </c>
      <c r="ZD5" s="20">
        <v>1</v>
      </c>
      <c r="ZE5" s="20">
        <v>0</v>
      </c>
      <c r="ZF5" s="20">
        <v>0</v>
      </c>
      <c r="ZG5" s="20">
        <v>0</v>
      </c>
      <c r="ZH5" s="20">
        <v>0</v>
      </c>
      <c r="ZI5" s="20">
        <v>0</v>
      </c>
      <c r="ZJ5" s="20">
        <v>0</v>
      </c>
      <c r="ZK5" s="20">
        <v>0</v>
      </c>
      <c r="ZL5" s="20">
        <v>4</v>
      </c>
      <c r="ZM5" s="20">
        <v>0</v>
      </c>
      <c r="ZN5" s="20">
        <v>97</v>
      </c>
      <c r="ZO5" s="20">
        <v>1</v>
      </c>
      <c r="ZP5" s="20">
        <v>0</v>
      </c>
      <c r="ZQ5" s="20">
        <v>1</v>
      </c>
      <c r="ZR5" s="20">
        <v>163</v>
      </c>
      <c r="ZS5" s="20">
        <v>0</v>
      </c>
      <c r="ZT5" s="20">
        <v>0</v>
      </c>
      <c r="ZU5" s="20">
        <v>0</v>
      </c>
      <c r="ZV5" s="20">
        <v>0</v>
      </c>
      <c r="ZW5" s="20">
        <v>54</v>
      </c>
      <c r="ZX5" s="20">
        <v>2</v>
      </c>
      <c r="ZY5" s="20">
        <v>0</v>
      </c>
      <c r="ZZ5" s="20">
        <v>0</v>
      </c>
      <c r="AAA5" s="20">
        <v>0</v>
      </c>
      <c r="AAB5" s="20">
        <v>0</v>
      </c>
      <c r="AAC5" s="20">
        <v>3</v>
      </c>
      <c r="AAD5" s="20">
        <v>0</v>
      </c>
      <c r="AAE5" s="20">
        <v>0</v>
      </c>
      <c r="AAF5" s="20">
        <v>0</v>
      </c>
      <c r="AAG5" s="20">
        <v>0</v>
      </c>
      <c r="AAH5" s="20">
        <v>1</v>
      </c>
      <c r="AAI5" s="20">
        <v>8</v>
      </c>
      <c r="AAJ5" s="20">
        <v>1</v>
      </c>
      <c r="AAK5" s="20">
        <v>1</v>
      </c>
      <c r="AAL5" s="20">
        <v>0</v>
      </c>
      <c r="AAM5" s="20">
        <v>1</v>
      </c>
      <c r="AAN5" s="20">
        <v>0</v>
      </c>
      <c r="AAO5" s="20">
        <v>0</v>
      </c>
      <c r="AAP5" s="20">
        <v>0</v>
      </c>
      <c r="AAQ5" s="20">
        <v>1</v>
      </c>
      <c r="AAR5" s="20">
        <v>3</v>
      </c>
      <c r="AAS5" s="20">
        <v>1</v>
      </c>
      <c r="AAT5" s="20">
        <v>0</v>
      </c>
      <c r="AAU5" s="20">
        <v>1</v>
      </c>
      <c r="AAV5" s="20">
        <v>0</v>
      </c>
      <c r="AAW5" s="20">
        <v>2</v>
      </c>
      <c r="AAX5" s="20">
        <v>0</v>
      </c>
      <c r="AAY5" s="20">
        <v>1</v>
      </c>
      <c r="AAZ5" s="20">
        <v>0</v>
      </c>
      <c r="ABA5" s="20">
        <v>0</v>
      </c>
      <c r="ABB5" s="20">
        <v>1</v>
      </c>
      <c r="ABC5" s="20">
        <v>0</v>
      </c>
      <c r="ABD5" s="20">
        <v>0</v>
      </c>
      <c r="ABE5" s="20">
        <v>0</v>
      </c>
      <c r="ABF5" s="20">
        <v>1</v>
      </c>
      <c r="ABG5" s="20">
        <v>0</v>
      </c>
      <c r="ABH5" s="20">
        <v>1</v>
      </c>
      <c r="ABI5" s="20">
        <v>2</v>
      </c>
      <c r="ABJ5" s="20">
        <v>0</v>
      </c>
      <c r="ABK5" s="20">
        <v>3</v>
      </c>
      <c r="ABL5" s="20">
        <v>0</v>
      </c>
      <c r="ABM5" s="20">
        <v>1</v>
      </c>
      <c r="ABN5" s="20">
        <v>0</v>
      </c>
      <c r="ABO5" s="20">
        <v>0</v>
      </c>
      <c r="ABP5" s="20">
        <v>0</v>
      </c>
      <c r="ABQ5" s="20">
        <v>3</v>
      </c>
      <c r="ABR5" s="20">
        <v>0</v>
      </c>
      <c r="ABS5" s="20">
        <v>0</v>
      </c>
      <c r="ABT5" s="20">
        <v>0</v>
      </c>
      <c r="ABU5" s="20">
        <v>1</v>
      </c>
      <c r="ABV5" s="20">
        <v>1</v>
      </c>
      <c r="ABW5" s="20">
        <v>2</v>
      </c>
      <c r="ABX5" s="20">
        <v>2</v>
      </c>
      <c r="ABY5" s="20">
        <v>2</v>
      </c>
      <c r="ABZ5" s="20">
        <v>0</v>
      </c>
      <c r="ACA5" s="20">
        <v>2</v>
      </c>
      <c r="ACB5" s="20">
        <v>1</v>
      </c>
      <c r="ACC5" s="20">
        <v>0</v>
      </c>
      <c r="ACD5" s="20">
        <v>4</v>
      </c>
      <c r="ACE5" s="20">
        <v>1</v>
      </c>
      <c r="ACF5" s="20">
        <v>2</v>
      </c>
      <c r="ACG5" s="20">
        <v>2</v>
      </c>
      <c r="ACH5" s="20">
        <v>1</v>
      </c>
      <c r="ACI5" s="20">
        <v>1</v>
      </c>
      <c r="ACJ5" s="20">
        <v>1</v>
      </c>
      <c r="ACK5" s="20">
        <v>4</v>
      </c>
      <c r="ACL5" s="20">
        <v>1</v>
      </c>
      <c r="ACM5" s="20">
        <v>0</v>
      </c>
      <c r="ACN5" s="20">
        <v>8</v>
      </c>
      <c r="ACO5" s="20">
        <v>1</v>
      </c>
      <c r="ACP5" s="20">
        <v>0</v>
      </c>
      <c r="ACQ5" s="20">
        <v>3</v>
      </c>
      <c r="ACR5" s="20">
        <v>1</v>
      </c>
      <c r="ACS5" s="20">
        <v>5</v>
      </c>
      <c r="ACT5" s="20">
        <v>5</v>
      </c>
      <c r="ACU5" s="20">
        <v>2</v>
      </c>
      <c r="ACV5" s="20">
        <v>2</v>
      </c>
      <c r="ACW5" s="20">
        <v>1</v>
      </c>
      <c r="ACX5" s="20">
        <v>4</v>
      </c>
      <c r="ACY5" s="20">
        <v>0</v>
      </c>
      <c r="ACZ5" s="20">
        <v>1</v>
      </c>
      <c r="ADA5" s="20">
        <v>1</v>
      </c>
      <c r="ADB5" s="20">
        <v>0</v>
      </c>
      <c r="ADC5" s="20">
        <v>1</v>
      </c>
      <c r="ADD5" s="20">
        <v>1</v>
      </c>
      <c r="ADE5" s="20">
        <v>3</v>
      </c>
      <c r="ADF5" s="20">
        <v>2</v>
      </c>
      <c r="ADG5" s="20">
        <v>0</v>
      </c>
      <c r="ADH5" s="20">
        <v>1</v>
      </c>
      <c r="ADI5" s="20">
        <v>4</v>
      </c>
      <c r="ADJ5" s="20">
        <v>0</v>
      </c>
      <c r="ADK5" s="20">
        <v>0</v>
      </c>
      <c r="ADL5" s="20">
        <v>2</v>
      </c>
      <c r="ADM5" s="20">
        <v>5</v>
      </c>
      <c r="ADN5" s="20">
        <v>1</v>
      </c>
      <c r="ADO5" s="20">
        <v>2</v>
      </c>
      <c r="ADP5" s="20">
        <v>2</v>
      </c>
      <c r="ADQ5" s="20">
        <v>3</v>
      </c>
      <c r="ADR5" s="20">
        <v>0</v>
      </c>
      <c r="ADS5" s="20">
        <v>0</v>
      </c>
      <c r="ADT5" s="20">
        <v>1</v>
      </c>
      <c r="ADU5" s="20">
        <v>0</v>
      </c>
      <c r="ADV5" s="20">
        <v>1</v>
      </c>
      <c r="ADW5" s="20">
        <v>0</v>
      </c>
      <c r="ADX5" s="20">
        <v>1</v>
      </c>
      <c r="ADY5" s="20">
        <v>0</v>
      </c>
      <c r="ADZ5" s="20">
        <v>0</v>
      </c>
      <c r="AEA5" s="20">
        <v>0</v>
      </c>
      <c r="AEB5" s="20">
        <v>0</v>
      </c>
      <c r="AEC5" s="20">
        <v>1</v>
      </c>
      <c r="AED5" s="20">
        <v>0</v>
      </c>
      <c r="AEE5" s="20">
        <v>0</v>
      </c>
      <c r="AEF5" s="20">
        <v>0</v>
      </c>
      <c r="AEG5" s="20">
        <v>5</v>
      </c>
      <c r="AEH5" s="20">
        <v>1</v>
      </c>
      <c r="AEI5" s="20">
        <v>10</v>
      </c>
      <c r="AEJ5" s="20">
        <v>0</v>
      </c>
      <c r="AEK5" s="20">
        <v>0</v>
      </c>
      <c r="AEL5" s="20">
        <v>0</v>
      </c>
      <c r="AEM5" s="20">
        <v>0</v>
      </c>
      <c r="AEN5" s="20">
        <v>0</v>
      </c>
      <c r="AEO5" s="20">
        <v>0</v>
      </c>
      <c r="AEP5" s="20">
        <v>2</v>
      </c>
      <c r="AEQ5" s="20">
        <v>0</v>
      </c>
      <c r="AER5" s="20">
        <v>0</v>
      </c>
      <c r="AES5" s="20">
        <v>0</v>
      </c>
      <c r="AET5" s="20">
        <v>1</v>
      </c>
      <c r="AEU5" s="20">
        <v>0</v>
      </c>
      <c r="AEV5" s="20">
        <v>3</v>
      </c>
      <c r="AEW5" s="20">
        <v>0</v>
      </c>
      <c r="AEX5" s="20">
        <v>1</v>
      </c>
      <c r="AEY5" s="20">
        <v>0</v>
      </c>
      <c r="AEZ5" s="20">
        <v>0</v>
      </c>
      <c r="AFA5" s="20">
        <v>0</v>
      </c>
      <c r="AFB5" s="20">
        <v>0</v>
      </c>
      <c r="AFC5" s="20">
        <v>3</v>
      </c>
      <c r="AFD5" s="20">
        <v>0</v>
      </c>
      <c r="AFE5" s="20">
        <v>6</v>
      </c>
      <c r="AFF5" s="20">
        <v>2</v>
      </c>
      <c r="AFG5" s="20">
        <v>0</v>
      </c>
      <c r="AFH5" s="20">
        <v>167</v>
      </c>
      <c r="AFI5" s="20">
        <v>1</v>
      </c>
      <c r="AFJ5" s="20">
        <v>0</v>
      </c>
      <c r="AFK5" s="20">
        <v>0</v>
      </c>
      <c r="AFL5" s="20">
        <v>0</v>
      </c>
      <c r="AFM5" s="20">
        <v>1</v>
      </c>
      <c r="AFN5" s="20">
        <v>0</v>
      </c>
      <c r="AFO5" s="20">
        <v>0</v>
      </c>
      <c r="AFP5" s="20">
        <v>0</v>
      </c>
      <c r="AFQ5" s="20">
        <v>2</v>
      </c>
      <c r="AFR5" s="20">
        <v>0</v>
      </c>
      <c r="AFS5" s="20">
        <v>1</v>
      </c>
      <c r="AFT5" s="20">
        <v>0</v>
      </c>
      <c r="AFU5" s="20">
        <v>2</v>
      </c>
      <c r="AFV5" s="20">
        <v>3</v>
      </c>
      <c r="AFW5" s="20">
        <v>0</v>
      </c>
      <c r="AFX5" s="20">
        <v>0</v>
      </c>
      <c r="AFY5" s="20">
        <v>5</v>
      </c>
      <c r="AFZ5" s="20">
        <v>1</v>
      </c>
      <c r="AGA5" s="20">
        <v>1</v>
      </c>
      <c r="AGB5" s="20">
        <v>0</v>
      </c>
      <c r="AGC5" s="20">
        <v>1</v>
      </c>
      <c r="AGD5" s="20">
        <v>2</v>
      </c>
      <c r="AGE5" s="20">
        <v>0</v>
      </c>
      <c r="AGF5" s="20">
        <v>1</v>
      </c>
      <c r="AGG5" s="20">
        <v>2</v>
      </c>
      <c r="AGH5" s="20">
        <v>0</v>
      </c>
      <c r="AGI5" s="20">
        <v>2</v>
      </c>
      <c r="AGJ5" s="20">
        <v>0</v>
      </c>
      <c r="AGK5" s="20">
        <v>0</v>
      </c>
      <c r="AGL5" s="20">
        <v>0</v>
      </c>
      <c r="AGM5" s="20">
        <v>2</v>
      </c>
      <c r="AGN5" s="20">
        <v>1</v>
      </c>
      <c r="AGO5" s="20">
        <v>0</v>
      </c>
      <c r="AGP5" s="20">
        <v>1</v>
      </c>
      <c r="AGQ5" s="20">
        <v>0</v>
      </c>
      <c r="AGR5" s="20">
        <v>0</v>
      </c>
      <c r="AGS5" s="20">
        <v>7</v>
      </c>
      <c r="AGT5" s="20">
        <v>0</v>
      </c>
      <c r="AGU5" s="20">
        <v>6</v>
      </c>
      <c r="AGV5" s="20">
        <v>0</v>
      </c>
      <c r="AGW5" s="20">
        <v>7</v>
      </c>
      <c r="AGX5" s="20">
        <v>3</v>
      </c>
      <c r="AGY5" s="20">
        <v>0</v>
      </c>
      <c r="AGZ5" s="20">
        <v>1</v>
      </c>
      <c r="AHA5" s="20">
        <v>0</v>
      </c>
      <c r="AHB5" s="20">
        <v>3</v>
      </c>
      <c r="AHC5" s="20">
        <v>1</v>
      </c>
      <c r="AHD5" s="20">
        <v>0</v>
      </c>
      <c r="AHE5" s="20">
        <v>1</v>
      </c>
      <c r="AHF5" s="20">
        <v>0</v>
      </c>
      <c r="AHG5" s="20">
        <v>4</v>
      </c>
      <c r="AHH5" s="20">
        <v>0</v>
      </c>
      <c r="AHI5" s="20">
        <v>0</v>
      </c>
      <c r="AHJ5" s="20">
        <v>0</v>
      </c>
      <c r="AHK5" s="20">
        <v>0</v>
      </c>
      <c r="AHL5" s="20">
        <v>3</v>
      </c>
      <c r="AHM5" s="20">
        <v>1</v>
      </c>
      <c r="AHN5" s="20">
        <v>1</v>
      </c>
      <c r="AHO5" s="20">
        <v>1</v>
      </c>
      <c r="AHP5" s="20">
        <v>0</v>
      </c>
      <c r="AHQ5" s="20">
        <v>4</v>
      </c>
      <c r="AHR5" s="20">
        <v>1</v>
      </c>
      <c r="AHS5" s="20">
        <v>0</v>
      </c>
      <c r="AHT5" s="20">
        <v>0</v>
      </c>
      <c r="AHU5" s="20">
        <v>3</v>
      </c>
      <c r="AHV5" s="20">
        <v>2</v>
      </c>
      <c r="AHW5" s="20">
        <v>0</v>
      </c>
      <c r="AHX5" s="20">
        <v>0</v>
      </c>
      <c r="AHY5" s="20">
        <v>1</v>
      </c>
      <c r="AHZ5" s="20">
        <v>3</v>
      </c>
      <c r="AIA5" s="20">
        <v>2</v>
      </c>
      <c r="AIB5" s="20">
        <v>2</v>
      </c>
      <c r="AIC5" s="20">
        <v>1</v>
      </c>
      <c r="AID5" s="20">
        <v>0</v>
      </c>
      <c r="AIE5" s="20">
        <v>1</v>
      </c>
      <c r="AIF5" s="20">
        <v>2</v>
      </c>
      <c r="AIG5" s="20">
        <v>1</v>
      </c>
      <c r="AIH5" s="20">
        <v>2</v>
      </c>
      <c r="AII5" s="20">
        <v>0</v>
      </c>
      <c r="AIJ5" s="20">
        <v>2</v>
      </c>
      <c r="AIK5" s="20">
        <v>7</v>
      </c>
      <c r="AIL5" s="20">
        <v>1</v>
      </c>
      <c r="AIM5" s="20">
        <v>0</v>
      </c>
      <c r="AIN5" s="20">
        <v>2</v>
      </c>
      <c r="AIO5" s="20">
        <v>2</v>
      </c>
      <c r="AIP5" s="20">
        <v>2</v>
      </c>
      <c r="AIQ5" s="20">
        <v>0</v>
      </c>
      <c r="AIR5" s="20">
        <v>0</v>
      </c>
      <c r="AIS5" s="20">
        <v>1</v>
      </c>
      <c r="AIT5" s="20">
        <v>0</v>
      </c>
      <c r="AIU5" s="20">
        <v>1</v>
      </c>
      <c r="AIV5" s="20">
        <v>0</v>
      </c>
      <c r="AIW5" s="20">
        <v>0</v>
      </c>
      <c r="AIX5" s="20">
        <v>0</v>
      </c>
      <c r="AIY5" s="20">
        <v>1</v>
      </c>
      <c r="AIZ5" s="20">
        <v>2</v>
      </c>
      <c r="AJA5" s="20">
        <v>0</v>
      </c>
      <c r="AJB5" s="20">
        <v>0</v>
      </c>
      <c r="AJC5" s="20">
        <v>23</v>
      </c>
      <c r="AJD5" s="20">
        <v>2</v>
      </c>
      <c r="AJE5" s="20">
        <v>2</v>
      </c>
      <c r="AJF5" s="20">
        <v>2</v>
      </c>
      <c r="AJG5" s="20">
        <v>0</v>
      </c>
      <c r="AJH5" s="20">
        <v>2</v>
      </c>
      <c r="AJI5" s="20">
        <v>6</v>
      </c>
      <c r="AJJ5" s="20">
        <v>0</v>
      </c>
      <c r="AJK5" s="20">
        <v>1</v>
      </c>
      <c r="AJL5" s="20">
        <v>3</v>
      </c>
      <c r="AJM5" s="20">
        <v>2</v>
      </c>
      <c r="AJN5" s="20">
        <v>49</v>
      </c>
      <c r="AJO5" s="20">
        <v>18</v>
      </c>
      <c r="AJP5" s="20">
        <v>1</v>
      </c>
      <c r="AJQ5" s="20">
        <v>8</v>
      </c>
      <c r="AJR5" s="20">
        <v>1</v>
      </c>
      <c r="AJS5" s="20">
        <v>0</v>
      </c>
      <c r="AJT5" s="20">
        <v>0</v>
      </c>
      <c r="AJU5" s="20">
        <v>0</v>
      </c>
      <c r="AJV5" s="20">
        <v>0</v>
      </c>
      <c r="AJW5" s="20">
        <v>0</v>
      </c>
      <c r="AJX5" s="20">
        <v>0</v>
      </c>
      <c r="AJY5" s="20">
        <v>4</v>
      </c>
      <c r="AJZ5" s="20">
        <v>1</v>
      </c>
      <c r="AKA5" s="20">
        <v>1</v>
      </c>
      <c r="AKB5" s="20">
        <v>1</v>
      </c>
      <c r="AKC5" s="20">
        <v>1</v>
      </c>
      <c r="AKD5" s="20">
        <v>2</v>
      </c>
      <c r="AKE5" s="20">
        <v>2</v>
      </c>
      <c r="AKF5" s="20">
        <v>2</v>
      </c>
      <c r="AKG5" s="20">
        <v>0</v>
      </c>
      <c r="AKH5" s="20">
        <v>2</v>
      </c>
      <c r="AKI5" s="20">
        <v>0</v>
      </c>
      <c r="AKJ5" s="20">
        <v>1</v>
      </c>
      <c r="AKK5" s="20">
        <v>4</v>
      </c>
      <c r="AKL5" s="20">
        <v>1</v>
      </c>
      <c r="AKM5" s="20">
        <v>2</v>
      </c>
      <c r="AKN5" s="20">
        <v>1</v>
      </c>
      <c r="AKO5" s="20">
        <v>3</v>
      </c>
      <c r="AKP5" s="20">
        <v>2</v>
      </c>
      <c r="AKQ5" s="20">
        <v>0</v>
      </c>
      <c r="AKR5" s="20">
        <v>10</v>
      </c>
      <c r="AKS5" s="20">
        <v>1</v>
      </c>
      <c r="AKT5" s="20">
        <v>1</v>
      </c>
      <c r="AKU5" s="20">
        <v>0</v>
      </c>
      <c r="AKV5" s="20">
        <v>2</v>
      </c>
      <c r="AKW5" s="20">
        <v>2</v>
      </c>
      <c r="AKX5" s="20">
        <v>3</v>
      </c>
      <c r="AKY5" s="20">
        <v>6</v>
      </c>
      <c r="AKZ5" s="20">
        <v>0</v>
      </c>
      <c r="ALA5" s="20">
        <v>1</v>
      </c>
      <c r="ALB5" s="20">
        <v>2</v>
      </c>
      <c r="ALC5" s="20">
        <v>0</v>
      </c>
      <c r="ALD5" s="20">
        <v>1</v>
      </c>
      <c r="ALE5" s="20">
        <v>3</v>
      </c>
      <c r="ALF5" s="20">
        <v>2</v>
      </c>
      <c r="ALG5" s="20">
        <v>0</v>
      </c>
      <c r="ALH5" s="20">
        <v>0</v>
      </c>
      <c r="ALI5" s="20">
        <v>1</v>
      </c>
      <c r="ALJ5" s="20">
        <v>0</v>
      </c>
      <c r="ALK5" s="20">
        <v>2</v>
      </c>
      <c r="ALL5" s="20">
        <v>0</v>
      </c>
      <c r="ALM5" s="20">
        <v>4</v>
      </c>
      <c r="ALN5" s="20">
        <v>22</v>
      </c>
      <c r="ALO5" s="20">
        <v>3</v>
      </c>
      <c r="ALP5" s="20">
        <v>1</v>
      </c>
      <c r="ALQ5" s="20">
        <v>7</v>
      </c>
      <c r="ALR5" s="20">
        <v>1</v>
      </c>
      <c r="ALS5" s="20">
        <v>2</v>
      </c>
      <c r="ALT5" s="20">
        <v>0</v>
      </c>
      <c r="ALU5" s="20">
        <v>7</v>
      </c>
      <c r="ALV5" s="20">
        <v>7</v>
      </c>
      <c r="ALW5" s="20">
        <v>5</v>
      </c>
      <c r="ALX5" s="20">
        <v>13</v>
      </c>
      <c r="ALY5" s="20">
        <v>7</v>
      </c>
      <c r="ALZ5" s="20">
        <v>5</v>
      </c>
      <c r="AMA5" s="20">
        <v>4</v>
      </c>
      <c r="AMB5" s="20">
        <v>3</v>
      </c>
      <c r="AMC5" s="20">
        <v>3</v>
      </c>
      <c r="AMD5" s="20">
        <v>16</v>
      </c>
      <c r="AME5" s="20">
        <v>6</v>
      </c>
      <c r="AMF5" s="20">
        <v>1</v>
      </c>
      <c r="AMG5" s="20">
        <v>1</v>
      </c>
      <c r="AMH5" s="20">
        <v>0</v>
      </c>
      <c r="AMI5" s="20">
        <v>2</v>
      </c>
      <c r="AMJ5" s="20">
        <v>2</v>
      </c>
      <c r="AMK5" s="20">
        <v>0</v>
      </c>
      <c r="AML5" s="20">
        <v>0</v>
      </c>
      <c r="AMM5" s="20">
        <v>0</v>
      </c>
      <c r="AMN5" s="20">
        <v>0</v>
      </c>
      <c r="AMO5" s="20">
        <v>1</v>
      </c>
      <c r="AMP5" s="20">
        <v>2</v>
      </c>
      <c r="AMQ5" s="20">
        <v>0</v>
      </c>
      <c r="AMR5" s="20">
        <v>0</v>
      </c>
      <c r="AMS5" s="20">
        <v>0</v>
      </c>
      <c r="AMT5" s="20">
        <v>0</v>
      </c>
      <c r="AMU5" s="20">
        <v>0</v>
      </c>
      <c r="AMV5" s="20">
        <v>1</v>
      </c>
      <c r="AMW5" s="20">
        <v>0</v>
      </c>
      <c r="AMX5" s="20">
        <v>48</v>
      </c>
      <c r="AMY5" s="20">
        <v>18</v>
      </c>
      <c r="AMZ5" s="20">
        <v>0</v>
      </c>
      <c r="ANA5" s="20">
        <v>0</v>
      </c>
      <c r="ANB5" s="20">
        <v>5</v>
      </c>
      <c r="ANC5" s="20">
        <v>2</v>
      </c>
      <c r="AND5" s="20">
        <v>0</v>
      </c>
      <c r="ANE5" s="20">
        <v>1</v>
      </c>
      <c r="ANF5" s="20">
        <v>2</v>
      </c>
      <c r="ANG5" s="20">
        <v>3</v>
      </c>
      <c r="ANH5" s="20">
        <v>0</v>
      </c>
      <c r="ANI5" s="20">
        <v>0</v>
      </c>
      <c r="ANJ5" s="20">
        <v>0</v>
      </c>
      <c r="ANK5" s="20">
        <v>0</v>
      </c>
      <c r="ANL5" s="20">
        <v>1</v>
      </c>
      <c r="ANM5" s="20">
        <v>0</v>
      </c>
      <c r="ANN5" s="20">
        <v>0</v>
      </c>
      <c r="ANO5" s="20">
        <v>0</v>
      </c>
      <c r="ANP5" s="20">
        <v>0</v>
      </c>
      <c r="ANQ5" s="20">
        <v>0</v>
      </c>
      <c r="ANR5" s="20">
        <v>0</v>
      </c>
      <c r="ANS5" s="20">
        <v>0</v>
      </c>
      <c r="ANT5" s="20">
        <v>0</v>
      </c>
      <c r="ANU5" s="20">
        <v>0</v>
      </c>
      <c r="ANV5" s="20">
        <v>0</v>
      </c>
      <c r="ANW5" s="20">
        <v>132</v>
      </c>
      <c r="ANX5" s="20">
        <v>2</v>
      </c>
      <c r="ANY5" s="20">
        <v>0</v>
      </c>
      <c r="ANZ5" s="20">
        <v>2</v>
      </c>
      <c r="AOA5" s="20">
        <v>0</v>
      </c>
      <c r="AOB5" s="20">
        <v>0</v>
      </c>
      <c r="AOC5" s="20">
        <v>0</v>
      </c>
      <c r="AOD5" s="20">
        <v>0</v>
      </c>
      <c r="AOE5" s="20">
        <v>0</v>
      </c>
      <c r="AOF5" s="20">
        <v>0</v>
      </c>
      <c r="AOG5" s="20">
        <v>1</v>
      </c>
      <c r="AOH5" s="20">
        <v>0</v>
      </c>
      <c r="AOI5" s="20">
        <v>1</v>
      </c>
      <c r="AOJ5" s="20">
        <v>0</v>
      </c>
      <c r="AOK5" s="20">
        <v>8</v>
      </c>
      <c r="AOL5" s="20">
        <v>4</v>
      </c>
      <c r="AOM5" s="20">
        <v>0</v>
      </c>
      <c r="AON5" s="20">
        <v>0</v>
      </c>
      <c r="AOO5" s="20">
        <v>0</v>
      </c>
      <c r="AOP5" s="20">
        <v>3</v>
      </c>
      <c r="AOQ5" s="20">
        <v>0</v>
      </c>
      <c r="AOR5" s="20">
        <v>1</v>
      </c>
      <c r="AOS5" s="20">
        <v>1</v>
      </c>
      <c r="AOT5" s="20">
        <v>2</v>
      </c>
      <c r="AOU5" s="20">
        <v>4</v>
      </c>
      <c r="AOV5" s="20">
        <v>0</v>
      </c>
      <c r="AOW5" s="20">
        <v>1</v>
      </c>
      <c r="AOX5" s="20">
        <v>0</v>
      </c>
      <c r="AOY5" s="20">
        <v>0</v>
      </c>
      <c r="AOZ5" s="20">
        <v>0</v>
      </c>
      <c r="APA5" s="20">
        <v>0</v>
      </c>
      <c r="APB5" s="20">
        <v>0</v>
      </c>
      <c r="APC5" s="20">
        <v>19</v>
      </c>
      <c r="APD5" s="20">
        <v>0</v>
      </c>
      <c r="APE5" s="20">
        <v>0</v>
      </c>
      <c r="APF5" s="20">
        <v>0</v>
      </c>
      <c r="APG5" s="20">
        <v>25</v>
      </c>
      <c r="APH5" s="20">
        <v>1</v>
      </c>
      <c r="API5" s="20">
        <v>1</v>
      </c>
      <c r="APJ5" s="20">
        <v>1</v>
      </c>
      <c r="APK5" s="20">
        <v>0</v>
      </c>
      <c r="APL5" s="20">
        <v>0</v>
      </c>
      <c r="APM5" s="20">
        <v>0</v>
      </c>
      <c r="APN5" s="20">
        <v>5</v>
      </c>
      <c r="APO5" s="20">
        <v>3</v>
      </c>
      <c r="APP5" s="20">
        <v>3</v>
      </c>
      <c r="APQ5" s="20">
        <v>22</v>
      </c>
      <c r="APR5" s="20">
        <v>1</v>
      </c>
      <c r="APS5" s="20">
        <v>6</v>
      </c>
      <c r="APT5" s="20">
        <v>9</v>
      </c>
      <c r="APU5" s="20">
        <v>7</v>
      </c>
      <c r="APV5" s="20">
        <v>5</v>
      </c>
      <c r="APW5" s="20">
        <v>15</v>
      </c>
      <c r="APX5" s="20">
        <v>2</v>
      </c>
      <c r="APY5" s="20">
        <v>4</v>
      </c>
      <c r="APZ5" s="20">
        <v>7</v>
      </c>
      <c r="AQA5" s="20">
        <v>8</v>
      </c>
      <c r="AQB5" s="20">
        <v>14</v>
      </c>
      <c r="AQC5" s="20">
        <v>3</v>
      </c>
      <c r="AQD5" s="20">
        <v>0</v>
      </c>
      <c r="AQE5" s="20">
        <v>35</v>
      </c>
      <c r="AQF5" s="20">
        <v>0</v>
      </c>
      <c r="AQG5" s="20">
        <v>5</v>
      </c>
    </row>
    <row r="6" spans="1:1128" s="18" customFormat="1" ht="16.5" customHeight="1" x14ac:dyDescent="0.25">
      <c r="A6" s="32" t="s">
        <v>3</v>
      </c>
      <c r="B6" s="17">
        <f t="shared" ref="B6" si="18">IFERROR(B5/B3,"")</f>
        <v>0</v>
      </c>
      <c r="C6" s="17">
        <f t="shared" ref="C6:U6" si="19">IFERROR(C5/C3,"")</f>
        <v>7.648449450702267E-4</v>
      </c>
      <c r="D6" s="17">
        <f t="shared" si="19"/>
        <v>1.5733165512901197E-4</v>
      </c>
      <c r="E6" s="17">
        <f t="shared" si="19"/>
        <v>2.1897810218978101E-4</v>
      </c>
      <c r="F6" s="17">
        <f t="shared" si="19"/>
        <v>0</v>
      </c>
      <c r="G6" s="17">
        <f t="shared" si="19"/>
        <v>0</v>
      </c>
      <c r="H6" s="17">
        <f t="shared" si="19"/>
        <v>2.2163120567375886E-4</v>
      </c>
      <c r="I6" s="17">
        <f t="shared" si="19"/>
        <v>4.3577731779060903E-4</v>
      </c>
      <c r="J6" s="17">
        <f t="shared" si="19"/>
        <v>2.4393218685205513E-4</v>
      </c>
      <c r="K6" s="17">
        <f t="shared" si="19"/>
        <v>0</v>
      </c>
      <c r="L6" s="17">
        <f t="shared" si="19"/>
        <v>3.5768963117606127E-2</v>
      </c>
      <c r="M6" s="17">
        <f t="shared" si="19"/>
        <v>0</v>
      </c>
      <c r="N6" s="17">
        <f t="shared" si="19"/>
        <v>0</v>
      </c>
      <c r="O6" s="17">
        <f t="shared" si="19"/>
        <v>2.821670428893905E-4</v>
      </c>
      <c r="P6" s="17">
        <f t="shared" si="19"/>
        <v>0</v>
      </c>
      <c r="Q6" s="17">
        <f t="shared" si="19"/>
        <v>1.177717583323519E-4</v>
      </c>
      <c r="R6" s="17">
        <f t="shared" si="19"/>
        <v>0</v>
      </c>
      <c r="S6" s="17">
        <f t="shared" si="19"/>
        <v>0</v>
      </c>
      <c r="T6" s="17">
        <f t="shared" si="19"/>
        <v>0</v>
      </c>
      <c r="U6" s="17">
        <f t="shared" si="19"/>
        <v>2.2121446742616967E-4</v>
      </c>
      <c r="V6" s="17">
        <f t="shared" ref="V6:AO6" si="20">IFERROR(V5/V3,"")</f>
        <v>8.5172829867272344E-4</v>
      </c>
      <c r="W6" s="17">
        <f t="shared" si="20"/>
        <v>8.9863407620416965E-4</v>
      </c>
      <c r="X6" s="17">
        <f t="shared" si="20"/>
        <v>0</v>
      </c>
      <c r="Y6" s="17">
        <f t="shared" si="20"/>
        <v>4.2545949625595641E-4</v>
      </c>
      <c r="Z6" s="17">
        <f t="shared" si="20"/>
        <v>0</v>
      </c>
      <c r="AA6" s="17">
        <f t="shared" si="20"/>
        <v>1.2141280353200883E-3</v>
      </c>
      <c r="AB6" s="17">
        <f t="shared" si="20"/>
        <v>3.9599059522336345E-3</v>
      </c>
      <c r="AC6" s="17">
        <f t="shared" si="20"/>
        <v>3.0679327976625274E-3</v>
      </c>
      <c r="AD6" s="17">
        <f t="shared" si="20"/>
        <v>1.5220700152207003E-4</v>
      </c>
      <c r="AE6" s="17">
        <f t="shared" si="20"/>
        <v>0</v>
      </c>
      <c r="AF6" s="17">
        <f t="shared" si="20"/>
        <v>0</v>
      </c>
      <c r="AG6" s="17">
        <f t="shared" si="20"/>
        <v>0</v>
      </c>
      <c r="AH6" s="17">
        <f t="shared" si="20"/>
        <v>1.4096419509444601E-4</v>
      </c>
      <c r="AI6" s="17">
        <f t="shared" si="20"/>
        <v>1.392515230635335E-3</v>
      </c>
      <c r="AJ6" s="17">
        <f t="shared" si="20"/>
        <v>0</v>
      </c>
      <c r="AK6" s="17">
        <f t="shared" si="20"/>
        <v>3.8461538461538462E-4</v>
      </c>
      <c r="AL6" s="17">
        <f t="shared" si="20"/>
        <v>7.2907553222513856E-4</v>
      </c>
      <c r="AM6" s="17">
        <f t="shared" si="20"/>
        <v>1.2995451591942819E-3</v>
      </c>
      <c r="AN6" s="17">
        <f t="shared" si="20"/>
        <v>9.1074681238615665E-4</v>
      </c>
      <c r="AO6" s="17">
        <f t="shared" si="20"/>
        <v>0</v>
      </c>
      <c r="AP6" s="17">
        <f t="shared" ref="AP6:BM6" si="21">IFERROR(AP5/AP3,"")</f>
        <v>0</v>
      </c>
      <c r="AQ6" s="17">
        <f t="shared" si="21"/>
        <v>0</v>
      </c>
      <c r="AR6" s="17">
        <f t="shared" si="21"/>
        <v>0</v>
      </c>
      <c r="AS6" s="17">
        <f t="shared" si="21"/>
        <v>8.9126559714795006E-5</v>
      </c>
      <c r="AT6" s="17">
        <f t="shared" si="21"/>
        <v>0</v>
      </c>
      <c r="AU6" s="17">
        <f t="shared" si="21"/>
        <v>1.2581781580271766E-4</v>
      </c>
      <c r="AV6" s="17">
        <f t="shared" si="21"/>
        <v>0</v>
      </c>
      <c r="AW6" s="17">
        <f t="shared" si="21"/>
        <v>0</v>
      </c>
      <c r="AX6" s="17">
        <f t="shared" si="21"/>
        <v>0</v>
      </c>
      <c r="AY6" s="17">
        <f t="shared" si="21"/>
        <v>1.5845349389954048E-4</v>
      </c>
      <c r="AZ6" s="17">
        <f t="shared" si="21"/>
        <v>1.3915947676036738E-4</v>
      </c>
      <c r="BA6" s="17">
        <f t="shared" si="21"/>
        <v>1.856665428889714E-4</v>
      </c>
      <c r="BB6" s="17">
        <f t="shared" si="21"/>
        <v>0</v>
      </c>
      <c r="BC6" s="17">
        <f t="shared" si="21"/>
        <v>0</v>
      </c>
      <c r="BD6" s="17">
        <f t="shared" si="21"/>
        <v>1.9623233908948196E-4</v>
      </c>
      <c r="BE6" s="17">
        <f t="shared" si="21"/>
        <v>0</v>
      </c>
      <c r="BF6" s="17">
        <f t="shared" si="21"/>
        <v>0</v>
      </c>
      <c r="BG6" s="17">
        <f t="shared" si="21"/>
        <v>2.14638334406525E-4</v>
      </c>
      <c r="BH6" s="17">
        <f t="shared" si="21"/>
        <v>0</v>
      </c>
      <c r="BI6" s="17">
        <f t="shared" si="21"/>
        <v>1.9353590090961874E-4</v>
      </c>
      <c r="BJ6" s="17">
        <f t="shared" si="21"/>
        <v>1.2701638511367967E-4</v>
      </c>
      <c r="BK6" s="17">
        <f t="shared" si="21"/>
        <v>1.2423903590508137E-4</v>
      </c>
      <c r="BL6" s="17">
        <f t="shared" si="21"/>
        <v>2.2701475595913735E-4</v>
      </c>
      <c r="BM6" s="17">
        <f t="shared" si="21"/>
        <v>2.8121484814398203E-4</v>
      </c>
      <c r="BN6" s="17">
        <f t="shared" ref="BN6:BX6" si="22">IFERROR(BN5/BN3,"")</f>
        <v>2.0931449502878074E-4</v>
      </c>
      <c r="BO6" s="17">
        <f t="shared" si="22"/>
        <v>1.0363768266141569E-4</v>
      </c>
      <c r="BP6" s="17">
        <f t="shared" si="22"/>
        <v>2.0006001800540162E-4</v>
      </c>
      <c r="BQ6" s="17">
        <f t="shared" si="22"/>
        <v>0</v>
      </c>
      <c r="BR6" s="17">
        <f t="shared" si="22"/>
        <v>1.743071291615827E-4</v>
      </c>
      <c r="BS6" s="17">
        <f t="shared" si="22"/>
        <v>1.0728462611307799E-4</v>
      </c>
      <c r="BT6" s="17">
        <f t="shared" si="22"/>
        <v>1.2518778167250875E-4</v>
      </c>
      <c r="BU6" s="17">
        <f t="shared" si="22"/>
        <v>8.9541547277936968E-4</v>
      </c>
      <c r="BV6" s="17">
        <f t="shared" si="22"/>
        <v>0</v>
      </c>
      <c r="BW6" s="17">
        <f t="shared" si="22"/>
        <v>2.4254183846713557E-4</v>
      </c>
      <c r="BX6" s="17">
        <f t="shared" si="22"/>
        <v>1.7853954650955185E-4</v>
      </c>
      <c r="BY6" s="17">
        <f t="shared" ref="BY6:CG6" si="23">IFERROR(BY5/BY3,"")</f>
        <v>0</v>
      </c>
      <c r="BZ6" s="17">
        <f t="shared" si="23"/>
        <v>0</v>
      </c>
      <c r="CA6" s="17">
        <f t="shared" si="23"/>
        <v>2.3255813953488373E-4</v>
      </c>
      <c r="CB6" s="17">
        <f t="shared" si="23"/>
        <v>0</v>
      </c>
      <c r="CC6" s="17">
        <f t="shared" si="23"/>
        <v>0</v>
      </c>
      <c r="CD6" s="17">
        <f t="shared" si="23"/>
        <v>1.4641288433382137E-4</v>
      </c>
      <c r="CE6" s="17">
        <f t="shared" si="23"/>
        <v>0</v>
      </c>
      <c r="CF6" s="17">
        <f t="shared" si="23"/>
        <v>0</v>
      </c>
      <c r="CG6" s="17">
        <f t="shared" si="23"/>
        <v>1.1075423634954037E-4</v>
      </c>
      <c r="CH6" s="17">
        <f t="shared" ref="CH6:CZ6" si="24">IFERROR(CH5/CH3,"")</f>
        <v>1.8576860401955459E-2</v>
      </c>
      <c r="CI6" s="17">
        <f t="shared" si="24"/>
        <v>2.1853146853146853E-4</v>
      </c>
      <c r="CJ6" s="17">
        <f t="shared" si="24"/>
        <v>3.1026993484331366E-4</v>
      </c>
      <c r="CK6" s="17">
        <f t="shared" si="24"/>
        <v>2.4844720496894411E-4</v>
      </c>
      <c r="CL6" s="17">
        <f t="shared" si="24"/>
        <v>0</v>
      </c>
      <c r="CM6" s="17">
        <f t="shared" si="24"/>
        <v>1.5735641227380016E-4</v>
      </c>
      <c r="CN6" s="17">
        <f t="shared" si="24"/>
        <v>0</v>
      </c>
      <c r="CO6" s="17">
        <f t="shared" si="24"/>
        <v>1.9952114924181964E-4</v>
      </c>
      <c r="CP6" s="17">
        <f t="shared" si="24"/>
        <v>6.1134036374751641E-4</v>
      </c>
      <c r="CQ6" s="17">
        <f t="shared" si="24"/>
        <v>0</v>
      </c>
      <c r="CR6" s="17">
        <f t="shared" si="24"/>
        <v>0</v>
      </c>
      <c r="CS6" s="17">
        <f t="shared" si="24"/>
        <v>0</v>
      </c>
      <c r="CT6" s="17">
        <f t="shared" si="24"/>
        <v>0</v>
      </c>
      <c r="CU6" s="17">
        <f t="shared" si="24"/>
        <v>0</v>
      </c>
      <c r="CV6" s="17">
        <f t="shared" si="24"/>
        <v>0</v>
      </c>
      <c r="CW6" s="17">
        <f t="shared" si="24"/>
        <v>0</v>
      </c>
      <c r="CX6" s="17">
        <f t="shared" si="24"/>
        <v>0</v>
      </c>
      <c r="CY6" s="17">
        <f t="shared" si="24"/>
        <v>3.6707882534775887E-3</v>
      </c>
      <c r="CZ6" s="17">
        <f t="shared" si="24"/>
        <v>0</v>
      </c>
      <c r="DA6" s="17">
        <f t="shared" ref="DA6:DV6" si="25">IFERROR(DA5/DA3,"")</f>
        <v>1.6861984655593964E-4</v>
      </c>
      <c r="DB6" s="17">
        <f t="shared" si="25"/>
        <v>1.31250820317627E-4</v>
      </c>
      <c r="DC6" s="17">
        <f t="shared" si="25"/>
        <v>0</v>
      </c>
      <c r="DD6" s="17">
        <f t="shared" si="25"/>
        <v>0</v>
      </c>
      <c r="DE6" s="17">
        <f t="shared" si="25"/>
        <v>3.1065548306927616E-4</v>
      </c>
      <c r="DF6" s="17">
        <f t="shared" si="25"/>
        <v>3.006162633398467E-4</v>
      </c>
      <c r="DG6" s="17">
        <f t="shared" si="25"/>
        <v>1.8971732119142478E-4</v>
      </c>
      <c r="DH6" s="17">
        <f t="shared" si="25"/>
        <v>0</v>
      </c>
      <c r="DI6" s="17">
        <f t="shared" si="25"/>
        <v>2.2941041523285156E-4</v>
      </c>
      <c r="DJ6" s="17">
        <f t="shared" si="25"/>
        <v>4.7562425683709869E-4</v>
      </c>
      <c r="DK6" s="17">
        <f t="shared" si="25"/>
        <v>1.5552099533437013E-4</v>
      </c>
      <c r="DL6" s="17">
        <f t="shared" si="25"/>
        <v>0</v>
      </c>
      <c r="DM6" s="17">
        <f t="shared" si="25"/>
        <v>0</v>
      </c>
      <c r="DN6" s="17">
        <f t="shared" si="25"/>
        <v>0</v>
      </c>
      <c r="DO6" s="17">
        <f t="shared" si="25"/>
        <v>0</v>
      </c>
      <c r="DP6" s="17">
        <f t="shared" si="25"/>
        <v>3.4188034188034188E-4</v>
      </c>
      <c r="DQ6" s="17">
        <f t="shared" si="25"/>
        <v>8.2000820008200077E-4</v>
      </c>
      <c r="DR6" s="17">
        <f t="shared" si="25"/>
        <v>2.3342670401493932E-4</v>
      </c>
      <c r="DS6" s="17">
        <f t="shared" si="25"/>
        <v>9.8789824648061247E-4</v>
      </c>
      <c r="DT6" s="17">
        <f t="shared" si="25"/>
        <v>0</v>
      </c>
      <c r="DU6" s="17">
        <f t="shared" si="25"/>
        <v>0</v>
      </c>
      <c r="DV6" s="17">
        <f t="shared" si="25"/>
        <v>1.4359563469270534E-4</v>
      </c>
      <c r="DW6" s="17">
        <f>IFERROR(DW5/DW3,"")</f>
        <v>0</v>
      </c>
      <c r="DX6" s="17">
        <f>IFERROR(DX5/DX3,"")</f>
        <v>1.7229496898690558E-4</v>
      </c>
      <c r="DY6" s="17">
        <f t="shared" ref="DY6:ER6" si="26">IFERROR(DY5/DY3,"")</f>
        <v>3.2109600770630417E-4</v>
      </c>
      <c r="DZ6" s="17">
        <f t="shared" si="26"/>
        <v>1.8885741265344664E-4</v>
      </c>
      <c r="EA6" s="17">
        <f t="shared" si="26"/>
        <v>0</v>
      </c>
      <c r="EB6" s="17">
        <f t="shared" si="26"/>
        <v>0</v>
      </c>
      <c r="EC6" s="17">
        <f t="shared" si="26"/>
        <v>5.9832469086557635E-4</v>
      </c>
      <c r="ED6" s="17">
        <f t="shared" si="26"/>
        <v>3.9957378795950983E-4</v>
      </c>
      <c r="EE6" s="17">
        <f t="shared" si="26"/>
        <v>1.2279355333844973E-3</v>
      </c>
      <c r="EF6" s="17">
        <f t="shared" si="26"/>
        <v>0</v>
      </c>
      <c r="EG6" s="17">
        <f t="shared" si="26"/>
        <v>0</v>
      </c>
      <c r="EH6" s="17">
        <f t="shared" si="26"/>
        <v>2.5284450063211124E-4</v>
      </c>
      <c r="EI6" s="17">
        <f t="shared" si="26"/>
        <v>3.7537537537537537E-4</v>
      </c>
      <c r="EJ6" s="17">
        <f t="shared" si="26"/>
        <v>0</v>
      </c>
      <c r="EK6" s="17">
        <f t="shared" si="26"/>
        <v>2.5258903763576663E-4</v>
      </c>
      <c r="EL6" s="17">
        <f t="shared" si="26"/>
        <v>0</v>
      </c>
      <c r="EM6" s="17">
        <f t="shared" si="26"/>
        <v>0</v>
      </c>
      <c r="EN6" s="17">
        <f t="shared" si="26"/>
        <v>0</v>
      </c>
      <c r="EO6" s="17">
        <f t="shared" si="26"/>
        <v>2.1317416329140907E-4</v>
      </c>
      <c r="EP6" s="17">
        <f t="shared" si="26"/>
        <v>2.1026072329688813E-4</v>
      </c>
      <c r="EQ6" s="17">
        <f t="shared" si="26"/>
        <v>0</v>
      </c>
      <c r="ER6" s="17">
        <f t="shared" si="26"/>
        <v>0</v>
      </c>
      <c r="ES6" s="17">
        <f t="shared" ref="ES6:FE6" si="27">IFERROR(ES5/ES3,"")</f>
        <v>2.4823722592485269E-2</v>
      </c>
      <c r="ET6" s="17">
        <f t="shared" si="27"/>
        <v>0</v>
      </c>
      <c r="EU6" s="17">
        <f t="shared" si="27"/>
        <v>1.1432491139819366E-4</v>
      </c>
      <c r="EV6" s="17">
        <f t="shared" si="27"/>
        <v>3.3072428618674895E-4</v>
      </c>
      <c r="EW6" s="17">
        <f t="shared" si="27"/>
        <v>4.7341013097680293E-4</v>
      </c>
      <c r="EX6" s="17">
        <f t="shared" si="27"/>
        <v>5.6393157436938242E-2</v>
      </c>
      <c r="EY6" s="17">
        <f t="shared" si="27"/>
        <v>2.0016012810248197E-4</v>
      </c>
      <c r="EZ6" s="17">
        <f t="shared" si="27"/>
        <v>2.8540065861690448E-3</v>
      </c>
      <c r="FA6" s="17">
        <f t="shared" si="27"/>
        <v>0</v>
      </c>
      <c r="FB6" s="17">
        <f t="shared" si="27"/>
        <v>0</v>
      </c>
      <c r="FC6" s="17">
        <f t="shared" si="27"/>
        <v>4.262211235188816E-4</v>
      </c>
      <c r="FD6" s="17">
        <f t="shared" si="27"/>
        <v>7.836990595611285E-4</v>
      </c>
      <c r="FE6" s="17">
        <f t="shared" si="27"/>
        <v>1.7125543406665787E-3</v>
      </c>
      <c r="FF6" s="17">
        <f t="shared" ref="FF6:FM6" si="28">IFERROR(FF5/FF3,"")</f>
        <v>1.589319771137953E-4</v>
      </c>
      <c r="FG6" s="17">
        <f t="shared" si="28"/>
        <v>0</v>
      </c>
      <c r="FH6" s="17">
        <f t="shared" si="28"/>
        <v>1.2761613067891782E-4</v>
      </c>
      <c r="FI6" s="17">
        <f>IFERROR(FI5/FI3,"")</f>
        <v>1.5666614444618518E-4</v>
      </c>
      <c r="FJ6" s="17">
        <f>IFERROR(FJ5/FJ3,"")</f>
        <v>0</v>
      </c>
      <c r="FK6" s="17">
        <f t="shared" si="28"/>
        <v>0</v>
      </c>
      <c r="FL6" s="17">
        <f t="shared" si="28"/>
        <v>0</v>
      </c>
      <c r="FM6" s="17">
        <f t="shared" si="28"/>
        <v>1.4846069698390373E-3</v>
      </c>
      <c r="FN6" s="17">
        <f>IFERROR(FN5/FN3,"")</f>
        <v>5.3078556263269636E-3</v>
      </c>
      <c r="FO6" s="17">
        <f>IFERROR(FO5/FO3,"")</f>
        <v>4.7727001551127549E-4</v>
      </c>
      <c r="FP6" s="17">
        <f>IFERROR(FP5/FP3,"")</f>
        <v>3.8829924928811802E-4</v>
      </c>
      <c r="FQ6" s="17">
        <f>IFERROR(FQ5/FQ3,"")</f>
        <v>7.4593465612412353E-4</v>
      </c>
      <c r="FR6" s="17">
        <f t="shared" ref="FR6:GJ6" si="29">IFERROR(FR5/FR3,"")</f>
        <v>3.6760200955765227E-4</v>
      </c>
      <c r="FS6" s="17">
        <f t="shared" si="29"/>
        <v>1.5281173594132029E-4</v>
      </c>
      <c r="FT6" s="17">
        <f t="shared" si="29"/>
        <v>1.3683634373289546E-4</v>
      </c>
      <c r="FU6" s="17">
        <f t="shared" si="29"/>
        <v>2.322071287588529E-4</v>
      </c>
      <c r="FV6" s="17">
        <f t="shared" si="29"/>
        <v>9.6357679707072648E-5</v>
      </c>
      <c r="FW6" s="17">
        <f t="shared" si="29"/>
        <v>2.1346995410395989E-3</v>
      </c>
      <c r="FX6" s="17">
        <f t="shared" si="29"/>
        <v>1.3910355486862441E-3</v>
      </c>
      <c r="FY6" s="17">
        <f t="shared" si="29"/>
        <v>3.8255547054322876E-4</v>
      </c>
      <c r="FZ6" s="17">
        <f t="shared" si="29"/>
        <v>1.0109179134654266E-3</v>
      </c>
      <c r="GA6" s="17">
        <f t="shared" si="29"/>
        <v>6.9773932458833381E-4</v>
      </c>
      <c r="GB6" s="17">
        <f t="shared" si="29"/>
        <v>1.1560693641618498E-3</v>
      </c>
      <c r="GC6" s="17">
        <f t="shared" si="29"/>
        <v>1.9642506383814575E-4</v>
      </c>
      <c r="GD6" s="17">
        <f t="shared" si="29"/>
        <v>4.4883303411131061E-4</v>
      </c>
      <c r="GE6" s="17">
        <f t="shared" si="29"/>
        <v>2.025931928687196E-4</v>
      </c>
      <c r="GF6" s="17">
        <f t="shared" si="29"/>
        <v>1.1786892975011787E-4</v>
      </c>
      <c r="GG6" s="17">
        <f t="shared" si="29"/>
        <v>1.17000117000117E-4</v>
      </c>
      <c r="GH6" s="17">
        <f t="shared" si="29"/>
        <v>1.0706638115631691E-4</v>
      </c>
      <c r="GI6" s="17">
        <f t="shared" si="29"/>
        <v>8.6573272469699352E-4</v>
      </c>
      <c r="GJ6" s="17">
        <f t="shared" si="29"/>
        <v>7.2038695070495004E-4</v>
      </c>
      <c r="GK6" s="17">
        <f t="shared" ref="GK6:HD6" si="30">IFERROR(GK5/GK3,"")</f>
        <v>3.5026269702276709E-4</v>
      </c>
      <c r="GL6" s="17">
        <f t="shared" si="30"/>
        <v>3.7875201212006439E-4</v>
      </c>
      <c r="GM6" s="17">
        <f t="shared" si="30"/>
        <v>9.859016070196194E-5</v>
      </c>
      <c r="GN6" s="17">
        <f t="shared" si="30"/>
        <v>5.8414903694347965E-3</v>
      </c>
      <c r="GO6" s="17">
        <f t="shared" si="30"/>
        <v>4.6172971053098913E-3</v>
      </c>
      <c r="GP6" s="17">
        <f t="shared" si="30"/>
        <v>1.4577259475218659E-4</v>
      </c>
      <c r="GQ6" s="17">
        <f t="shared" si="30"/>
        <v>5.0987890376035688E-4</v>
      </c>
      <c r="GR6" s="17">
        <f t="shared" si="30"/>
        <v>0</v>
      </c>
      <c r="GS6" s="17">
        <f t="shared" si="30"/>
        <v>0</v>
      </c>
      <c r="GT6" s="17">
        <f t="shared" si="30"/>
        <v>4.4893378226711561E-4</v>
      </c>
      <c r="GU6" s="17">
        <f t="shared" si="30"/>
        <v>0</v>
      </c>
      <c r="GV6" s="17">
        <f t="shared" si="30"/>
        <v>0</v>
      </c>
      <c r="GW6" s="17">
        <f t="shared" si="30"/>
        <v>0</v>
      </c>
      <c r="GX6" s="17">
        <f t="shared" si="30"/>
        <v>6.3171193935565378E-4</v>
      </c>
      <c r="GY6" s="17">
        <f t="shared" si="30"/>
        <v>2.5169896803423108E-4</v>
      </c>
      <c r="GZ6" s="17">
        <f t="shared" si="30"/>
        <v>6.567066163191594E-4</v>
      </c>
      <c r="HA6" s="17">
        <f t="shared" si="30"/>
        <v>1.8027762754642149E-3</v>
      </c>
      <c r="HB6" s="17">
        <f t="shared" si="30"/>
        <v>7.8988941548183253E-4</v>
      </c>
      <c r="HC6" s="17">
        <f t="shared" si="30"/>
        <v>0</v>
      </c>
      <c r="HD6" s="17">
        <f t="shared" si="30"/>
        <v>0</v>
      </c>
      <c r="HE6" s="17">
        <f t="shared" ref="HE6:HV6" si="31">IFERROR(HE5/HE3,"")</f>
        <v>0</v>
      </c>
      <c r="HF6" s="17">
        <f t="shared" si="31"/>
        <v>2.5970653161927021E-4</v>
      </c>
      <c r="HG6" s="17">
        <f t="shared" si="31"/>
        <v>0</v>
      </c>
      <c r="HH6" s="17">
        <f t="shared" si="31"/>
        <v>0</v>
      </c>
      <c r="HI6" s="17">
        <f t="shared" si="31"/>
        <v>2.5390377047099152E-4</v>
      </c>
      <c r="HJ6" s="17">
        <f t="shared" si="31"/>
        <v>1.4721036360959813E-4</v>
      </c>
      <c r="HK6" s="17">
        <f t="shared" si="31"/>
        <v>0</v>
      </c>
      <c r="HL6" s="17">
        <f t="shared" si="31"/>
        <v>0</v>
      </c>
      <c r="HM6" s="17">
        <f t="shared" si="31"/>
        <v>0</v>
      </c>
      <c r="HN6" s="17">
        <f t="shared" si="31"/>
        <v>0</v>
      </c>
      <c r="HO6" s="17">
        <f t="shared" si="31"/>
        <v>0</v>
      </c>
      <c r="HP6" s="17">
        <f t="shared" si="31"/>
        <v>0</v>
      </c>
      <c r="HQ6" s="17">
        <f t="shared" si="31"/>
        <v>0</v>
      </c>
      <c r="HR6" s="17">
        <f t="shared" si="31"/>
        <v>0</v>
      </c>
      <c r="HS6" s="17">
        <f t="shared" si="31"/>
        <v>7.659900421294523E-4</v>
      </c>
      <c r="HT6" s="17">
        <f t="shared" si="31"/>
        <v>0</v>
      </c>
      <c r="HU6" s="17">
        <f t="shared" si="31"/>
        <v>0</v>
      </c>
      <c r="HV6" s="17">
        <f t="shared" si="31"/>
        <v>7.822430820377432E-4</v>
      </c>
      <c r="HW6" s="17">
        <f t="shared" ref="HW6:IS6" si="32">IFERROR(HW5/HW3,"")</f>
        <v>1.0071507704703394E-4</v>
      </c>
      <c r="HX6" s="17">
        <f t="shared" si="32"/>
        <v>1.3877324451845685E-4</v>
      </c>
      <c r="HY6" s="17">
        <f t="shared" si="32"/>
        <v>1.5845349389954048E-4</v>
      </c>
      <c r="HZ6" s="17">
        <f t="shared" si="32"/>
        <v>4.0317161671818305E-4</v>
      </c>
      <c r="IA6" s="17">
        <f t="shared" si="32"/>
        <v>6.9534984789222079E-4</v>
      </c>
      <c r="IB6" s="17">
        <f t="shared" si="32"/>
        <v>0</v>
      </c>
      <c r="IC6" s="17">
        <f t="shared" si="32"/>
        <v>0</v>
      </c>
      <c r="ID6" s="17">
        <f t="shared" si="32"/>
        <v>0</v>
      </c>
      <c r="IE6" s="17">
        <f t="shared" si="32"/>
        <v>4.0824658093488469E-4</v>
      </c>
      <c r="IF6" s="17">
        <f t="shared" si="32"/>
        <v>7.6397731218891072E-3</v>
      </c>
      <c r="IG6" s="17">
        <f t="shared" si="32"/>
        <v>7.6277650648360034E-4</v>
      </c>
      <c r="IH6" s="17">
        <f t="shared" si="32"/>
        <v>0</v>
      </c>
      <c r="II6" s="17">
        <f t="shared" si="32"/>
        <v>0</v>
      </c>
      <c r="IJ6" s="17">
        <f t="shared" si="32"/>
        <v>6.2015503875968996E-4</v>
      </c>
      <c r="IK6" s="17">
        <f t="shared" si="32"/>
        <v>0</v>
      </c>
      <c r="IL6" s="17">
        <f t="shared" si="32"/>
        <v>0</v>
      </c>
      <c r="IM6" s="17">
        <f t="shared" si="32"/>
        <v>3.2583903551645487E-4</v>
      </c>
      <c r="IN6" s="17">
        <f t="shared" si="32"/>
        <v>0</v>
      </c>
      <c r="IO6" s="17">
        <f t="shared" si="32"/>
        <v>0</v>
      </c>
      <c r="IP6" s="17">
        <f t="shared" si="32"/>
        <v>1.838235294117647E-4</v>
      </c>
      <c r="IQ6" s="17">
        <f t="shared" si="32"/>
        <v>0</v>
      </c>
      <c r="IR6" s="17">
        <f t="shared" si="32"/>
        <v>0</v>
      </c>
      <c r="IS6" s="17">
        <f t="shared" si="32"/>
        <v>2.9147021003000429E-3</v>
      </c>
      <c r="IT6" s="17">
        <f t="shared" ref="IT6:JK6" si="33">IFERROR(IT5/IT3,"")</f>
        <v>6.7049808429118769E-4</v>
      </c>
      <c r="IU6" s="17">
        <f t="shared" si="33"/>
        <v>8.6595081399376517E-5</v>
      </c>
      <c r="IV6" s="17">
        <f t="shared" si="33"/>
        <v>1.3204806549584047E-4</v>
      </c>
      <c r="IW6" s="17">
        <f t="shared" si="33"/>
        <v>2.4900398406374502E-3</v>
      </c>
      <c r="IX6" s="17">
        <f t="shared" si="33"/>
        <v>4.5948843620768876E-4</v>
      </c>
      <c r="IY6" s="17">
        <f t="shared" si="33"/>
        <v>1.0801080108010801E-3</v>
      </c>
      <c r="IZ6" s="17">
        <f t="shared" si="33"/>
        <v>0</v>
      </c>
      <c r="JA6" s="17">
        <f t="shared" si="33"/>
        <v>1.7047391749062393E-4</v>
      </c>
      <c r="JB6" s="17">
        <f t="shared" si="33"/>
        <v>3.068896731624981E-4</v>
      </c>
      <c r="JC6" s="17">
        <f t="shared" si="33"/>
        <v>6.8624759813340648E-4</v>
      </c>
      <c r="JD6" s="17">
        <f t="shared" si="33"/>
        <v>5.335230304108127E-4</v>
      </c>
      <c r="JE6" s="17">
        <f t="shared" si="33"/>
        <v>0</v>
      </c>
      <c r="JF6" s="17">
        <f t="shared" si="33"/>
        <v>1.8165304268846503E-4</v>
      </c>
      <c r="JG6" s="17">
        <f t="shared" si="33"/>
        <v>0</v>
      </c>
      <c r="JH6" s="17">
        <f t="shared" si="33"/>
        <v>0</v>
      </c>
      <c r="JI6" s="17">
        <f t="shared" si="33"/>
        <v>0</v>
      </c>
      <c r="JJ6" s="17">
        <f t="shared" si="33"/>
        <v>1.7295053614666206E-4</v>
      </c>
      <c r="JK6" s="17">
        <f t="shared" si="33"/>
        <v>0</v>
      </c>
      <c r="JL6" s="17">
        <f t="shared" ref="JL6:KK6" si="34">IFERROR(JL5/JL3,"")</f>
        <v>3.3261267254282387E-4</v>
      </c>
      <c r="JM6" s="17">
        <f t="shared" si="34"/>
        <v>1.1793843613633684E-4</v>
      </c>
      <c r="JN6" s="17">
        <f t="shared" si="34"/>
        <v>8.1632653061224493E-4</v>
      </c>
      <c r="JO6" s="17">
        <f t="shared" si="34"/>
        <v>0</v>
      </c>
      <c r="JP6" s="17">
        <f t="shared" si="34"/>
        <v>0</v>
      </c>
      <c r="JQ6" s="17">
        <f t="shared" si="34"/>
        <v>1.3777900248002206E-4</v>
      </c>
      <c r="JR6" s="17">
        <f t="shared" si="34"/>
        <v>1.6611295681063124E-4</v>
      </c>
      <c r="JS6" s="17">
        <f t="shared" si="34"/>
        <v>0</v>
      </c>
      <c r="JT6" s="17">
        <f t="shared" si="34"/>
        <v>8.380473496752566E-4</v>
      </c>
      <c r="JU6" s="17">
        <f t="shared" si="34"/>
        <v>5.7526366251198463E-4</v>
      </c>
      <c r="JV6" s="17">
        <f t="shared" si="34"/>
        <v>0</v>
      </c>
      <c r="JW6" s="17">
        <f t="shared" si="34"/>
        <v>0</v>
      </c>
      <c r="JX6" s="17">
        <f t="shared" si="34"/>
        <v>1.666944490748458E-4</v>
      </c>
      <c r="JY6" s="17">
        <f t="shared" si="34"/>
        <v>0</v>
      </c>
      <c r="JZ6" s="17">
        <f t="shared" si="34"/>
        <v>1.5994881637875879E-4</v>
      </c>
      <c r="KA6" s="17">
        <f t="shared" si="34"/>
        <v>7.2674418604651162E-4</v>
      </c>
      <c r="KB6" s="17">
        <f t="shared" si="34"/>
        <v>0</v>
      </c>
      <c r="KC6" s="17">
        <f t="shared" si="34"/>
        <v>2.1128248468201986E-4</v>
      </c>
      <c r="KD6" s="17">
        <f t="shared" si="34"/>
        <v>2.1128248468201986E-4</v>
      </c>
      <c r="KE6" s="17">
        <f t="shared" si="34"/>
        <v>0</v>
      </c>
      <c r="KF6" s="17">
        <f t="shared" si="34"/>
        <v>1.9845207382417147E-4</v>
      </c>
      <c r="KG6" s="17">
        <f t="shared" si="34"/>
        <v>7.0014002800560112E-4</v>
      </c>
      <c r="KH6" s="17">
        <f t="shared" si="34"/>
        <v>3.9914848323576368E-4</v>
      </c>
      <c r="KI6" s="17">
        <f t="shared" si="34"/>
        <v>1.4664906877841325E-4</v>
      </c>
      <c r="KJ6" s="17">
        <f t="shared" si="34"/>
        <v>0</v>
      </c>
      <c r="KK6" s="17">
        <f t="shared" si="34"/>
        <v>8.8175645886606123E-5</v>
      </c>
      <c r="KL6" s="17">
        <f t="shared" ref="KL6:LC6" si="35">IFERROR(KL5/KL3,"")</f>
        <v>1.4134275618374559E-4</v>
      </c>
      <c r="KM6" s="17">
        <f t="shared" si="35"/>
        <v>0</v>
      </c>
      <c r="KN6" s="17">
        <f t="shared" si="35"/>
        <v>0</v>
      </c>
      <c r="KO6" s="17">
        <f t="shared" si="35"/>
        <v>0</v>
      </c>
      <c r="KP6" s="17">
        <f t="shared" si="35"/>
        <v>0</v>
      </c>
      <c r="KQ6" s="17">
        <f t="shared" si="35"/>
        <v>0</v>
      </c>
      <c r="KR6" s="17">
        <f t="shared" si="35"/>
        <v>2.3282887077997672E-4</v>
      </c>
      <c r="KS6" s="17">
        <f t="shared" si="35"/>
        <v>0</v>
      </c>
      <c r="KT6" s="17">
        <f t="shared" si="35"/>
        <v>0</v>
      </c>
      <c r="KU6" s="17">
        <f t="shared" si="35"/>
        <v>0</v>
      </c>
      <c r="KV6" s="17">
        <f t="shared" si="35"/>
        <v>2.3485204321277596E-4</v>
      </c>
      <c r="KW6" s="17">
        <f t="shared" si="35"/>
        <v>0</v>
      </c>
      <c r="KX6" s="17">
        <f t="shared" si="35"/>
        <v>0</v>
      </c>
      <c r="KY6" s="17">
        <f t="shared" si="35"/>
        <v>2.913994718973972E-2</v>
      </c>
      <c r="KZ6" s="17">
        <f t="shared" si="35"/>
        <v>0</v>
      </c>
      <c r="LA6" s="17">
        <f t="shared" si="35"/>
        <v>5.025125628140704E-4</v>
      </c>
      <c r="LB6" s="17">
        <f t="shared" si="35"/>
        <v>0</v>
      </c>
      <c r="LC6" s="17">
        <f t="shared" si="35"/>
        <v>4.9043648847474255E-4</v>
      </c>
      <c r="LD6" s="17">
        <f t="shared" ref="LD6:LX6" si="36">IFERROR(LD5/LD3,"")</f>
        <v>0</v>
      </c>
      <c r="LE6" s="17">
        <f t="shared" si="36"/>
        <v>0</v>
      </c>
      <c r="LF6" s="17">
        <f t="shared" si="36"/>
        <v>0</v>
      </c>
      <c r="LG6" s="17">
        <f t="shared" si="36"/>
        <v>0</v>
      </c>
      <c r="LH6" s="17">
        <f t="shared" si="36"/>
        <v>1.9565642731363725E-4</v>
      </c>
      <c r="LI6" s="17">
        <f t="shared" si="36"/>
        <v>1.6310552927744252E-4</v>
      </c>
      <c r="LJ6" s="17">
        <f t="shared" si="36"/>
        <v>0</v>
      </c>
      <c r="LK6" s="17">
        <f>IFERROR(LK5/LK3,"")</f>
        <v>0</v>
      </c>
      <c r="LL6" s="17">
        <f t="shared" si="36"/>
        <v>0</v>
      </c>
      <c r="LM6" s="17">
        <f t="shared" si="36"/>
        <v>1.4559068219633944E-3</v>
      </c>
      <c r="LN6" s="17">
        <f t="shared" si="36"/>
        <v>0</v>
      </c>
      <c r="LO6" s="17">
        <f t="shared" si="36"/>
        <v>2.3540489642184556E-4</v>
      </c>
      <c r="LP6" s="17">
        <f t="shared" si="36"/>
        <v>0</v>
      </c>
      <c r="LQ6" s="17">
        <f t="shared" si="36"/>
        <v>5.7142857142857147E-4</v>
      </c>
      <c r="LR6" s="17">
        <f>IFERROR(LR5/LR3,"")</f>
        <v>9.1255658803907555E-2</v>
      </c>
      <c r="LS6" s="17">
        <f t="shared" si="36"/>
        <v>0</v>
      </c>
      <c r="LT6" s="17">
        <f t="shared" si="36"/>
        <v>0</v>
      </c>
      <c r="LU6" s="17">
        <f t="shared" si="36"/>
        <v>4.4722719141323793E-4</v>
      </c>
      <c r="LV6" s="17">
        <f t="shared" si="36"/>
        <v>0</v>
      </c>
      <c r="LW6" s="17">
        <f t="shared" si="36"/>
        <v>0</v>
      </c>
      <c r="LX6" s="17">
        <f t="shared" si="36"/>
        <v>6.2669730520158759E-4</v>
      </c>
      <c r="LY6" s="17">
        <f t="shared" ref="LY6:MU6" si="37">IFERROR(LY5/LY3,"")</f>
        <v>0</v>
      </c>
      <c r="LZ6" s="17">
        <f t="shared" si="37"/>
        <v>0</v>
      </c>
      <c r="MA6" s="17">
        <f t="shared" si="37"/>
        <v>1.1013215859030837E-4</v>
      </c>
      <c r="MB6" s="17">
        <f t="shared" si="37"/>
        <v>2.6009582477754963E-3</v>
      </c>
      <c r="MC6" s="17">
        <f t="shared" si="37"/>
        <v>5.1387461459403907E-4</v>
      </c>
      <c r="MD6" s="17">
        <f t="shared" si="37"/>
        <v>0</v>
      </c>
      <c r="ME6" s="17">
        <f t="shared" si="37"/>
        <v>0</v>
      </c>
      <c r="MF6" s="17">
        <f t="shared" si="37"/>
        <v>0</v>
      </c>
      <c r="MG6" s="17">
        <f t="shared" si="37"/>
        <v>0</v>
      </c>
      <c r="MH6" s="17">
        <f t="shared" si="37"/>
        <v>3.6088054853843375E-4</v>
      </c>
      <c r="MI6" s="17">
        <f t="shared" si="37"/>
        <v>0</v>
      </c>
      <c r="MJ6" s="17">
        <f t="shared" si="37"/>
        <v>0</v>
      </c>
      <c r="MK6" s="17">
        <f t="shared" si="37"/>
        <v>2.8951939779965256E-4</v>
      </c>
      <c r="ML6" s="17">
        <f t="shared" si="37"/>
        <v>7.5096899224806205E-3</v>
      </c>
      <c r="MM6" s="17">
        <f t="shared" si="37"/>
        <v>4.0708324852432322E-4</v>
      </c>
      <c r="MN6" s="17">
        <f t="shared" si="37"/>
        <v>2.2629554197782303E-4</v>
      </c>
      <c r="MO6" s="17">
        <f t="shared" si="37"/>
        <v>2.2732439190725165E-4</v>
      </c>
      <c r="MP6" s="17">
        <f t="shared" si="37"/>
        <v>5.1203277009728623E-4</v>
      </c>
      <c r="MQ6" s="17">
        <f t="shared" si="37"/>
        <v>0</v>
      </c>
      <c r="MR6" s="17">
        <f t="shared" si="37"/>
        <v>0.25607981708584493</v>
      </c>
      <c r="MS6" s="17">
        <f t="shared" si="37"/>
        <v>0.34508395288614152</v>
      </c>
      <c r="MT6" s="17">
        <f t="shared" si="37"/>
        <v>0.17962388522683209</v>
      </c>
      <c r="MU6" s="17">
        <f t="shared" si="37"/>
        <v>1.2899896800825592E-4</v>
      </c>
      <c r="MV6" s="17">
        <f t="shared" ref="MV6:NO6" si="38">IFERROR(MV5/MV3,"")</f>
        <v>1.7792011386887289E-4</v>
      </c>
      <c r="MW6" s="17">
        <f t="shared" si="38"/>
        <v>0</v>
      </c>
      <c r="MX6" s="17">
        <f t="shared" si="38"/>
        <v>0</v>
      </c>
      <c r="MY6" s="17">
        <f t="shared" si="38"/>
        <v>0</v>
      </c>
      <c r="MZ6" s="17">
        <f t="shared" si="38"/>
        <v>7.3117231294174997E-4</v>
      </c>
      <c r="NA6" s="17">
        <f t="shared" si="38"/>
        <v>1.6818028927009755E-4</v>
      </c>
      <c r="NB6" s="17">
        <f t="shared" si="38"/>
        <v>1.9712201852946975E-4</v>
      </c>
      <c r="NC6" s="17">
        <f t="shared" si="38"/>
        <v>1.2846865364850976E-3</v>
      </c>
      <c r="ND6" s="17">
        <f t="shared" si="38"/>
        <v>0</v>
      </c>
      <c r="NE6" s="17">
        <f t="shared" si="38"/>
        <v>0</v>
      </c>
      <c r="NF6" s="17">
        <f t="shared" si="38"/>
        <v>0</v>
      </c>
      <c r="NG6" s="17">
        <f t="shared" si="38"/>
        <v>2.5484199796126404E-4</v>
      </c>
      <c r="NH6" s="17">
        <f t="shared" si="38"/>
        <v>0</v>
      </c>
      <c r="NI6" s="17">
        <f t="shared" si="38"/>
        <v>0</v>
      </c>
      <c r="NJ6" s="17">
        <f t="shared" si="38"/>
        <v>0</v>
      </c>
      <c r="NK6" s="17">
        <f t="shared" si="38"/>
        <v>0</v>
      </c>
      <c r="NL6" s="17">
        <f t="shared" si="38"/>
        <v>0</v>
      </c>
      <c r="NM6" s="17">
        <f t="shared" si="38"/>
        <v>0</v>
      </c>
      <c r="NN6" s="17">
        <f t="shared" si="38"/>
        <v>1.7689722271360339E-4</v>
      </c>
      <c r="NO6" s="17">
        <f t="shared" si="38"/>
        <v>0</v>
      </c>
      <c r="NP6" s="17">
        <f t="shared" ref="NP6:OH6" si="39">IFERROR(NP5/NP3,"")</f>
        <v>1.3803488518007278E-3</v>
      </c>
      <c r="NQ6" s="17">
        <f t="shared" si="39"/>
        <v>0</v>
      </c>
      <c r="NR6" s="17">
        <f t="shared" si="39"/>
        <v>0</v>
      </c>
      <c r="NS6" s="17">
        <f t="shared" si="39"/>
        <v>0</v>
      </c>
      <c r="NT6" s="17">
        <f t="shared" si="39"/>
        <v>0</v>
      </c>
      <c r="NU6" s="17">
        <f t="shared" si="39"/>
        <v>0</v>
      </c>
      <c r="NV6" s="17">
        <f t="shared" si="39"/>
        <v>0</v>
      </c>
      <c r="NW6" s="17">
        <f t="shared" si="39"/>
        <v>0</v>
      </c>
      <c r="NX6" s="17">
        <f t="shared" si="39"/>
        <v>0</v>
      </c>
      <c r="NY6" s="17">
        <f t="shared" si="39"/>
        <v>5.221023320570832E-4</v>
      </c>
      <c r="NZ6" s="17">
        <f t="shared" si="39"/>
        <v>4.3487714720591431E-4</v>
      </c>
      <c r="OA6" s="17">
        <f t="shared" si="39"/>
        <v>0</v>
      </c>
      <c r="OB6" s="17">
        <f t="shared" si="39"/>
        <v>0</v>
      </c>
      <c r="OC6" s="17">
        <f t="shared" si="39"/>
        <v>0</v>
      </c>
      <c r="OD6" s="17">
        <f t="shared" si="39"/>
        <v>0</v>
      </c>
      <c r="OE6" s="17">
        <f t="shared" si="39"/>
        <v>0</v>
      </c>
      <c r="OF6" s="17">
        <f t="shared" si="39"/>
        <v>1.1235955056179776E-3</v>
      </c>
      <c r="OG6" s="17">
        <f t="shared" si="39"/>
        <v>0</v>
      </c>
      <c r="OH6" s="17">
        <f t="shared" si="39"/>
        <v>0</v>
      </c>
      <c r="OI6" s="17">
        <f t="shared" ref="OI6:PG6" si="40">IFERROR(OI5/OI3,"")</f>
        <v>1.7962996227770793E-4</v>
      </c>
      <c r="OJ6" s="17">
        <f t="shared" si="40"/>
        <v>2.0905923344947735E-3</v>
      </c>
      <c r="OK6" s="17">
        <f t="shared" si="40"/>
        <v>0</v>
      </c>
      <c r="OL6" s="17">
        <f t="shared" si="40"/>
        <v>0</v>
      </c>
      <c r="OM6" s="17">
        <f t="shared" si="40"/>
        <v>0</v>
      </c>
      <c r="ON6" s="17">
        <f t="shared" si="40"/>
        <v>0</v>
      </c>
      <c r="OO6" s="17">
        <f t="shared" si="40"/>
        <v>0</v>
      </c>
      <c r="OP6" s="17">
        <f t="shared" si="40"/>
        <v>2.3986567522187575E-4</v>
      </c>
      <c r="OQ6" s="17">
        <f t="shared" si="40"/>
        <v>0</v>
      </c>
      <c r="OR6" s="17">
        <f t="shared" si="40"/>
        <v>0</v>
      </c>
      <c r="OS6" s="17">
        <f t="shared" si="40"/>
        <v>0</v>
      </c>
      <c r="OT6" s="17">
        <f t="shared" si="40"/>
        <v>0</v>
      </c>
      <c r="OU6" s="17">
        <f t="shared" si="40"/>
        <v>0</v>
      </c>
      <c r="OV6" s="17">
        <f t="shared" si="40"/>
        <v>0</v>
      </c>
      <c r="OW6" s="17">
        <f t="shared" si="40"/>
        <v>2.3331777881474569E-4</v>
      </c>
      <c r="OX6" s="17">
        <f t="shared" si="40"/>
        <v>0</v>
      </c>
      <c r="OY6" s="17">
        <f t="shared" si="40"/>
        <v>4.365858982754857E-4</v>
      </c>
      <c r="OZ6" s="17">
        <f t="shared" si="40"/>
        <v>0</v>
      </c>
      <c r="PA6" s="17">
        <f t="shared" si="40"/>
        <v>0</v>
      </c>
      <c r="PB6" s="17">
        <f t="shared" si="40"/>
        <v>2.6888948642108095E-4</v>
      </c>
      <c r="PC6" s="17">
        <f t="shared" si="40"/>
        <v>3.2164683177870698E-4</v>
      </c>
      <c r="PD6" s="17">
        <f t="shared" si="40"/>
        <v>0</v>
      </c>
      <c r="PE6" s="17">
        <f t="shared" si="40"/>
        <v>1.6199578810950914E-4</v>
      </c>
      <c r="PF6" s="17">
        <f t="shared" si="40"/>
        <v>0</v>
      </c>
      <c r="PG6" s="17">
        <f t="shared" si="40"/>
        <v>1.339046598821639E-4</v>
      </c>
      <c r="PH6" s="17">
        <f t="shared" ref="PH6:PZ6" si="41">IFERROR(PH5/PH3,"")</f>
        <v>1.2434717731907486E-4</v>
      </c>
      <c r="PI6" s="17">
        <f t="shared" si="41"/>
        <v>1.497454327643007E-4</v>
      </c>
      <c r="PJ6" s="17">
        <f t="shared" si="41"/>
        <v>0</v>
      </c>
      <c r="PK6" s="17">
        <f t="shared" si="41"/>
        <v>0</v>
      </c>
      <c r="PL6" s="17">
        <f t="shared" si="41"/>
        <v>2.2426852814495767E-2</v>
      </c>
      <c r="PM6" s="17">
        <f t="shared" si="41"/>
        <v>0</v>
      </c>
      <c r="PN6" s="17">
        <f t="shared" si="41"/>
        <v>0</v>
      </c>
      <c r="PO6" s="17">
        <f t="shared" si="41"/>
        <v>1.4432096983691729E-4</v>
      </c>
      <c r="PP6" s="17">
        <f t="shared" si="41"/>
        <v>0</v>
      </c>
      <c r="PQ6" s="17">
        <f t="shared" si="41"/>
        <v>0</v>
      </c>
      <c r="PR6" s="17">
        <f t="shared" si="41"/>
        <v>0</v>
      </c>
      <c r="PS6" s="17">
        <f t="shared" si="41"/>
        <v>0</v>
      </c>
      <c r="PT6" s="17">
        <f t="shared" si="41"/>
        <v>0</v>
      </c>
      <c r="PU6" s="17">
        <f t="shared" si="41"/>
        <v>0</v>
      </c>
      <c r="PV6" s="17">
        <f t="shared" si="41"/>
        <v>3.6900369003690036E-4</v>
      </c>
      <c r="PW6" s="17">
        <f t="shared" si="41"/>
        <v>0</v>
      </c>
      <c r="PX6" s="17">
        <f t="shared" si="41"/>
        <v>4.4883303411131061E-4</v>
      </c>
      <c r="PY6" s="17">
        <f t="shared" si="41"/>
        <v>0</v>
      </c>
      <c r="PZ6" s="17">
        <f t="shared" si="41"/>
        <v>0</v>
      </c>
      <c r="QA6" s="17">
        <f t="shared" ref="QA6:QW6" si="42">IFERROR(QA5/QA3,"")</f>
        <v>2.1059281878487945E-4</v>
      </c>
      <c r="QB6" s="17">
        <f t="shared" si="42"/>
        <v>5.9648076349537731E-4</v>
      </c>
      <c r="QC6" s="17">
        <f t="shared" si="42"/>
        <v>1.6299918500407498E-4</v>
      </c>
      <c r="QD6" s="17">
        <f t="shared" si="42"/>
        <v>4.5829514207149406E-4</v>
      </c>
      <c r="QE6" s="17">
        <f t="shared" si="42"/>
        <v>9.2712775820508067E-4</v>
      </c>
      <c r="QF6" s="17">
        <f t="shared" si="42"/>
        <v>0</v>
      </c>
      <c r="QG6" s="17">
        <f t="shared" si="42"/>
        <v>0</v>
      </c>
      <c r="QH6" s="17">
        <f t="shared" si="42"/>
        <v>0</v>
      </c>
      <c r="QI6" s="17">
        <f t="shared" si="42"/>
        <v>4.6591085572293835E-4</v>
      </c>
      <c r="QJ6" s="17">
        <f t="shared" si="42"/>
        <v>0</v>
      </c>
      <c r="QK6" s="17">
        <f t="shared" si="42"/>
        <v>0</v>
      </c>
      <c r="QL6" s="17">
        <f t="shared" si="42"/>
        <v>1.1170064227869309E-3</v>
      </c>
      <c r="QM6" s="17">
        <f t="shared" si="42"/>
        <v>2.317741255794353E-3</v>
      </c>
      <c r="QN6" s="17">
        <f t="shared" si="42"/>
        <v>8.1566068515497557E-4</v>
      </c>
      <c r="QO6" s="17">
        <f t="shared" si="42"/>
        <v>1.1547344110854503E-3</v>
      </c>
      <c r="QP6" s="17">
        <f t="shared" si="42"/>
        <v>7.8616352201257866E-4</v>
      </c>
      <c r="QQ6" s="17">
        <f t="shared" si="42"/>
        <v>9.2293493308721734E-4</v>
      </c>
      <c r="QR6" s="17">
        <f t="shared" si="42"/>
        <v>1.0981308411214953E-2</v>
      </c>
      <c r="QS6" s="17">
        <f t="shared" si="42"/>
        <v>1.3239772275916854E-4</v>
      </c>
      <c r="QT6" s="17">
        <f t="shared" si="42"/>
        <v>1.3117621337997377E-3</v>
      </c>
      <c r="QU6" s="17">
        <f t="shared" si="42"/>
        <v>7.2727272727272723E-4</v>
      </c>
      <c r="QV6" s="17">
        <f t="shared" si="42"/>
        <v>1.1462047885888945E-3</v>
      </c>
      <c r="QW6" s="17">
        <f t="shared" si="42"/>
        <v>3.5971223021582736E-3</v>
      </c>
      <c r="QX6" s="17">
        <f t="shared" ref="QX6:RN6" si="43">IFERROR(QX5/QX3,"")</f>
        <v>2.6136957658128593E-4</v>
      </c>
      <c r="QY6" s="17">
        <f t="shared" si="43"/>
        <v>0</v>
      </c>
      <c r="QZ6" s="17">
        <f t="shared" si="43"/>
        <v>2.2727272727272727E-4</v>
      </c>
      <c r="RA6" s="17">
        <f t="shared" si="43"/>
        <v>4.1657987919183504E-4</v>
      </c>
      <c r="RB6" s="17">
        <f t="shared" si="43"/>
        <v>2.0885547201336674E-4</v>
      </c>
      <c r="RC6" s="17">
        <f t="shared" si="43"/>
        <v>6.3856960408684551E-4</v>
      </c>
      <c r="RD6" s="17">
        <f t="shared" si="43"/>
        <v>0</v>
      </c>
      <c r="RE6" s="17">
        <f t="shared" si="43"/>
        <v>0</v>
      </c>
      <c r="RF6" s="17">
        <f t="shared" si="43"/>
        <v>3.7857278061707362E-4</v>
      </c>
      <c r="RG6" s="17">
        <f t="shared" si="43"/>
        <v>1.966955153422502E-4</v>
      </c>
      <c r="RH6" s="17">
        <f t="shared" si="43"/>
        <v>2.3468669326449191E-4</v>
      </c>
      <c r="RI6" s="17">
        <f t="shared" si="43"/>
        <v>3.4626038781163435E-4</v>
      </c>
      <c r="RJ6" s="17">
        <f t="shared" si="43"/>
        <v>0.72070524929875779</v>
      </c>
      <c r="RK6" s="17">
        <f t="shared" si="43"/>
        <v>8.7527352297592995E-3</v>
      </c>
      <c r="RL6" s="17">
        <f t="shared" si="43"/>
        <v>3.6271309394269132E-4</v>
      </c>
      <c r="RM6" s="17">
        <f t="shared" si="43"/>
        <v>7.6095227742145881E-4</v>
      </c>
      <c r="RN6" s="17">
        <f t="shared" si="43"/>
        <v>2.3926812104152007E-3</v>
      </c>
      <c r="RO6" s="17">
        <f t="shared" ref="RO6:SK6" si="44">IFERROR(RO5/RO3,"")</f>
        <v>7.9338093618950471E-4</v>
      </c>
      <c r="RP6" s="17">
        <f t="shared" si="44"/>
        <v>8.2199287606174085E-4</v>
      </c>
      <c r="RQ6" s="17">
        <f t="shared" si="44"/>
        <v>5.6003584229390678E-4</v>
      </c>
      <c r="RR6" s="17">
        <f t="shared" si="44"/>
        <v>0</v>
      </c>
      <c r="RS6" s="17">
        <f t="shared" si="44"/>
        <v>0</v>
      </c>
      <c r="RT6" s="17">
        <f t="shared" si="44"/>
        <v>0</v>
      </c>
      <c r="RU6" s="17">
        <f t="shared" si="44"/>
        <v>0</v>
      </c>
      <c r="RV6" s="17">
        <f t="shared" si="44"/>
        <v>0</v>
      </c>
      <c r="RW6" s="17">
        <f t="shared" si="44"/>
        <v>1.9936204146730463E-4</v>
      </c>
      <c r="RX6" s="17">
        <f t="shared" si="44"/>
        <v>2.3940627244433804E-4</v>
      </c>
      <c r="RY6" s="17">
        <f t="shared" si="44"/>
        <v>1.8744142455482662E-4</v>
      </c>
      <c r="RZ6" s="17">
        <f t="shared" si="44"/>
        <v>0</v>
      </c>
      <c r="SA6" s="17">
        <f t="shared" si="44"/>
        <v>6.1823802163833079E-4</v>
      </c>
      <c r="SB6" s="17">
        <f t="shared" si="44"/>
        <v>2.3679848448969926E-4</v>
      </c>
      <c r="SC6" s="17">
        <f t="shared" si="44"/>
        <v>0</v>
      </c>
      <c r="SD6" s="17">
        <f t="shared" si="44"/>
        <v>0</v>
      </c>
      <c r="SE6" s="17">
        <f t="shared" si="44"/>
        <v>3.3892560582952041E-4</v>
      </c>
      <c r="SF6" s="17">
        <f t="shared" si="44"/>
        <v>0</v>
      </c>
      <c r="SG6" s="17">
        <f t="shared" si="44"/>
        <v>0</v>
      </c>
      <c r="SH6" s="17">
        <f t="shared" si="44"/>
        <v>9.9940035978412952E-5</v>
      </c>
      <c r="SI6" s="17">
        <f t="shared" si="44"/>
        <v>1.2968486577616392E-4</v>
      </c>
      <c r="SJ6" s="17">
        <f t="shared" si="44"/>
        <v>3.9351487486226979E-4</v>
      </c>
      <c r="SK6" s="17">
        <f t="shared" si="44"/>
        <v>2.5546046749265553E-4</v>
      </c>
      <c r="SL6" s="17">
        <f t="shared" ref="SL6:TD6" si="45">IFERROR(SL5/SL3,"")</f>
        <v>1.4238929232521716E-4</v>
      </c>
      <c r="SM6" s="17">
        <f t="shared" si="45"/>
        <v>7.1288540367135981E-4</v>
      </c>
      <c r="SN6" s="17">
        <f t="shared" si="45"/>
        <v>2.0350020350020349E-4</v>
      </c>
      <c r="SO6" s="17">
        <f t="shared" si="45"/>
        <v>3.8677238445175013E-4</v>
      </c>
      <c r="SP6" s="17">
        <f t="shared" si="45"/>
        <v>3.4686090877558099E-4</v>
      </c>
      <c r="SQ6" s="17">
        <f t="shared" si="45"/>
        <v>1.25250501002004E-4</v>
      </c>
      <c r="SR6" s="17">
        <f t="shared" si="45"/>
        <v>3.4042553191489364E-4</v>
      </c>
      <c r="SS6" s="17">
        <f t="shared" si="45"/>
        <v>7.9649542015133412E-4</v>
      </c>
      <c r="ST6" s="17">
        <f t="shared" si="45"/>
        <v>1.1986016314299984E-2</v>
      </c>
      <c r="SU6" s="17">
        <f t="shared" si="45"/>
        <v>1.394700139470014E-4</v>
      </c>
      <c r="SV6" s="17">
        <f t="shared" si="45"/>
        <v>0</v>
      </c>
      <c r="SW6" s="17">
        <f t="shared" si="45"/>
        <v>0</v>
      </c>
      <c r="SX6" s="17">
        <f t="shared" si="45"/>
        <v>1.9673421207948061E-4</v>
      </c>
      <c r="SY6" s="17">
        <f t="shared" si="45"/>
        <v>0</v>
      </c>
      <c r="SZ6" s="17">
        <f t="shared" si="45"/>
        <v>0</v>
      </c>
      <c r="TA6" s="17">
        <f t="shared" si="45"/>
        <v>0</v>
      </c>
      <c r="TB6" s="17">
        <f t="shared" si="45"/>
        <v>0</v>
      </c>
      <c r="TC6" s="17">
        <f t="shared" si="45"/>
        <v>2.6406126221283337E-4</v>
      </c>
      <c r="TD6" s="17">
        <f t="shared" si="45"/>
        <v>0</v>
      </c>
      <c r="TE6" s="17">
        <f t="shared" ref="TE6:VO6" si="46">IFERROR(TE5/TE3,"")</f>
        <v>0</v>
      </c>
      <c r="TF6" s="17">
        <f t="shared" si="46"/>
        <v>1.486767766874814E-4</v>
      </c>
      <c r="TG6" s="17">
        <f t="shared" si="46"/>
        <v>1.7217630853994491E-4</v>
      </c>
      <c r="TH6" s="17">
        <f t="shared" si="46"/>
        <v>0</v>
      </c>
      <c r="TI6" s="17">
        <f t="shared" si="46"/>
        <v>0</v>
      </c>
      <c r="TJ6" s="17">
        <f t="shared" si="46"/>
        <v>0</v>
      </c>
      <c r="TK6" s="17">
        <f t="shared" si="46"/>
        <v>1.7009695526450075E-4</v>
      </c>
      <c r="TL6" s="17">
        <f t="shared" si="46"/>
        <v>5.4347826086956522E-4</v>
      </c>
      <c r="TM6" s="17">
        <f t="shared" si="46"/>
        <v>4.127115146512588E-4</v>
      </c>
      <c r="TN6" s="17">
        <f t="shared" si="46"/>
        <v>0</v>
      </c>
      <c r="TO6" s="17">
        <f t="shared" si="46"/>
        <v>0</v>
      </c>
      <c r="TP6" s="17">
        <f t="shared" si="46"/>
        <v>1.8832391713747646E-4</v>
      </c>
      <c r="TQ6" s="17">
        <f t="shared" si="46"/>
        <v>1.4347202295552367E-4</v>
      </c>
      <c r="TR6" s="17">
        <f t="shared" si="46"/>
        <v>7.3868882733148656E-4</v>
      </c>
      <c r="TS6" s="17">
        <f t="shared" si="46"/>
        <v>2.1244954323348204E-4</v>
      </c>
      <c r="TT6" s="17">
        <f t="shared" si="46"/>
        <v>0</v>
      </c>
      <c r="TU6" s="17">
        <f t="shared" si="46"/>
        <v>3.2876712328767125E-3</v>
      </c>
      <c r="TV6" s="17">
        <f t="shared" si="46"/>
        <v>1.7938828594492781E-4</v>
      </c>
      <c r="TW6" s="17">
        <f t="shared" si="46"/>
        <v>2.3004370830457787E-4</v>
      </c>
      <c r="TX6" s="17">
        <f t="shared" si="46"/>
        <v>5.9402579769178543E-4</v>
      </c>
      <c r="TY6" s="17">
        <f t="shared" si="46"/>
        <v>1.0197838058331635E-3</v>
      </c>
      <c r="TZ6" s="17">
        <f t="shared" si="46"/>
        <v>3.3138401559454191E-3</v>
      </c>
      <c r="UA6" s="17">
        <f t="shared" si="46"/>
        <v>3.5683699685983444E-3</v>
      </c>
      <c r="UB6" s="17">
        <f t="shared" si="46"/>
        <v>1.7720023626698169E-3</v>
      </c>
      <c r="UC6" s="17">
        <f t="shared" si="46"/>
        <v>1.2292562999385371E-3</v>
      </c>
      <c r="UD6" s="17">
        <f t="shared" si="46"/>
        <v>6.4800414722654225E-4</v>
      </c>
      <c r="UE6" s="17">
        <f t="shared" si="46"/>
        <v>0</v>
      </c>
      <c r="UF6" s="17">
        <f t="shared" si="46"/>
        <v>0</v>
      </c>
      <c r="UG6" s="17">
        <f t="shared" si="46"/>
        <v>2.5169896803423108E-4</v>
      </c>
      <c r="UH6" s="17">
        <f t="shared" si="46"/>
        <v>2.9163021289005544E-4</v>
      </c>
      <c r="UI6" s="17">
        <f t="shared" si="46"/>
        <v>0</v>
      </c>
      <c r="UJ6" s="17">
        <f t="shared" si="46"/>
        <v>0</v>
      </c>
      <c r="UK6" s="17">
        <f t="shared" si="46"/>
        <v>2.1953896816684961E-4</v>
      </c>
      <c r="UL6" s="17">
        <f t="shared" si="46"/>
        <v>0</v>
      </c>
      <c r="UM6" s="17">
        <f t="shared" si="46"/>
        <v>0</v>
      </c>
      <c r="UN6" s="17">
        <f t="shared" si="46"/>
        <v>0</v>
      </c>
      <c r="UO6" s="17">
        <f t="shared" si="46"/>
        <v>0</v>
      </c>
      <c r="UP6" s="17">
        <f t="shared" si="46"/>
        <v>0</v>
      </c>
      <c r="UQ6" s="17">
        <f t="shared" si="46"/>
        <v>1.9219680953296174E-4</v>
      </c>
      <c r="UR6" s="17">
        <f t="shared" si="46"/>
        <v>0</v>
      </c>
      <c r="US6" s="17">
        <f t="shared" si="46"/>
        <v>0</v>
      </c>
      <c r="UT6" s="17">
        <f t="shared" si="46"/>
        <v>1.4581510644502772E-4</v>
      </c>
      <c r="UU6" s="17">
        <f t="shared" si="46"/>
        <v>0</v>
      </c>
      <c r="UV6" s="17">
        <f t="shared" si="46"/>
        <v>0</v>
      </c>
      <c r="UW6" s="17">
        <f t="shared" si="46"/>
        <v>0</v>
      </c>
      <c r="UX6" s="17">
        <f t="shared" si="46"/>
        <v>0</v>
      </c>
      <c r="UY6" s="17">
        <f t="shared" si="46"/>
        <v>0</v>
      </c>
      <c r="UZ6" s="17">
        <f t="shared" si="46"/>
        <v>0</v>
      </c>
      <c r="VA6" s="17">
        <f t="shared" si="46"/>
        <v>0</v>
      </c>
      <c r="VB6" s="17">
        <f t="shared" si="46"/>
        <v>0</v>
      </c>
      <c r="VC6" s="17">
        <f t="shared" si="46"/>
        <v>0</v>
      </c>
      <c r="VD6" s="17">
        <f t="shared" si="46"/>
        <v>0</v>
      </c>
      <c r="VE6" s="17">
        <f t="shared" si="46"/>
        <v>2.1355353075170842E-2</v>
      </c>
      <c r="VF6" s="17">
        <f t="shared" si="46"/>
        <v>4.6157396722824835E-4</v>
      </c>
      <c r="VG6" s="17">
        <f t="shared" si="46"/>
        <v>4.0816326530612246E-4</v>
      </c>
      <c r="VH6" s="17">
        <f t="shared" si="46"/>
        <v>0</v>
      </c>
      <c r="VI6" s="17">
        <f t="shared" si="46"/>
        <v>0</v>
      </c>
      <c r="VJ6" s="17">
        <f t="shared" si="46"/>
        <v>0</v>
      </c>
      <c r="VK6" s="17">
        <f t="shared" si="46"/>
        <v>0</v>
      </c>
      <c r="VL6" s="17">
        <f t="shared" si="46"/>
        <v>0</v>
      </c>
      <c r="VM6" s="17">
        <f t="shared" si="46"/>
        <v>1.4094432699083862E-4</v>
      </c>
      <c r="VN6" s="17">
        <f t="shared" si="46"/>
        <v>0</v>
      </c>
      <c r="VO6" s="17">
        <f t="shared" si="46"/>
        <v>0</v>
      </c>
      <c r="VP6" s="17">
        <f t="shared" ref="VP6:XC6" si="47">IFERROR(VP5/VP3,"")</f>
        <v>0</v>
      </c>
      <c r="VQ6" s="17">
        <f t="shared" si="47"/>
        <v>1.65371258475277E-4</v>
      </c>
      <c r="VR6" s="17">
        <f t="shared" si="47"/>
        <v>0</v>
      </c>
      <c r="VS6" s="17">
        <f t="shared" si="47"/>
        <v>0</v>
      </c>
      <c r="VT6" s="17">
        <f t="shared" si="47"/>
        <v>0</v>
      </c>
      <c r="VU6" s="17">
        <f t="shared" si="47"/>
        <v>2.7578599007170438E-4</v>
      </c>
      <c r="VV6" s="17">
        <f t="shared" si="47"/>
        <v>0</v>
      </c>
      <c r="VW6" s="17">
        <f t="shared" si="47"/>
        <v>0</v>
      </c>
      <c r="VX6" s="17">
        <f t="shared" si="47"/>
        <v>0</v>
      </c>
      <c r="VY6" s="17">
        <f t="shared" si="47"/>
        <v>0</v>
      </c>
      <c r="VZ6" s="17">
        <f t="shared" si="47"/>
        <v>0</v>
      </c>
      <c r="WA6" s="17">
        <f t="shared" si="47"/>
        <v>3.9627501486031304E-4</v>
      </c>
      <c r="WB6" s="17">
        <f t="shared" si="47"/>
        <v>0</v>
      </c>
      <c r="WC6" s="17">
        <f t="shared" si="47"/>
        <v>1.1922503725782414E-3</v>
      </c>
      <c r="WD6" s="17">
        <f t="shared" si="47"/>
        <v>9.4966761633428305E-4</v>
      </c>
      <c r="WE6" s="17">
        <f t="shared" si="47"/>
        <v>1.2578616352201257E-3</v>
      </c>
      <c r="WF6" s="17">
        <f t="shared" si="47"/>
        <v>0</v>
      </c>
      <c r="WG6" s="17">
        <f t="shared" si="47"/>
        <v>4.5871559633027525E-4</v>
      </c>
      <c r="WH6" s="17">
        <f t="shared" si="47"/>
        <v>3.8525748041607808E-4</v>
      </c>
      <c r="WI6" s="17">
        <f t="shared" si="47"/>
        <v>0</v>
      </c>
      <c r="WJ6" s="17">
        <f t="shared" si="47"/>
        <v>1.4027212792818068E-4</v>
      </c>
      <c r="WK6" s="17">
        <f t="shared" si="47"/>
        <v>0</v>
      </c>
      <c r="WL6" s="17">
        <f t="shared" si="47"/>
        <v>0</v>
      </c>
      <c r="WM6" s="17">
        <f t="shared" si="47"/>
        <v>0</v>
      </c>
      <c r="WN6" s="17">
        <f t="shared" si="47"/>
        <v>0</v>
      </c>
      <c r="WO6" s="17">
        <f t="shared" si="47"/>
        <v>1.7513134851138354E-4</v>
      </c>
      <c r="WP6" s="17">
        <f t="shared" si="47"/>
        <v>0</v>
      </c>
      <c r="WQ6" s="17">
        <f t="shared" si="47"/>
        <v>0</v>
      </c>
      <c r="WR6" s="17">
        <f t="shared" si="47"/>
        <v>0</v>
      </c>
      <c r="WS6" s="17">
        <f t="shared" si="47"/>
        <v>0</v>
      </c>
      <c r="WT6" s="17">
        <f t="shared" si="47"/>
        <v>2.4820054604120131E-4</v>
      </c>
      <c r="WU6" s="17">
        <f t="shared" si="47"/>
        <v>2.8137310073157008E-4</v>
      </c>
      <c r="WV6" s="17">
        <f t="shared" si="47"/>
        <v>7.1564885496183206E-4</v>
      </c>
      <c r="WW6" s="17">
        <f t="shared" si="47"/>
        <v>0</v>
      </c>
      <c r="WX6" s="17">
        <f t="shared" si="47"/>
        <v>0</v>
      </c>
      <c r="WY6" s="17">
        <f t="shared" si="47"/>
        <v>2.3009664058904741E-4</v>
      </c>
      <c r="WZ6" s="17">
        <f t="shared" si="47"/>
        <v>2.5726781579624391E-4</v>
      </c>
      <c r="XA6" s="17">
        <f t="shared" si="47"/>
        <v>2.3579344494223061E-4</v>
      </c>
      <c r="XB6" s="17">
        <f t="shared" si="47"/>
        <v>5.9868289762522449E-4</v>
      </c>
      <c r="XC6" s="17">
        <f t="shared" si="47"/>
        <v>1.5595757953836556E-4</v>
      </c>
      <c r="XD6" s="17">
        <f t="shared" ref="XD6:ZM6" si="48">IFERROR(XD5/XD3,"")</f>
        <v>0</v>
      </c>
      <c r="XE6" s="17">
        <f t="shared" si="48"/>
        <v>0</v>
      </c>
      <c r="XF6" s="17">
        <f t="shared" si="48"/>
        <v>1.0256410256410256E-4</v>
      </c>
      <c r="XG6" s="17">
        <f t="shared" si="48"/>
        <v>1.0990218705352236E-4</v>
      </c>
      <c r="XH6" s="17">
        <f t="shared" si="48"/>
        <v>1.6066838046272492E-4</v>
      </c>
      <c r="XI6" s="17">
        <f t="shared" si="48"/>
        <v>2.0441537203597711E-4</v>
      </c>
      <c r="XJ6" s="17">
        <f t="shared" si="48"/>
        <v>2.4113817217265494E-4</v>
      </c>
      <c r="XK6" s="17">
        <f t="shared" si="48"/>
        <v>2.4582104228121929E-4</v>
      </c>
      <c r="XL6" s="17">
        <f t="shared" si="48"/>
        <v>2.2851919561243144E-4</v>
      </c>
      <c r="XM6" s="17">
        <f t="shared" si="48"/>
        <v>1.2656625743576763E-4</v>
      </c>
      <c r="XN6" s="17">
        <f t="shared" si="48"/>
        <v>1.3335111348179759E-4</v>
      </c>
      <c r="XO6" s="17">
        <f t="shared" si="48"/>
        <v>0</v>
      </c>
      <c r="XP6" s="17">
        <f t="shared" si="48"/>
        <v>0</v>
      </c>
      <c r="XQ6" s="17">
        <f t="shared" si="48"/>
        <v>0</v>
      </c>
      <c r="XR6" s="17">
        <f t="shared" si="48"/>
        <v>0</v>
      </c>
      <c r="XS6" s="17">
        <f t="shared" si="48"/>
        <v>0</v>
      </c>
      <c r="XT6" s="17">
        <f t="shared" si="48"/>
        <v>0</v>
      </c>
      <c r="XU6" s="17">
        <f t="shared" si="48"/>
        <v>0</v>
      </c>
      <c r="XV6" s="17">
        <f t="shared" si="48"/>
        <v>4.0080160320641282E-4</v>
      </c>
      <c r="XW6" s="17">
        <f t="shared" si="48"/>
        <v>9.0760573606825197E-5</v>
      </c>
      <c r="XX6" s="17">
        <f t="shared" si="48"/>
        <v>9.726680284019065E-5</v>
      </c>
      <c r="XY6" s="17">
        <f t="shared" si="48"/>
        <v>2.4749412201460216E-4</v>
      </c>
      <c r="XZ6" s="17">
        <f t="shared" si="48"/>
        <v>4.6882325363338024E-4</v>
      </c>
      <c r="YA6" s="17">
        <f t="shared" si="48"/>
        <v>9.6209351548970557E-5</v>
      </c>
      <c r="YB6" s="17">
        <f t="shared" si="48"/>
        <v>2.5967281225655674E-4</v>
      </c>
      <c r="YC6" s="17">
        <f t="shared" si="48"/>
        <v>0</v>
      </c>
      <c r="YD6" s="17">
        <f t="shared" si="48"/>
        <v>4.0766408479412964E-4</v>
      </c>
      <c r="YE6" s="17">
        <f t="shared" si="48"/>
        <v>0</v>
      </c>
      <c r="YF6" s="17">
        <f t="shared" si="48"/>
        <v>0</v>
      </c>
      <c r="YG6" s="17">
        <f t="shared" si="48"/>
        <v>1.2014898474107894E-4</v>
      </c>
      <c r="YH6" s="17">
        <f t="shared" si="48"/>
        <v>0</v>
      </c>
      <c r="YI6" s="17">
        <f t="shared" si="48"/>
        <v>1.9727756954034326E-4</v>
      </c>
      <c r="YJ6" s="17">
        <f t="shared" si="48"/>
        <v>0</v>
      </c>
      <c r="YK6" s="17">
        <f t="shared" si="48"/>
        <v>0</v>
      </c>
      <c r="YL6" s="17">
        <f t="shared" si="48"/>
        <v>0</v>
      </c>
      <c r="YM6" s="17">
        <f t="shared" si="48"/>
        <v>0</v>
      </c>
      <c r="YN6" s="17">
        <f t="shared" si="48"/>
        <v>0</v>
      </c>
      <c r="YO6" s="17">
        <f t="shared" si="48"/>
        <v>0</v>
      </c>
      <c r="YP6" s="17">
        <f t="shared" si="48"/>
        <v>0</v>
      </c>
      <c r="YQ6" s="17">
        <f t="shared" si="48"/>
        <v>0</v>
      </c>
      <c r="YR6" s="17">
        <f t="shared" si="48"/>
        <v>1.7310022503029253E-4</v>
      </c>
      <c r="YS6" s="17">
        <f t="shared" si="48"/>
        <v>3.677822728944465E-4</v>
      </c>
      <c r="YT6" s="17">
        <f t="shared" si="48"/>
        <v>5.8988349800914318E-4</v>
      </c>
      <c r="YU6" s="17">
        <f t="shared" si="48"/>
        <v>1.1015642211940956E-4</v>
      </c>
      <c r="YV6" s="17">
        <f t="shared" si="48"/>
        <v>2.7210884353741496E-4</v>
      </c>
      <c r="YW6" s="17">
        <f t="shared" si="48"/>
        <v>1.3422818791946307E-4</v>
      </c>
      <c r="YX6" s="17">
        <f t="shared" si="48"/>
        <v>7.6103500761035014E-5</v>
      </c>
      <c r="YY6" s="17">
        <f t="shared" si="48"/>
        <v>0</v>
      </c>
      <c r="YZ6" s="17">
        <f t="shared" si="48"/>
        <v>0</v>
      </c>
      <c r="ZA6" s="17">
        <f t="shared" si="48"/>
        <v>0</v>
      </c>
      <c r="ZB6" s="17">
        <f t="shared" si="48"/>
        <v>6.0667340748230534E-4</v>
      </c>
      <c r="ZC6" s="17">
        <f t="shared" si="48"/>
        <v>2.4588148512417015E-4</v>
      </c>
      <c r="ZD6" s="17">
        <f t="shared" si="48"/>
        <v>1.3468013468013467E-4</v>
      </c>
      <c r="ZE6" s="17">
        <f t="shared" si="48"/>
        <v>0</v>
      </c>
      <c r="ZF6" s="17">
        <f t="shared" si="48"/>
        <v>0</v>
      </c>
      <c r="ZG6" s="17">
        <f t="shared" si="48"/>
        <v>0</v>
      </c>
      <c r="ZH6" s="17">
        <f t="shared" si="48"/>
        <v>0</v>
      </c>
      <c r="ZI6" s="17">
        <f t="shared" si="48"/>
        <v>0</v>
      </c>
      <c r="ZJ6" s="17">
        <f t="shared" si="48"/>
        <v>0</v>
      </c>
      <c r="ZK6" s="17">
        <f t="shared" si="48"/>
        <v>0</v>
      </c>
      <c r="ZL6" s="17">
        <f t="shared" si="48"/>
        <v>8.3945435466946481E-4</v>
      </c>
      <c r="ZM6" s="17">
        <f t="shared" si="48"/>
        <v>0</v>
      </c>
      <c r="ZN6" s="17">
        <f t="shared" ref="ZN6:ABV6" si="49">IFERROR(ZN5/ZN3,"")</f>
        <v>9.8487156056452432E-3</v>
      </c>
      <c r="ZO6" s="17">
        <f t="shared" si="49"/>
        <v>1.2439358129120537E-4</v>
      </c>
      <c r="ZP6" s="17">
        <f t="shared" si="49"/>
        <v>0</v>
      </c>
      <c r="ZQ6" s="17">
        <f t="shared" si="49"/>
        <v>1.1048502927853276E-4</v>
      </c>
      <c r="ZR6" s="17">
        <f t="shared" si="49"/>
        <v>1.8161559888579388E-2</v>
      </c>
      <c r="ZS6" s="17">
        <f t="shared" si="49"/>
        <v>0</v>
      </c>
      <c r="ZT6" s="17">
        <f t="shared" si="49"/>
        <v>0</v>
      </c>
      <c r="ZU6" s="17">
        <f t="shared" si="49"/>
        <v>0</v>
      </c>
      <c r="ZV6" s="17">
        <f t="shared" si="49"/>
        <v>0</v>
      </c>
      <c r="ZW6" s="17">
        <f t="shared" si="49"/>
        <v>9.3103448275862061E-3</v>
      </c>
      <c r="ZX6" s="17">
        <f t="shared" si="49"/>
        <v>2.9446407538280328E-4</v>
      </c>
      <c r="ZY6" s="17">
        <f>IFERROR(ZY5/ZY3,"")</f>
        <v>0</v>
      </c>
      <c r="ZZ6" s="17">
        <f>IFERROR(ZZ5/ZZ3,"")</f>
        <v>0</v>
      </c>
      <c r="AAA6" s="17">
        <f>IFERROR(AAA5/AAA3,"")</f>
        <v>0</v>
      </c>
      <c r="AAB6" s="17">
        <f>IFERROR(AAB5/AAB3,"")</f>
        <v>0</v>
      </c>
      <c r="AAC6" s="17">
        <f t="shared" si="49"/>
        <v>5.1229508196721314E-4</v>
      </c>
      <c r="AAD6" s="17">
        <f t="shared" si="49"/>
        <v>0</v>
      </c>
      <c r="AAE6" s="17">
        <f t="shared" si="49"/>
        <v>0</v>
      </c>
      <c r="AAF6" s="17">
        <f t="shared" si="49"/>
        <v>0</v>
      </c>
      <c r="AAG6" s="17">
        <f t="shared" si="49"/>
        <v>0</v>
      </c>
      <c r="AAH6" s="17">
        <f t="shared" si="49"/>
        <v>1.4222727919214906E-4</v>
      </c>
      <c r="AAI6" s="17">
        <f t="shared" si="49"/>
        <v>1.1992205066706642E-3</v>
      </c>
      <c r="AAJ6" s="17">
        <f t="shared" si="49"/>
        <v>1.0297600659046442E-4</v>
      </c>
      <c r="AAK6" s="17">
        <f t="shared" si="49"/>
        <v>1.2394645513138323E-4</v>
      </c>
      <c r="AAL6" s="17">
        <f t="shared" si="49"/>
        <v>0</v>
      </c>
      <c r="AAM6" s="17">
        <f t="shared" si="49"/>
        <v>9.1424392027793011E-5</v>
      </c>
      <c r="AAN6" s="17">
        <f t="shared" si="49"/>
        <v>0</v>
      </c>
      <c r="AAO6" s="17">
        <f t="shared" si="49"/>
        <v>0</v>
      </c>
      <c r="AAP6" s="17">
        <f t="shared" si="49"/>
        <v>0</v>
      </c>
      <c r="AAQ6" s="17">
        <f t="shared" si="49"/>
        <v>1.2106537530266344E-4</v>
      </c>
      <c r="AAR6" s="17">
        <f t="shared" si="49"/>
        <v>3.7105751391465676E-4</v>
      </c>
      <c r="AAS6" s="17">
        <f t="shared" si="49"/>
        <v>1.3636983499249966E-4</v>
      </c>
      <c r="AAT6" s="17">
        <f t="shared" si="49"/>
        <v>0</v>
      </c>
      <c r="AAU6" s="17">
        <f t="shared" si="49"/>
        <v>2.1146119687037428E-4</v>
      </c>
      <c r="AAV6" s="17">
        <f t="shared" si="49"/>
        <v>0</v>
      </c>
      <c r="AAW6" s="17">
        <f t="shared" si="49"/>
        <v>3.5707909301910371E-4</v>
      </c>
      <c r="AAX6" s="17">
        <f t="shared" si="49"/>
        <v>0</v>
      </c>
      <c r="AAY6" s="17">
        <f t="shared" si="49"/>
        <v>1.2551776076314799E-4</v>
      </c>
      <c r="AAZ6" s="17">
        <f t="shared" si="49"/>
        <v>0</v>
      </c>
      <c r="ABA6" s="17">
        <f t="shared" si="49"/>
        <v>0</v>
      </c>
      <c r="ABB6" s="17">
        <f t="shared" si="49"/>
        <v>1.2753475322025253E-4</v>
      </c>
      <c r="ABC6" s="17">
        <f t="shared" si="49"/>
        <v>0</v>
      </c>
      <c r="ABD6" s="17">
        <f t="shared" si="49"/>
        <v>0</v>
      </c>
      <c r="ABE6" s="17">
        <f t="shared" si="49"/>
        <v>0</v>
      </c>
      <c r="ABF6" s="17">
        <f t="shared" si="49"/>
        <v>1.0392849719393057E-4</v>
      </c>
      <c r="ABG6" s="17">
        <f t="shared" si="49"/>
        <v>0</v>
      </c>
      <c r="ABH6" s="17">
        <f t="shared" si="49"/>
        <v>1.3138877939823938E-4</v>
      </c>
      <c r="ABI6" s="17">
        <f t="shared" si="49"/>
        <v>2.0222446916076846E-4</v>
      </c>
      <c r="ABJ6" s="17">
        <f t="shared" si="49"/>
        <v>0</v>
      </c>
      <c r="ABK6" s="17">
        <f t="shared" si="49"/>
        <v>4.4563279857397502E-4</v>
      </c>
      <c r="ABL6" s="17">
        <f t="shared" si="49"/>
        <v>0</v>
      </c>
      <c r="ABM6" s="17">
        <f t="shared" si="49"/>
        <v>1.6616816218012627E-4</v>
      </c>
      <c r="ABN6" s="17">
        <f t="shared" si="49"/>
        <v>0</v>
      </c>
      <c r="ABO6" s="17">
        <f t="shared" si="49"/>
        <v>0</v>
      </c>
      <c r="ABP6" s="17">
        <f t="shared" si="49"/>
        <v>0</v>
      </c>
      <c r="ABQ6" s="17">
        <f t="shared" si="49"/>
        <v>5.8275058275058275E-4</v>
      </c>
      <c r="ABR6" s="17">
        <f t="shared" si="49"/>
        <v>0</v>
      </c>
      <c r="ABS6" s="17">
        <f t="shared" si="49"/>
        <v>0</v>
      </c>
      <c r="ABT6" s="17">
        <f t="shared" si="49"/>
        <v>0</v>
      </c>
      <c r="ABU6" s="17">
        <f t="shared" si="49"/>
        <v>1.5532774153463808E-4</v>
      </c>
      <c r="ABV6" s="17">
        <f t="shared" si="49"/>
        <v>1.5632327653587619E-4</v>
      </c>
      <c r="ABW6" s="17">
        <f t="shared" ref="ABW6:ACS6" si="50">IFERROR(ABW5/ABW3,"")</f>
        <v>1.816860465116279E-4</v>
      </c>
      <c r="ABX6" s="17">
        <f t="shared" si="50"/>
        <v>2.2849308808408546E-4</v>
      </c>
      <c r="ABY6" s="17">
        <f t="shared" si="50"/>
        <v>2.0601565718994644E-4</v>
      </c>
      <c r="ABZ6" s="17">
        <f t="shared" si="50"/>
        <v>0</v>
      </c>
      <c r="ACA6" s="17">
        <f t="shared" si="50"/>
        <v>2.3046784973496196E-4</v>
      </c>
      <c r="ACB6" s="17">
        <f t="shared" si="50"/>
        <v>1.3399437223636607E-4</v>
      </c>
      <c r="ACC6" s="17">
        <f t="shared" si="50"/>
        <v>0</v>
      </c>
      <c r="ACD6" s="17">
        <f t="shared" si="50"/>
        <v>6.8870523415977963E-4</v>
      </c>
      <c r="ACE6" s="17">
        <f t="shared" si="50"/>
        <v>1.7364125716270185E-4</v>
      </c>
      <c r="ACF6" s="17">
        <f t="shared" si="50"/>
        <v>2.2668026748271563E-4</v>
      </c>
      <c r="ACG6" s="17">
        <f t="shared" si="50"/>
        <v>2.8977108084613158E-4</v>
      </c>
      <c r="ACH6" s="17">
        <f t="shared" si="50"/>
        <v>1.6894745734076703E-4</v>
      </c>
      <c r="ACI6" s="17">
        <f t="shared" si="50"/>
        <v>1.3776002204160352E-4</v>
      </c>
      <c r="ACJ6" s="17">
        <f t="shared" si="50"/>
        <v>1.2554927809165097E-4</v>
      </c>
      <c r="ACK6" s="17">
        <f t="shared" si="50"/>
        <v>5.8368597694440387E-4</v>
      </c>
      <c r="ACL6" s="17">
        <f t="shared" si="50"/>
        <v>1.5913430935709738E-4</v>
      </c>
      <c r="ACM6" s="17">
        <f t="shared" si="50"/>
        <v>0</v>
      </c>
      <c r="ACN6" s="17">
        <f t="shared" si="50"/>
        <v>1.4229811454998221E-3</v>
      </c>
      <c r="ACO6" s="17">
        <f t="shared" si="50"/>
        <v>1.1319900384876613E-4</v>
      </c>
      <c r="ACP6" s="17">
        <f t="shared" si="50"/>
        <v>0</v>
      </c>
      <c r="ACQ6" s="17">
        <f t="shared" si="50"/>
        <v>3.1136481577581735E-4</v>
      </c>
      <c r="ACR6" s="17">
        <f t="shared" si="50"/>
        <v>9.0350560173473079E-5</v>
      </c>
      <c r="ACS6" s="17">
        <f t="shared" si="50"/>
        <v>5.3815520396082231E-4</v>
      </c>
      <c r="ACT6" s="17">
        <f t="shared" ref="ACT6:AFD6" si="51">IFERROR(ACT5/ACT3,"")</f>
        <v>4.440103010389841E-4</v>
      </c>
      <c r="ACU6" s="17">
        <f t="shared" si="51"/>
        <v>1.7337031900138697E-4</v>
      </c>
      <c r="ACV6" s="17">
        <f t="shared" si="51"/>
        <v>1.6983695652173913E-4</v>
      </c>
      <c r="ACW6" s="17">
        <f t="shared" si="51"/>
        <v>9.6861681518791169E-5</v>
      </c>
      <c r="ACX6" s="17">
        <f t="shared" si="51"/>
        <v>4.6072333563695E-4</v>
      </c>
      <c r="ACY6" s="17">
        <f t="shared" si="51"/>
        <v>0</v>
      </c>
      <c r="ACZ6" s="17">
        <f t="shared" si="51"/>
        <v>1.321003963011889E-4</v>
      </c>
      <c r="ADA6" s="17">
        <f t="shared" si="51"/>
        <v>1.794043774668102E-4</v>
      </c>
      <c r="ADB6" s="17">
        <f t="shared" si="51"/>
        <v>0</v>
      </c>
      <c r="ADC6" s="17">
        <f t="shared" si="51"/>
        <v>2.1616947686986597E-4</v>
      </c>
      <c r="ADD6" s="17">
        <f t="shared" si="51"/>
        <v>2.2722108611679165E-4</v>
      </c>
      <c r="ADE6" s="17">
        <f t="shared" si="51"/>
        <v>5.3475935828877007E-4</v>
      </c>
      <c r="ADF6" s="17">
        <f t="shared" si="51"/>
        <v>3.33555703802535E-4</v>
      </c>
      <c r="ADG6" s="17">
        <f t="shared" si="51"/>
        <v>0</v>
      </c>
      <c r="ADH6" s="17">
        <f t="shared" si="51"/>
        <v>1.9868865487780648E-4</v>
      </c>
      <c r="ADI6" s="17">
        <f t="shared" si="51"/>
        <v>5.0877639277537522E-4</v>
      </c>
      <c r="ADJ6" s="17">
        <f t="shared" si="51"/>
        <v>0</v>
      </c>
      <c r="ADK6" s="17">
        <f t="shared" si="51"/>
        <v>0</v>
      </c>
      <c r="ADL6" s="17">
        <f t="shared" si="51"/>
        <v>1.8634119072020869E-4</v>
      </c>
      <c r="ADM6" s="17">
        <f t="shared" si="51"/>
        <v>4.2775258790315681E-4</v>
      </c>
      <c r="ADN6" s="17">
        <f t="shared" si="51"/>
        <v>9.7732603596559811E-5</v>
      </c>
      <c r="ADO6" s="17">
        <f t="shared" si="51"/>
        <v>1.6758840288252054E-4</v>
      </c>
      <c r="ADP6" s="17">
        <f t="shared" si="51"/>
        <v>1.7344549475327379E-4</v>
      </c>
      <c r="ADQ6" s="17">
        <f t="shared" si="51"/>
        <v>3.5306578792515005E-4</v>
      </c>
      <c r="ADR6" s="17">
        <f t="shared" si="51"/>
        <v>0</v>
      </c>
      <c r="ADS6" s="17">
        <f t="shared" si="51"/>
        <v>0</v>
      </c>
      <c r="ADT6" s="17">
        <f t="shared" si="51"/>
        <v>1.4956625785222854E-4</v>
      </c>
      <c r="ADU6" s="17">
        <f t="shared" si="51"/>
        <v>0</v>
      </c>
      <c r="ADV6" s="17">
        <f t="shared" si="51"/>
        <v>2.0889910173386254E-4</v>
      </c>
      <c r="ADW6" s="17">
        <f t="shared" si="51"/>
        <v>0</v>
      </c>
      <c r="ADX6" s="17">
        <f t="shared" si="51"/>
        <v>1.8737118231216038E-4</v>
      </c>
      <c r="ADY6" s="17">
        <f t="shared" si="51"/>
        <v>0</v>
      </c>
      <c r="ADZ6" s="17">
        <f t="shared" si="51"/>
        <v>0</v>
      </c>
      <c r="AEA6" s="17">
        <f t="shared" si="51"/>
        <v>0</v>
      </c>
      <c r="AEB6" s="17">
        <f t="shared" si="51"/>
        <v>0</v>
      </c>
      <c r="AEC6" s="17">
        <f t="shared" si="51"/>
        <v>1.7247326664367022E-4</v>
      </c>
      <c r="AED6" s="17">
        <f t="shared" si="51"/>
        <v>0</v>
      </c>
      <c r="AEE6" s="17">
        <f t="shared" si="51"/>
        <v>0</v>
      </c>
      <c r="AEF6" s="17">
        <f t="shared" si="51"/>
        <v>0</v>
      </c>
      <c r="AEG6" s="17">
        <f t="shared" si="51"/>
        <v>4.3297540699688259E-4</v>
      </c>
      <c r="AEH6" s="17">
        <f t="shared" si="51"/>
        <v>1.1440338634023568E-4</v>
      </c>
      <c r="AEI6" s="17">
        <f t="shared" si="51"/>
        <v>1.0029084344599338E-3</v>
      </c>
      <c r="AEJ6" s="17">
        <f t="shared" si="51"/>
        <v>0</v>
      </c>
      <c r="AEK6" s="17">
        <f t="shared" si="51"/>
        <v>0</v>
      </c>
      <c r="AEL6" s="17">
        <f t="shared" si="51"/>
        <v>0</v>
      </c>
      <c r="AEM6" s="17">
        <f t="shared" si="51"/>
        <v>0</v>
      </c>
      <c r="AEN6" s="17">
        <f t="shared" si="51"/>
        <v>0</v>
      </c>
      <c r="AEO6" s="17">
        <f t="shared" si="51"/>
        <v>0</v>
      </c>
      <c r="AEP6" s="17">
        <f t="shared" si="51"/>
        <v>4.6937338652898382E-4</v>
      </c>
      <c r="AEQ6" s="17">
        <f t="shared" si="51"/>
        <v>0</v>
      </c>
      <c r="AER6" s="17">
        <f t="shared" si="51"/>
        <v>0</v>
      </c>
      <c r="AES6" s="17">
        <f t="shared" si="51"/>
        <v>0</v>
      </c>
      <c r="AET6" s="17">
        <f t="shared" si="51"/>
        <v>2.4137098720733769E-4</v>
      </c>
      <c r="AEU6" s="17">
        <f t="shared" si="51"/>
        <v>0</v>
      </c>
      <c r="AEV6" s="17">
        <f t="shared" si="51"/>
        <v>5.2083333333333333E-4</v>
      </c>
      <c r="AEW6" s="17">
        <f t="shared" si="51"/>
        <v>0</v>
      </c>
      <c r="AEX6" s="17">
        <f t="shared" si="51"/>
        <v>2.0308692120227456E-4</v>
      </c>
      <c r="AEY6" s="17">
        <f t="shared" si="51"/>
        <v>0</v>
      </c>
      <c r="AEZ6" s="17">
        <f t="shared" si="51"/>
        <v>0</v>
      </c>
      <c r="AFA6" s="17">
        <f t="shared" si="51"/>
        <v>0</v>
      </c>
      <c r="AFB6" s="17">
        <f t="shared" si="51"/>
        <v>0</v>
      </c>
      <c r="AFC6" s="17">
        <f t="shared" si="51"/>
        <v>4.0877503747104509E-4</v>
      </c>
      <c r="AFD6" s="17">
        <f t="shared" si="51"/>
        <v>0</v>
      </c>
      <c r="AFE6" s="17">
        <f t="shared" ref="AFE6:AFX6" si="52">IFERROR(AFE5/AFE3,"")</f>
        <v>6.1349693251533746E-4</v>
      </c>
      <c r="AFF6" s="17">
        <f t="shared" si="52"/>
        <v>2.1410983834707205E-4</v>
      </c>
      <c r="AFG6" s="17">
        <f t="shared" si="52"/>
        <v>0</v>
      </c>
      <c r="AFH6" s="17">
        <f t="shared" si="52"/>
        <v>1.3209935136845435E-2</v>
      </c>
      <c r="AFI6" s="17">
        <f t="shared" si="52"/>
        <v>2.1925016443762334E-4</v>
      </c>
      <c r="AFJ6" s="17">
        <f t="shared" si="52"/>
        <v>0</v>
      </c>
      <c r="AFK6" s="17">
        <f t="shared" si="52"/>
        <v>0</v>
      </c>
      <c r="AFL6" s="17">
        <f t="shared" si="52"/>
        <v>0</v>
      </c>
      <c r="AFM6" s="17">
        <f t="shared" si="52"/>
        <v>2.3228803716608595E-4</v>
      </c>
      <c r="AFN6" s="17">
        <f t="shared" si="52"/>
        <v>0</v>
      </c>
      <c r="AFO6" s="17">
        <f t="shared" si="52"/>
        <v>0</v>
      </c>
      <c r="AFP6" s="17">
        <f t="shared" si="52"/>
        <v>0</v>
      </c>
      <c r="AFQ6" s="17">
        <f t="shared" si="52"/>
        <v>4.4692737430167598E-4</v>
      </c>
      <c r="AFR6" s="17">
        <f t="shared" si="52"/>
        <v>0</v>
      </c>
      <c r="AFS6" s="17">
        <f t="shared" si="52"/>
        <v>3.083564600678384E-4</v>
      </c>
      <c r="AFT6" s="17">
        <f t="shared" si="52"/>
        <v>0</v>
      </c>
      <c r="AFU6" s="17">
        <f t="shared" si="52"/>
        <v>3.017956843217142E-4</v>
      </c>
      <c r="AFV6" s="17">
        <f t="shared" si="52"/>
        <v>5.0066755674232314E-4</v>
      </c>
      <c r="AFW6" s="17">
        <f t="shared" si="52"/>
        <v>0</v>
      </c>
      <c r="AFX6" s="17">
        <f t="shared" si="52"/>
        <v>0</v>
      </c>
      <c r="AFY6" s="17">
        <f t="shared" ref="AFY6:AHA6" si="53">IFERROR(AFY5/AFY3,"")</f>
        <v>5.992329817833174E-4</v>
      </c>
      <c r="AFZ6" s="17">
        <f t="shared" si="53"/>
        <v>1.013273887931908E-4</v>
      </c>
      <c r="AGA6" s="17">
        <f t="shared" si="53"/>
        <v>1.1376564277588168E-4</v>
      </c>
      <c r="AGB6" s="17">
        <f t="shared" si="53"/>
        <v>0</v>
      </c>
      <c r="AGC6" s="17">
        <f t="shared" si="53"/>
        <v>2.1958717610891525E-4</v>
      </c>
      <c r="AGD6" s="17">
        <f t="shared" si="53"/>
        <v>3.2938076416337287E-4</v>
      </c>
      <c r="AGE6" s="17">
        <f t="shared" si="53"/>
        <v>0</v>
      </c>
      <c r="AGF6" s="17">
        <f t="shared" si="53"/>
        <v>2.3326335432703523E-4</v>
      </c>
      <c r="AGG6" s="17">
        <f t="shared" si="53"/>
        <v>3.9339103068450039E-4</v>
      </c>
      <c r="AGH6" s="17">
        <f t="shared" si="53"/>
        <v>0</v>
      </c>
      <c r="AGI6" s="17">
        <f t="shared" si="53"/>
        <v>4.1666666666666669E-4</v>
      </c>
      <c r="AGJ6" s="17">
        <f t="shared" si="53"/>
        <v>0</v>
      </c>
      <c r="AGK6" s="17">
        <f t="shared" si="53"/>
        <v>0</v>
      </c>
      <c r="AGL6" s="17">
        <f t="shared" si="53"/>
        <v>0</v>
      </c>
      <c r="AGM6" s="17">
        <f t="shared" si="53"/>
        <v>5.4585152838427945E-4</v>
      </c>
      <c r="AGN6" s="17">
        <f t="shared" si="53"/>
        <v>2.0768431983385254E-4</v>
      </c>
      <c r="AGO6" s="17">
        <f t="shared" si="53"/>
        <v>0</v>
      </c>
      <c r="AGP6" s="17">
        <f t="shared" si="53"/>
        <v>2.3293733985557886E-4</v>
      </c>
      <c r="AGQ6" s="17">
        <f t="shared" si="53"/>
        <v>0</v>
      </c>
      <c r="AGR6" s="17">
        <f t="shared" si="53"/>
        <v>0</v>
      </c>
      <c r="AGS6" s="17">
        <f t="shared" si="53"/>
        <v>7.3715248525695032E-4</v>
      </c>
      <c r="AGT6" s="17">
        <f t="shared" si="53"/>
        <v>0</v>
      </c>
      <c r="AGU6" s="17">
        <f t="shared" si="53"/>
        <v>6.3572790845518119E-4</v>
      </c>
      <c r="AGV6" s="17">
        <f t="shared" si="53"/>
        <v>0</v>
      </c>
      <c r="AGW6" s="17">
        <f t="shared" si="53"/>
        <v>1.0217486498321413E-3</v>
      </c>
      <c r="AGX6" s="17">
        <f t="shared" si="53"/>
        <v>5.2237506529688319E-4</v>
      </c>
      <c r="AGY6" s="17">
        <f t="shared" si="53"/>
        <v>0</v>
      </c>
      <c r="AGZ6" s="17">
        <f t="shared" si="53"/>
        <v>2.2789425706472196E-4</v>
      </c>
      <c r="AHA6" s="17">
        <f t="shared" si="53"/>
        <v>0</v>
      </c>
      <c r="AHB6" s="17">
        <f t="shared" ref="AHB6:AHM6" si="54">IFERROR(AHB5/AHB3,"")</f>
        <v>4.6598322460391424E-4</v>
      </c>
      <c r="AHC6" s="17">
        <f t="shared" si="54"/>
        <v>1.8294914013904133E-4</v>
      </c>
      <c r="AHD6" s="17">
        <f t="shared" si="54"/>
        <v>0</v>
      </c>
      <c r="AHE6" s="17">
        <f t="shared" si="54"/>
        <v>2.4925224327018941E-4</v>
      </c>
      <c r="AHF6" s="17">
        <f t="shared" si="54"/>
        <v>0</v>
      </c>
      <c r="AHG6" s="17">
        <f t="shared" si="54"/>
        <v>8.1716036772216548E-4</v>
      </c>
      <c r="AHH6" s="17">
        <f t="shared" si="54"/>
        <v>0</v>
      </c>
      <c r="AHI6" s="17">
        <f t="shared" si="54"/>
        <v>0</v>
      </c>
      <c r="AHJ6" s="17">
        <f t="shared" si="54"/>
        <v>0</v>
      </c>
      <c r="AHK6" s="17">
        <f t="shared" si="54"/>
        <v>0</v>
      </c>
      <c r="AHL6" s="17">
        <f t="shared" si="54"/>
        <v>4.4863167339614175E-4</v>
      </c>
      <c r="AHM6" s="17">
        <f t="shared" si="54"/>
        <v>1.3873473917869035E-4</v>
      </c>
      <c r="AHN6" s="17">
        <f t="shared" ref="AHN6:AIJ6" si="55">IFERROR(AHN5/AHN3,"")</f>
        <v>1.0969723562966213E-4</v>
      </c>
      <c r="AHO6" s="17">
        <f t="shared" si="55"/>
        <v>1.3956734124214934E-4</v>
      </c>
      <c r="AHP6" s="17">
        <f t="shared" si="55"/>
        <v>0</v>
      </c>
      <c r="AHQ6" s="17">
        <f t="shared" si="55"/>
        <v>3.6380172805820825E-4</v>
      </c>
      <c r="AHR6" s="17">
        <f t="shared" si="55"/>
        <v>1.2325896708985579E-4</v>
      </c>
      <c r="AHS6" s="17">
        <f t="shared" si="55"/>
        <v>0</v>
      </c>
      <c r="AHT6" s="17">
        <f t="shared" si="55"/>
        <v>0</v>
      </c>
      <c r="AHU6" s="17">
        <f t="shared" si="55"/>
        <v>6.79040289723857E-4</v>
      </c>
      <c r="AHV6" s="17">
        <f t="shared" si="55"/>
        <v>3.231539828728389E-4</v>
      </c>
      <c r="AHW6" s="17">
        <f t="shared" si="55"/>
        <v>0</v>
      </c>
      <c r="AHX6" s="17">
        <f t="shared" si="55"/>
        <v>0</v>
      </c>
      <c r="AHY6" s="17">
        <f t="shared" si="55"/>
        <v>2.594706798131811E-4</v>
      </c>
      <c r="AHZ6" s="17">
        <f t="shared" si="55"/>
        <v>5.1378660729576979E-4</v>
      </c>
      <c r="AIA6" s="17">
        <f t="shared" si="55"/>
        <v>3.6569756811117204E-4</v>
      </c>
      <c r="AIB6" s="17">
        <f t="shared" si="55"/>
        <v>3.7495313085864269E-4</v>
      </c>
      <c r="AIC6" s="17">
        <f t="shared" si="55"/>
        <v>2.065688907250568E-4</v>
      </c>
      <c r="AID6" s="17">
        <f t="shared" si="55"/>
        <v>0</v>
      </c>
      <c r="AIE6" s="17">
        <f t="shared" si="55"/>
        <v>2.446183953033268E-4</v>
      </c>
      <c r="AIF6" s="17">
        <f t="shared" si="55"/>
        <v>3.2642402480822591E-4</v>
      </c>
      <c r="AIG6" s="17">
        <f t="shared" si="55"/>
        <v>2.1649707728945658E-4</v>
      </c>
      <c r="AIH6" s="17">
        <f t="shared" si="55"/>
        <v>4.0016006402561027E-4</v>
      </c>
      <c r="AII6" s="17">
        <f t="shared" si="55"/>
        <v>0</v>
      </c>
      <c r="AIJ6" s="17">
        <f t="shared" si="55"/>
        <v>2.8998115122517038E-4</v>
      </c>
      <c r="AIK6" s="17">
        <f t="shared" ref="AIK6:AJH6" si="56">IFERROR(AIK5/AIK3,"")</f>
        <v>7.303839732888147E-4</v>
      </c>
      <c r="AIL6" s="17">
        <f t="shared" si="56"/>
        <v>9.9532198666268544E-5</v>
      </c>
      <c r="AIM6" s="17">
        <f t="shared" si="56"/>
        <v>0</v>
      </c>
      <c r="AIN6" s="17">
        <f t="shared" si="56"/>
        <v>2.623638987275351E-4</v>
      </c>
      <c r="AIO6" s="17">
        <f t="shared" si="56"/>
        <v>3.4083162917518747E-4</v>
      </c>
      <c r="AIP6" s="17">
        <f t="shared" si="56"/>
        <v>3.996802557953637E-4</v>
      </c>
      <c r="AIQ6" s="17">
        <f t="shared" si="56"/>
        <v>0</v>
      </c>
      <c r="AIR6" s="17">
        <f t="shared" si="56"/>
        <v>0</v>
      </c>
      <c r="AIS6" s="17">
        <f t="shared" si="56"/>
        <v>2.4003840614498319E-4</v>
      </c>
      <c r="AIT6" s="17">
        <f t="shared" si="56"/>
        <v>0</v>
      </c>
      <c r="AIU6" s="17">
        <f t="shared" si="56"/>
        <v>2.1070375052675939E-4</v>
      </c>
      <c r="AIV6" s="17">
        <f t="shared" si="56"/>
        <v>0</v>
      </c>
      <c r="AIW6" s="17">
        <f t="shared" si="56"/>
        <v>0</v>
      </c>
      <c r="AIX6" s="17">
        <f t="shared" si="56"/>
        <v>0</v>
      </c>
      <c r="AIY6" s="17">
        <f t="shared" si="56"/>
        <v>1.4564520827264782E-4</v>
      </c>
      <c r="AIZ6" s="17">
        <f t="shared" si="56"/>
        <v>1.8261504747991235E-4</v>
      </c>
      <c r="AJA6" s="17">
        <f t="shared" si="56"/>
        <v>0</v>
      </c>
      <c r="AJB6" s="17">
        <f t="shared" si="56"/>
        <v>0</v>
      </c>
      <c r="AJC6" s="17">
        <f t="shared" si="56"/>
        <v>4.0983606557377051E-3</v>
      </c>
      <c r="AJD6" s="17">
        <f t="shared" si="56"/>
        <v>1.1211390773025393E-4</v>
      </c>
      <c r="AJE6" s="17">
        <f t="shared" si="56"/>
        <v>2.2859755400617213E-4</v>
      </c>
      <c r="AJF6" s="17">
        <f t="shared" si="56"/>
        <v>1.3832215229268968E-4</v>
      </c>
      <c r="AJG6" s="17">
        <f t="shared" si="56"/>
        <v>0</v>
      </c>
      <c r="AJH6" s="17">
        <f t="shared" si="56"/>
        <v>2.4479804161566709E-4</v>
      </c>
      <c r="AJI6" s="17">
        <f t="shared" ref="AJI6:AJZ6" si="57">IFERROR(AJI5/AJI3,"")</f>
        <v>1.0812759055685709E-3</v>
      </c>
      <c r="AJJ6" s="17">
        <f t="shared" si="57"/>
        <v>0</v>
      </c>
      <c r="AJK6" s="17">
        <f t="shared" si="57"/>
        <v>2.2789425706472196E-4</v>
      </c>
      <c r="AJL6" s="17">
        <f t="shared" si="57"/>
        <v>7.2132724212551095E-4</v>
      </c>
      <c r="AJM6" s="17">
        <f t="shared" si="57"/>
        <v>4.8285852245292128E-4</v>
      </c>
      <c r="AJN6" s="17">
        <f t="shared" si="57"/>
        <v>4.1434128192119057E-3</v>
      </c>
      <c r="AJO6" s="17">
        <f t="shared" si="57"/>
        <v>3.0544714067537756E-3</v>
      </c>
      <c r="AJP6" s="17">
        <f t="shared" si="57"/>
        <v>2.1404109589041095E-4</v>
      </c>
      <c r="AJQ6" s="17">
        <f t="shared" si="57"/>
        <v>1.9536019536019536E-3</v>
      </c>
      <c r="AJR6" s="17">
        <f t="shared" si="57"/>
        <v>1.9201228878648233E-4</v>
      </c>
      <c r="AJS6" s="17">
        <f t="shared" si="57"/>
        <v>0</v>
      </c>
      <c r="AJT6" s="17">
        <f t="shared" si="57"/>
        <v>0</v>
      </c>
      <c r="AJU6" s="17">
        <f t="shared" si="57"/>
        <v>0</v>
      </c>
      <c r="AJV6" s="17">
        <f t="shared" si="57"/>
        <v>0</v>
      </c>
      <c r="AJW6" s="17">
        <f t="shared" si="57"/>
        <v>0</v>
      </c>
      <c r="AJX6" s="17">
        <f t="shared" si="57"/>
        <v>0</v>
      </c>
      <c r="AJY6" s="17">
        <f t="shared" si="57"/>
        <v>6.8598868118676043E-4</v>
      </c>
      <c r="AJZ6" s="17">
        <f t="shared" si="57"/>
        <v>1.7009695526450075E-4</v>
      </c>
      <c r="AKA6" s="17">
        <f t="shared" ref="AKA6:AKB6" si="58">IFERROR(AKA5/AKA3,"")</f>
        <v>1.1227124733355787E-4</v>
      </c>
      <c r="AKB6" s="17">
        <f t="shared" si="58"/>
        <v>1.3253810470510271E-4</v>
      </c>
      <c r="AKC6" s="17">
        <f t="shared" ref="AKC6:AKS6" si="59">IFERROR(AKC5/AKC3,"")</f>
        <v>1.1966016513102789E-4</v>
      </c>
      <c r="AKD6" s="17">
        <f t="shared" si="59"/>
        <v>2.1211157068618092E-4</v>
      </c>
      <c r="AKE6" s="17">
        <f t="shared" si="59"/>
        <v>1.9389238972370335E-4</v>
      </c>
      <c r="AKF6" s="17">
        <f t="shared" si="59"/>
        <v>2.8768699654775604E-4</v>
      </c>
      <c r="AKG6" s="17">
        <f t="shared" si="59"/>
        <v>0</v>
      </c>
      <c r="AKH6" s="17">
        <f t="shared" si="59"/>
        <v>2.9555194325402688E-4</v>
      </c>
      <c r="AKI6" s="17">
        <f t="shared" si="59"/>
        <v>0</v>
      </c>
      <c r="AKJ6" s="17">
        <f t="shared" si="59"/>
        <v>2.1886627270737579E-4</v>
      </c>
      <c r="AKK6" s="17">
        <f t="shared" si="59"/>
        <v>1.0982976386600769E-3</v>
      </c>
      <c r="AKL6" s="17">
        <f t="shared" si="59"/>
        <v>2.1110407430863416E-4</v>
      </c>
      <c r="AKM6" s="17">
        <f t="shared" si="59"/>
        <v>5.1007396072430501E-4</v>
      </c>
      <c r="AKN6" s="17">
        <f t="shared" si="59"/>
        <v>2.3397285914833881E-4</v>
      </c>
      <c r="AKO6" s="17">
        <f t="shared" si="59"/>
        <v>4.1413583655438983E-4</v>
      </c>
      <c r="AKP6" s="17">
        <f t="shared" si="59"/>
        <v>3.5842293906810036E-4</v>
      </c>
      <c r="AKQ6" s="17">
        <f t="shared" si="59"/>
        <v>0</v>
      </c>
      <c r="AKR6" s="17">
        <f t="shared" si="59"/>
        <v>1.8011527377521613E-3</v>
      </c>
      <c r="AKS6" s="17">
        <f t="shared" si="59"/>
        <v>1.417233560090703E-4</v>
      </c>
      <c r="AKT6" s="17">
        <f t="shared" ref="AKT6" si="60">IFERROR(AKT5/AKT3,"")</f>
        <v>9.7560975609756103E-5</v>
      </c>
      <c r="AKU6" s="17">
        <f t="shared" ref="AKU6:ALO6" si="61">IFERROR(AKU5/AKU3,"")</f>
        <v>0</v>
      </c>
      <c r="AKV6" s="17">
        <f t="shared" si="61"/>
        <v>2.4515812699190976E-4</v>
      </c>
      <c r="AKW6" s="17">
        <f t="shared" si="61"/>
        <v>2.440214738897023E-4</v>
      </c>
      <c r="AKX6" s="17">
        <f t="shared" si="61"/>
        <v>3.5182361909229508E-4</v>
      </c>
      <c r="AKY6" s="17">
        <f t="shared" si="61"/>
        <v>8.0547724526782122E-4</v>
      </c>
      <c r="AKZ6" s="17">
        <f t="shared" si="61"/>
        <v>0</v>
      </c>
      <c r="ALA6" s="17">
        <f t="shared" si="61"/>
        <v>1.5532774153463808E-4</v>
      </c>
      <c r="ALB6" s="17">
        <f t="shared" si="61"/>
        <v>3.6650174088326921E-4</v>
      </c>
      <c r="ALC6" s="17">
        <f t="shared" si="61"/>
        <v>0</v>
      </c>
      <c r="ALD6" s="17">
        <f t="shared" si="61"/>
        <v>1.6294606485253382E-4</v>
      </c>
      <c r="ALE6" s="17">
        <f t="shared" si="61"/>
        <v>6.3078216989066445E-4</v>
      </c>
      <c r="ALF6" s="17">
        <f t="shared" si="61"/>
        <v>4.1169205434335118E-4</v>
      </c>
      <c r="ALG6" s="17">
        <f t="shared" si="61"/>
        <v>0</v>
      </c>
      <c r="ALH6" s="17">
        <f t="shared" si="61"/>
        <v>0</v>
      </c>
      <c r="ALI6" s="17">
        <f t="shared" si="61"/>
        <v>1.5569048731122528E-4</v>
      </c>
      <c r="ALJ6" s="17">
        <f t="shared" si="61"/>
        <v>0</v>
      </c>
      <c r="ALK6" s="17">
        <f t="shared" si="61"/>
        <v>3.3607797008906068E-4</v>
      </c>
      <c r="ALL6" s="17">
        <f t="shared" si="61"/>
        <v>0</v>
      </c>
      <c r="ALM6" s="17">
        <f t="shared" si="61"/>
        <v>3.9521786384744589E-4</v>
      </c>
      <c r="ALN6" s="17">
        <f t="shared" si="61"/>
        <v>2.1736982511609527E-3</v>
      </c>
      <c r="ALO6" s="17">
        <f t="shared" si="61"/>
        <v>2.875215641173088E-4</v>
      </c>
      <c r="ALP6" s="17">
        <f t="shared" ref="ALP6:AMH6" si="62">IFERROR(ALP5/ALP3,"")</f>
        <v>7.7657839558903469E-5</v>
      </c>
      <c r="ALQ6" s="17">
        <f t="shared" si="62"/>
        <v>8.0082370438164967E-4</v>
      </c>
      <c r="ALR6" s="17">
        <f t="shared" si="62"/>
        <v>1.5323322096230462E-4</v>
      </c>
      <c r="ALS6" s="17">
        <f t="shared" si="62"/>
        <v>3.551767004084532E-4</v>
      </c>
      <c r="ALT6" s="17">
        <f t="shared" si="62"/>
        <v>0</v>
      </c>
      <c r="ALU6" s="17">
        <f t="shared" si="62"/>
        <v>8.5668828784726467E-4</v>
      </c>
      <c r="ALV6" s="17">
        <f t="shared" si="62"/>
        <v>1.1350737797956867E-3</v>
      </c>
      <c r="ALW6" s="17">
        <f t="shared" si="62"/>
        <v>8.5367935803312277E-4</v>
      </c>
      <c r="ALX6" s="17">
        <f t="shared" si="62"/>
        <v>2.59118995415587E-3</v>
      </c>
      <c r="ALY6" s="17">
        <f t="shared" si="62"/>
        <v>1.2804097311139564E-3</v>
      </c>
      <c r="ALZ6" s="17">
        <f t="shared" si="62"/>
        <v>6.8203519301595966E-4</v>
      </c>
      <c r="AMA6" s="17">
        <f t="shared" si="62"/>
        <v>6.6082934082273249E-4</v>
      </c>
      <c r="AMB6" s="17">
        <f t="shared" si="62"/>
        <v>5.7295645530939653E-4</v>
      </c>
      <c r="AMC6" s="17">
        <f t="shared" si="62"/>
        <v>6.4794816414686827E-4</v>
      </c>
      <c r="AMD6" s="17">
        <f t="shared" si="62"/>
        <v>2.5731746542296558E-3</v>
      </c>
      <c r="AME6" s="17">
        <f t="shared" si="62"/>
        <v>8.8041085840058692E-4</v>
      </c>
      <c r="AMF6" s="17">
        <f t="shared" si="62"/>
        <v>1.6100466913540493E-4</v>
      </c>
      <c r="AMG6" s="17">
        <f t="shared" si="62"/>
        <v>1.3524479307546659E-4</v>
      </c>
      <c r="AMH6" s="17">
        <f t="shared" si="62"/>
        <v>0</v>
      </c>
      <c r="AMI6" s="17">
        <f t="shared" ref="AMI6:ANB6" si="63">IFERROR(AMI5/AMI3,"")</f>
        <v>1.8749414080809974E-4</v>
      </c>
      <c r="AMJ6" s="17">
        <f t="shared" si="63"/>
        <v>1.1178804985747024E-4</v>
      </c>
      <c r="AMK6" s="17">
        <f t="shared" si="63"/>
        <v>0</v>
      </c>
      <c r="AML6" s="17">
        <f t="shared" si="63"/>
        <v>0</v>
      </c>
      <c r="AMM6" s="17">
        <f t="shared" si="63"/>
        <v>0</v>
      </c>
      <c r="AMN6" s="17">
        <f t="shared" si="63"/>
        <v>0</v>
      </c>
      <c r="AMO6" s="17">
        <f t="shared" si="63"/>
        <v>1.4365752047119666E-4</v>
      </c>
      <c r="AMP6" s="17">
        <f t="shared" si="63"/>
        <v>3.4548281223009154E-4</v>
      </c>
      <c r="AMQ6" s="17">
        <f t="shared" si="63"/>
        <v>0</v>
      </c>
      <c r="AMR6" s="17">
        <f t="shared" si="63"/>
        <v>0</v>
      </c>
      <c r="AMS6" s="17">
        <f t="shared" si="63"/>
        <v>0</v>
      </c>
      <c r="AMT6" s="17">
        <f t="shared" si="63"/>
        <v>0</v>
      </c>
      <c r="AMU6" s="17">
        <f t="shared" si="63"/>
        <v>0</v>
      </c>
      <c r="AMV6" s="17">
        <f t="shared" si="63"/>
        <v>1.9219680953296174E-4</v>
      </c>
      <c r="AMW6" s="17">
        <f t="shared" si="63"/>
        <v>0</v>
      </c>
      <c r="AMX6" s="17">
        <f t="shared" si="63"/>
        <v>7.1237756010685662E-3</v>
      </c>
      <c r="AMY6" s="17">
        <f t="shared" si="63"/>
        <v>2.6056745801968733E-3</v>
      </c>
      <c r="AMZ6" s="17">
        <f t="shared" si="63"/>
        <v>0</v>
      </c>
      <c r="ANA6" s="17">
        <f t="shared" si="63"/>
        <v>0</v>
      </c>
      <c r="ANB6" s="17">
        <f t="shared" si="63"/>
        <v>4.9382716049382717E-4</v>
      </c>
      <c r="ANC6" s="17">
        <f t="shared" ref="ANC6:ANV6" si="64">IFERROR(ANC5/ANC3,"")</f>
        <v>1.8001800180018001E-4</v>
      </c>
      <c r="AND6" s="17">
        <f t="shared" si="64"/>
        <v>0</v>
      </c>
      <c r="ANE6" s="17">
        <f t="shared" si="64"/>
        <v>1.0282776349614396E-4</v>
      </c>
      <c r="ANF6" s="17">
        <f t="shared" si="64"/>
        <v>2.3443910444262102E-4</v>
      </c>
      <c r="ANG6" s="17">
        <f t="shared" si="64"/>
        <v>4.6591085572293835E-4</v>
      </c>
      <c r="ANH6" s="17">
        <f t="shared" si="64"/>
        <v>0</v>
      </c>
      <c r="ANI6" s="17">
        <f t="shared" si="64"/>
        <v>0</v>
      </c>
      <c r="ANJ6" s="17">
        <f t="shared" si="64"/>
        <v>0</v>
      </c>
      <c r="ANK6" s="17">
        <f t="shared" si="64"/>
        <v>0</v>
      </c>
      <c r="ANL6" s="17">
        <f t="shared" si="64"/>
        <v>2.5119316754584274E-4</v>
      </c>
      <c r="ANM6" s="17">
        <f t="shared" si="64"/>
        <v>0</v>
      </c>
      <c r="ANN6" s="17">
        <f t="shared" si="64"/>
        <v>0</v>
      </c>
      <c r="ANO6" s="17">
        <f t="shared" si="64"/>
        <v>0</v>
      </c>
      <c r="ANP6" s="17">
        <f t="shared" si="64"/>
        <v>0</v>
      </c>
      <c r="ANQ6" s="17">
        <f t="shared" si="64"/>
        <v>0</v>
      </c>
      <c r="ANR6" s="17">
        <f t="shared" si="64"/>
        <v>0</v>
      </c>
      <c r="ANS6" s="17">
        <f t="shared" si="64"/>
        <v>0</v>
      </c>
      <c r="ANT6" s="17">
        <f t="shared" si="64"/>
        <v>0</v>
      </c>
      <c r="ANU6" s="17">
        <f t="shared" si="64"/>
        <v>0</v>
      </c>
      <c r="ANV6" s="17">
        <f t="shared" si="64"/>
        <v>0</v>
      </c>
      <c r="ANW6" s="17">
        <f t="shared" ref="ANW6:AOT6" si="65">IFERROR(ANW5/ANW3,"")</f>
        <v>1.125415636456646E-2</v>
      </c>
      <c r="ANX6" s="17">
        <f t="shared" si="65"/>
        <v>2.366023896841358E-4</v>
      </c>
      <c r="ANY6" s="17">
        <f t="shared" si="65"/>
        <v>0</v>
      </c>
      <c r="ANZ6" s="17">
        <f t="shared" si="65"/>
        <v>1.8228217280349981E-4</v>
      </c>
      <c r="AOA6" s="17">
        <f t="shared" si="65"/>
        <v>0</v>
      </c>
      <c r="AOB6" s="17">
        <f t="shared" si="65"/>
        <v>0</v>
      </c>
      <c r="AOC6" s="17">
        <f t="shared" si="65"/>
        <v>0</v>
      </c>
      <c r="AOD6" s="17">
        <f t="shared" si="65"/>
        <v>0</v>
      </c>
      <c r="AOE6" s="17">
        <f t="shared" si="65"/>
        <v>0</v>
      </c>
      <c r="AOF6" s="17">
        <f t="shared" si="65"/>
        <v>0</v>
      </c>
      <c r="AOG6" s="17">
        <f t="shared" si="65"/>
        <v>1.4723203769140164E-4</v>
      </c>
      <c r="AOH6" s="17">
        <f t="shared" si="65"/>
        <v>0</v>
      </c>
      <c r="AOI6" s="17">
        <f t="shared" si="65"/>
        <v>2.1734405564007825E-4</v>
      </c>
      <c r="AOJ6" s="17">
        <f t="shared" si="65"/>
        <v>0</v>
      </c>
      <c r="AOK6" s="17">
        <f t="shared" si="65"/>
        <v>1.3245033112582781E-3</v>
      </c>
      <c r="AOL6" s="17">
        <f t="shared" si="65"/>
        <v>7.9192239160562263E-4</v>
      </c>
      <c r="AOM6" s="17">
        <f t="shared" si="65"/>
        <v>0</v>
      </c>
      <c r="AON6" s="17">
        <f t="shared" si="65"/>
        <v>0</v>
      </c>
      <c r="AOO6" s="17">
        <f t="shared" si="65"/>
        <v>0</v>
      </c>
      <c r="AOP6" s="17">
        <f t="shared" si="65"/>
        <v>4.1379310344827585E-4</v>
      </c>
      <c r="AOQ6" s="17">
        <f t="shared" si="65"/>
        <v>0</v>
      </c>
      <c r="AOR6" s="17">
        <f t="shared" si="65"/>
        <v>1.0464629552113855E-4</v>
      </c>
      <c r="AOS6" s="17">
        <f t="shared" si="65"/>
        <v>1.3607293509320997E-4</v>
      </c>
      <c r="AOT6" s="17">
        <f t="shared" si="65"/>
        <v>2.1459227467811158E-4</v>
      </c>
      <c r="AOU6" s="17">
        <f t="shared" ref="AOU6:APM6" si="66">IFERROR(AOU5/AOU3,"")</f>
        <v>4.9346163335800639E-4</v>
      </c>
      <c r="AOV6" s="17">
        <f t="shared" si="66"/>
        <v>0</v>
      </c>
      <c r="AOW6" s="17">
        <f t="shared" si="66"/>
        <v>1.3003901170351105E-4</v>
      </c>
      <c r="AOX6" s="17">
        <f t="shared" si="66"/>
        <v>0</v>
      </c>
      <c r="AOY6" s="17">
        <f t="shared" si="66"/>
        <v>0</v>
      </c>
      <c r="AOZ6" s="17">
        <f t="shared" si="66"/>
        <v>0</v>
      </c>
      <c r="APA6" s="17">
        <f t="shared" si="66"/>
        <v>0</v>
      </c>
      <c r="APB6" s="17">
        <f t="shared" si="66"/>
        <v>0</v>
      </c>
      <c r="APC6" s="17">
        <f t="shared" si="66"/>
        <v>3.5640592759332208E-3</v>
      </c>
      <c r="APD6" s="17">
        <f t="shared" si="66"/>
        <v>0</v>
      </c>
      <c r="APE6" s="17">
        <f t="shared" si="66"/>
        <v>0</v>
      </c>
      <c r="APF6" s="17">
        <f t="shared" si="66"/>
        <v>0</v>
      </c>
      <c r="APG6" s="17">
        <f t="shared" si="66"/>
        <v>6.9405885619100499E-3</v>
      </c>
      <c r="APH6" s="17">
        <f t="shared" si="66"/>
        <v>2.9120559114735004E-4</v>
      </c>
      <c r="API6" s="17">
        <f t="shared" si="66"/>
        <v>3.0349013657056146E-4</v>
      </c>
      <c r="APJ6" s="17">
        <f t="shared" si="66"/>
        <v>1.8989745537409798E-4</v>
      </c>
      <c r="APK6" s="17">
        <f t="shared" si="66"/>
        <v>0</v>
      </c>
      <c r="APL6" s="17">
        <f t="shared" si="66"/>
        <v>0</v>
      </c>
      <c r="APM6" s="17">
        <f t="shared" si="66"/>
        <v>0</v>
      </c>
      <c r="APN6" s="17">
        <f t="shared" ref="APN6:APR6" si="67">IFERROR(APN5/APN3,"")</f>
        <v>5.3567602314120424E-4</v>
      </c>
      <c r="APO6" s="17">
        <f t="shared" si="67"/>
        <v>4.4059333235423704E-4</v>
      </c>
      <c r="APP6" s="17">
        <f t="shared" si="67"/>
        <v>2.9374326838343289E-4</v>
      </c>
      <c r="APQ6" s="17">
        <f t="shared" si="67"/>
        <v>2.6464573559485142E-3</v>
      </c>
      <c r="APR6" s="17">
        <f t="shared" si="67"/>
        <v>1.4677821811243211E-4</v>
      </c>
      <c r="APS6" s="17">
        <f t="shared" ref="APS6:APW6" si="68">IFERROR(APS5/APS3,"")</f>
        <v>1.0524469391334855E-3</v>
      </c>
      <c r="APT6" s="17">
        <f t="shared" si="68"/>
        <v>1.8315018315018315E-3</v>
      </c>
      <c r="APU6" s="17">
        <f t="shared" si="68"/>
        <v>1.5394765779634925E-3</v>
      </c>
      <c r="APV6" s="17">
        <f t="shared" si="68"/>
        <v>1.201345506967804E-3</v>
      </c>
      <c r="APW6" s="17">
        <f t="shared" si="68"/>
        <v>3.7926675094816687E-3</v>
      </c>
      <c r="APX6" s="17">
        <f t="shared" ref="APX6:AQB6" si="69">IFERROR(APX5/APX3,"")</f>
        <v>3.8707180181923748E-4</v>
      </c>
      <c r="APY6" s="17">
        <f t="shared" si="69"/>
        <v>8.9265788886409283E-4</v>
      </c>
      <c r="APZ6" s="17">
        <f t="shared" si="69"/>
        <v>1.7271157167530224E-3</v>
      </c>
      <c r="AQA6" s="17">
        <f t="shared" si="69"/>
        <v>2.1899808376676703E-3</v>
      </c>
      <c r="AQB6" s="17">
        <f t="shared" si="69"/>
        <v>3.0152918371742408E-3</v>
      </c>
      <c r="AQC6" s="17">
        <f t="shared" ref="AQC6:AQG6" si="70">IFERROR(AQC5/AQC3,"")</f>
        <v>6.4129970072680635E-4</v>
      </c>
      <c r="AQD6" s="17">
        <f t="shared" si="70"/>
        <v>0</v>
      </c>
      <c r="AQE6" s="17">
        <f t="shared" ref="AQE6:AQF6" si="71">IFERROR(AQE5/AQE3,"")</f>
        <v>8.1056044465030105E-3</v>
      </c>
      <c r="AQF6" s="17">
        <f t="shared" si="71"/>
        <v>0</v>
      </c>
      <c r="AQG6" s="17">
        <f t="shared" si="70"/>
        <v>1.0113268608414239E-3</v>
      </c>
    </row>
    <row r="7" spans="1:1128" ht="16.5" hidden="1" customHeight="1" x14ac:dyDescent="0.25">
      <c r="A7" s="31" t="s">
        <v>10</v>
      </c>
      <c r="B7" s="7">
        <f t="shared" ref="B7" si="72">B9</f>
        <v>11319</v>
      </c>
      <c r="C7" s="7">
        <f t="shared" ref="C7:U7" si="73">C9</f>
        <v>14371</v>
      </c>
      <c r="D7" s="7">
        <f t="shared" si="73"/>
        <v>12710</v>
      </c>
      <c r="E7" s="7">
        <f t="shared" si="73"/>
        <v>13697</v>
      </c>
      <c r="F7" s="7">
        <f t="shared" si="73"/>
        <v>10818</v>
      </c>
      <c r="G7" s="7">
        <f t="shared" si="73"/>
        <v>8345</v>
      </c>
      <c r="H7" s="7">
        <f t="shared" si="73"/>
        <v>9022</v>
      </c>
      <c r="I7" s="7">
        <f t="shared" si="73"/>
        <v>9175</v>
      </c>
      <c r="J7" s="7">
        <f t="shared" si="73"/>
        <v>8197</v>
      </c>
      <c r="K7" s="7">
        <f t="shared" si="73"/>
        <v>7674</v>
      </c>
      <c r="L7" s="7">
        <f t="shared" si="73"/>
        <v>6928</v>
      </c>
      <c r="M7" s="7">
        <f t="shared" si="73"/>
        <v>8442</v>
      </c>
      <c r="N7" s="7">
        <f t="shared" si="73"/>
        <v>6711</v>
      </c>
      <c r="O7" s="7">
        <f t="shared" si="73"/>
        <v>7086</v>
      </c>
      <c r="P7" s="7">
        <f t="shared" si="73"/>
        <v>6010</v>
      </c>
      <c r="Q7" s="7">
        <f t="shared" si="73"/>
        <v>8490</v>
      </c>
      <c r="R7" s="7">
        <f t="shared" si="73"/>
        <v>7686</v>
      </c>
      <c r="S7" s="7">
        <f t="shared" si="73"/>
        <v>6918</v>
      </c>
      <c r="T7" s="7">
        <f t="shared" si="73"/>
        <v>7934</v>
      </c>
      <c r="U7" s="7">
        <f t="shared" si="73"/>
        <v>9039</v>
      </c>
      <c r="V7" s="7">
        <f t="shared" ref="V7:AO7" si="74">V9</f>
        <v>14077</v>
      </c>
      <c r="W7" s="7">
        <f t="shared" si="74"/>
        <v>11118</v>
      </c>
      <c r="X7" s="7">
        <f t="shared" si="74"/>
        <v>11338</v>
      </c>
      <c r="Y7" s="7">
        <f t="shared" si="74"/>
        <v>11747</v>
      </c>
      <c r="Z7" s="7">
        <f t="shared" si="74"/>
        <v>10311</v>
      </c>
      <c r="AA7" s="7">
        <f t="shared" si="74"/>
        <v>9049</v>
      </c>
      <c r="AB7" s="7">
        <f t="shared" si="74"/>
        <v>8049</v>
      </c>
      <c r="AC7" s="7">
        <f t="shared" si="74"/>
        <v>6824</v>
      </c>
      <c r="AD7" s="7">
        <f t="shared" si="74"/>
        <v>6569</v>
      </c>
      <c r="AE7" s="7">
        <f t="shared" si="74"/>
        <v>8000</v>
      </c>
      <c r="AF7" s="7">
        <f t="shared" si="74"/>
        <v>5571</v>
      </c>
      <c r="AG7" s="7">
        <f t="shared" si="74"/>
        <v>7344</v>
      </c>
      <c r="AH7" s="7">
        <f t="shared" si="74"/>
        <v>7093</v>
      </c>
      <c r="AI7" s="7">
        <f t="shared" si="74"/>
        <v>5737</v>
      </c>
      <c r="AJ7" s="7">
        <f t="shared" si="74"/>
        <v>6686</v>
      </c>
      <c r="AK7" s="7">
        <f t="shared" si="74"/>
        <v>7797</v>
      </c>
      <c r="AL7" s="7">
        <f t="shared" si="74"/>
        <v>6853</v>
      </c>
      <c r="AM7" s="7">
        <f t="shared" si="74"/>
        <v>6148</v>
      </c>
      <c r="AN7" s="7">
        <f t="shared" si="74"/>
        <v>7679</v>
      </c>
      <c r="AO7" s="7">
        <f t="shared" si="74"/>
        <v>7947</v>
      </c>
      <c r="AP7" s="7">
        <f t="shared" ref="AP7:BM7" si="75">AP9</f>
        <v>12953</v>
      </c>
      <c r="AQ7" s="7">
        <f t="shared" si="75"/>
        <v>9864</v>
      </c>
      <c r="AR7" s="7">
        <f t="shared" si="75"/>
        <v>10735</v>
      </c>
      <c r="AS7" s="7">
        <f t="shared" si="75"/>
        <v>11219</v>
      </c>
      <c r="AT7" s="7">
        <f t="shared" si="75"/>
        <v>9896</v>
      </c>
      <c r="AU7" s="7">
        <f t="shared" si="75"/>
        <v>7947</v>
      </c>
      <c r="AV7" s="7">
        <f t="shared" si="75"/>
        <v>6476</v>
      </c>
      <c r="AW7" s="7">
        <f t="shared" si="75"/>
        <v>5945</v>
      </c>
      <c r="AX7" s="7">
        <f t="shared" si="75"/>
        <v>5544</v>
      </c>
      <c r="AY7" s="7">
        <f t="shared" si="75"/>
        <v>6310</v>
      </c>
      <c r="AZ7" s="7">
        <f t="shared" si="75"/>
        <v>7185</v>
      </c>
      <c r="BA7" s="7">
        <f t="shared" si="75"/>
        <v>5385</v>
      </c>
      <c r="BB7" s="7">
        <f t="shared" si="75"/>
        <v>4784</v>
      </c>
      <c r="BC7" s="7">
        <f t="shared" si="75"/>
        <v>4007</v>
      </c>
      <c r="BD7" s="7">
        <f t="shared" si="75"/>
        <v>5095</v>
      </c>
      <c r="BE7" s="7">
        <f t="shared" si="75"/>
        <v>6354</v>
      </c>
      <c r="BF7" s="7">
        <f t="shared" si="75"/>
        <v>5349</v>
      </c>
      <c r="BG7" s="7">
        <f t="shared" si="75"/>
        <v>4658</v>
      </c>
      <c r="BH7" s="7">
        <f t="shared" si="75"/>
        <v>4637</v>
      </c>
      <c r="BI7" s="7">
        <f t="shared" si="75"/>
        <v>5166</v>
      </c>
      <c r="BJ7" s="7">
        <f t="shared" si="75"/>
        <v>7872</v>
      </c>
      <c r="BK7" s="7">
        <f t="shared" si="75"/>
        <v>8048</v>
      </c>
      <c r="BL7" s="7">
        <f t="shared" si="75"/>
        <v>8808</v>
      </c>
      <c r="BM7" s="7">
        <f t="shared" si="75"/>
        <v>7110</v>
      </c>
      <c r="BN7" s="7">
        <f t="shared" ref="BN7:BX7" si="76">BN9</f>
        <v>9553</v>
      </c>
      <c r="BO7" s="7">
        <f t="shared" si="76"/>
        <v>9648</v>
      </c>
      <c r="BP7" s="7">
        <f t="shared" si="76"/>
        <v>9995</v>
      </c>
      <c r="BQ7" s="7">
        <f t="shared" si="76"/>
        <v>6997</v>
      </c>
      <c r="BR7" s="7">
        <f t="shared" si="76"/>
        <v>5736</v>
      </c>
      <c r="BS7" s="7">
        <f t="shared" si="76"/>
        <v>9320</v>
      </c>
      <c r="BT7" s="7">
        <f t="shared" si="76"/>
        <v>7987</v>
      </c>
      <c r="BU7" s="7">
        <f t="shared" si="76"/>
        <v>5579</v>
      </c>
      <c r="BV7" s="7">
        <f t="shared" si="76"/>
        <v>4627</v>
      </c>
      <c r="BW7" s="7">
        <f t="shared" si="76"/>
        <v>4122</v>
      </c>
      <c r="BX7" s="7">
        <f t="shared" si="76"/>
        <v>5600</v>
      </c>
      <c r="BY7" s="7">
        <f t="shared" ref="BY7:CG7" si="77">BY9</f>
        <v>4341</v>
      </c>
      <c r="BZ7" s="7">
        <f t="shared" si="77"/>
        <v>4676</v>
      </c>
      <c r="CA7" s="7">
        <f t="shared" si="77"/>
        <v>4299</v>
      </c>
      <c r="CB7" s="7">
        <f t="shared" si="77"/>
        <v>4007</v>
      </c>
      <c r="CC7" s="7">
        <f t="shared" si="77"/>
        <v>5960</v>
      </c>
      <c r="CD7" s="7">
        <f t="shared" si="77"/>
        <v>6829</v>
      </c>
      <c r="CE7" s="7">
        <f t="shared" si="77"/>
        <v>5501</v>
      </c>
      <c r="CF7" s="7">
        <f t="shared" si="77"/>
        <v>7044</v>
      </c>
      <c r="CG7" s="7">
        <f t="shared" si="77"/>
        <v>9028</v>
      </c>
      <c r="CH7" s="7">
        <f t="shared" ref="CH7:CZ7" si="78">CH9</f>
        <v>9034</v>
      </c>
      <c r="CI7" s="7">
        <f t="shared" si="78"/>
        <v>9150</v>
      </c>
      <c r="CJ7" s="7">
        <f t="shared" si="78"/>
        <v>9666</v>
      </c>
      <c r="CK7" s="7">
        <f t="shared" si="78"/>
        <v>8048</v>
      </c>
      <c r="CL7" s="7">
        <f t="shared" si="78"/>
        <v>5335</v>
      </c>
      <c r="CM7" s="7">
        <f t="shared" si="78"/>
        <v>6354</v>
      </c>
      <c r="CN7" s="7">
        <f t="shared" si="78"/>
        <v>6395</v>
      </c>
      <c r="CO7" s="7">
        <f t="shared" si="78"/>
        <v>5011</v>
      </c>
      <c r="CP7" s="7">
        <f t="shared" si="78"/>
        <v>6539</v>
      </c>
      <c r="CQ7" s="7">
        <f t="shared" si="78"/>
        <v>5373</v>
      </c>
      <c r="CR7" s="7">
        <f t="shared" si="78"/>
        <v>6454</v>
      </c>
      <c r="CS7" s="7">
        <f t="shared" si="78"/>
        <v>4968</v>
      </c>
      <c r="CT7" s="7">
        <f t="shared" si="78"/>
        <v>3988</v>
      </c>
      <c r="CU7" s="7">
        <f t="shared" si="78"/>
        <v>3734</v>
      </c>
      <c r="CV7" s="7">
        <f t="shared" si="78"/>
        <v>4485</v>
      </c>
      <c r="CW7" s="7">
        <f t="shared" si="78"/>
        <v>5613</v>
      </c>
      <c r="CX7" s="7">
        <f t="shared" si="78"/>
        <v>5032</v>
      </c>
      <c r="CY7" s="7">
        <f t="shared" si="78"/>
        <v>5157</v>
      </c>
      <c r="CZ7" s="7">
        <f t="shared" si="78"/>
        <v>5655</v>
      </c>
      <c r="DA7" s="7">
        <f t="shared" ref="DA7:DV7" si="79">DA9</f>
        <v>11859</v>
      </c>
      <c r="DB7" s="7">
        <f t="shared" si="79"/>
        <v>7618</v>
      </c>
      <c r="DC7" s="7">
        <f t="shared" si="79"/>
        <v>6683</v>
      </c>
      <c r="DD7" s="7">
        <f t="shared" si="79"/>
        <v>7682</v>
      </c>
      <c r="DE7" s="7">
        <f t="shared" si="79"/>
        <v>9654</v>
      </c>
      <c r="DF7" s="7">
        <f t="shared" si="79"/>
        <v>6651</v>
      </c>
      <c r="DG7" s="7">
        <f t="shared" si="79"/>
        <v>5270</v>
      </c>
      <c r="DH7" s="7">
        <f t="shared" si="79"/>
        <v>4629</v>
      </c>
      <c r="DI7" s="7">
        <f t="shared" si="79"/>
        <v>4358</v>
      </c>
      <c r="DJ7" s="7">
        <f t="shared" si="79"/>
        <v>4203</v>
      </c>
      <c r="DK7" s="7">
        <f t="shared" si="79"/>
        <v>6429</v>
      </c>
      <c r="DL7" s="7">
        <f t="shared" si="79"/>
        <v>4593</v>
      </c>
      <c r="DM7" s="7">
        <f t="shared" si="79"/>
        <v>3827</v>
      </c>
      <c r="DN7" s="7">
        <f t="shared" si="79"/>
        <v>3585</v>
      </c>
      <c r="DO7" s="7">
        <f t="shared" si="79"/>
        <v>4627</v>
      </c>
      <c r="DP7" s="7">
        <f t="shared" si="79"/>
        <v>5848</v>
      </c>
      <c r="DQ7" s="7">
        <f t="shared" si="79"/>
        <v>4874</v>
      </c>
      <c r="DR7" s="7">
        <f t="shared" si="79"/>
        <v>4283</v>
      </c>
      <c r="DS7" s="7">
        <f t="shared" si="79"/>
        <v>4045</v>
      </c>
      <c r="DT7" s="7">
        <f t="shared" si="79"/>
        <v>4160</v>
      </c>
      <c r="DU7" s="7">
        <f t="shared" si="79"/>
        <v>6760</v>
      </c>
      <c r="DV7" s="7">
        <f t="shared" si="79"/>
        <v>6963</v>
      </c>
      <c r="DW7" s="7">
        <f>DW9</f>
        <v>8561</v>
      </c>
      <c r="DX7" s="7">
        <f>DX9</f>
        <v>11606</v>
      </c>
      <c r="DY7" s="7">
        <f t="shared" ref="DY7:ER7" si="80">DY9</f>
        <v>9340</v>
      </c>
      <c r="DZ7" s="7">
        <f t="shared" si="80"/>
        <v>10588</v>
      </c>
      <c r="EA7" s="7">
        <f t="shared" si="80"/>
        <v>12070</v>
      </c>
      <c r="EB7" s="7">
        <f t="shared" si="80"/>
        <v>6551</v>
      </c>
      <c r="EC7" s="7">
        <f t="shared" si="80"/>
        <v>5011</v>
      </c>
      <c r="ED7" s="7">
        <f t="shared" si="80"/>
        <v>7505</v>
      </c>
      <c r="EE7" s="7">
        <f t="shared" si="80"/>
        <v>6507</v>
      </c>
      <c r="EF7" s="7">
        <f t="shared" si="80"/>
        <v>4786</v>
      </c>
      <c r="EG7" s="7">
        <f t="shared" si="80"/>
        <v>4136</v>
      </c>
      <c r="EH7" s="7">
        <f t="shared" si="80"/>
        <v>3954</v>
      </c>
      <c r="EI7" s="7">
        <f t="shared" si="80"/>
        <v>5326</v>
      </c>
      <c r="EJ7" s="7">
        <f t="shared" si="80"/>
        <v>5139</v>
      </c>
      <c r="EK7" s="7">
        <f t="shared" si="80"/>
        <v>3958</v>
      </c>
      <c r="EL7" s="7">
        <f t="shared" si="80"/>
        <v>4179</v>
      </c>
      <c r="EM7" s="7">
        <f t="shared" si="80"/>
        <v>3827</v>
      </c>
      <c r="EN7" s="7">
        <f t="shared" si="80"/>
        <v>5671</v>
      </c>
      <c r="EO7" s="7">
        <f t="shared" si="80"/>
        <v>4690</v>
      </c>
      <c r="EP7" s="7">
        <f t="shared" si="80"/>
        <v>4755</v>
      </c>
      <c r="EQ7" s="7">
        <f t="shared" si="80"/>
        <v>5476</v>
      </c>
      <c r="ER7" s="7">
        <f t="shared" si="80"/>
        <v>7469</v>
      </c>
      <c r="ES7" s="7">
        <f t="shared" ref="ES7:FE7" si="81">ES9</f>
        <v>10096</v>
      </c>
      <c r="ET7" s="7">
        <f t="shared" si="81"/>
        <v>7163</v>
      </c>
      <c r="EU7" s="7">
        <f t="shared" si="81"/>
        <v>8746</v>
      </c>
      <c r="EV7" s="7">
        <f t="shared" si="81"/>
        <v>9068</v>
      </c>
      <c r="EW7" s="7">
        <f t="shared" si="81"/>
        <v>6334</v>
      </c>
      <c r="EX7" s="7">
        <f t="shared" si="81"/>
        <v>6509</v>
      </c>
      <c r="EY7" s="7">
        <f t="shared" si="81"/>
        <v>4995</v>
      </c>
      <c r="EZ7" s="7">
        <f t="shared" si="81"/>
        <v>4542</v>
      </c>
      <c r="FA7" s="7">
        <f t="shared" si="81"/>
        <v>6696</v>
      </c>
      <c r="FB7" s="7">
        <f t="shared" si="81"/>
        <v>8699</v>
      </c>
      <c r="FC7" s="7">
        <f t="shared" si="81"/>
        <v>11726</v>
      </c>
      <c r="FD7" s="7">
        <f t="shared" si="81"/>
        <v>11475</v>
      </c>
      <c r="FE7" s="7">
        <f t="shared" si="81"/>
        <v>7578</v>
      </c>
      <c r="FF7" s="7">
        <f t="shared" ref="FF7:FM7" si="82">FF9</f>
        <v>6291</v>
      </c>
      <c r="FG7" s="7">
        <f t="shared" si="82"/>
        <v>5911</v>
      </c>
      <c r="FH7" s="7">
        <f t="shared" si="82"/>
        <v>7835</v>
      </c>
      <c r="FI7" s="7">
        <f>FI9</f>
        <v>6382</v>
      </c>
      <c r="FJ7" s="7">
        <f>FJ9</f>
        <v>5705</v>
      </c>
      <c r="FK7" s="7">
        <f t="shared" si="82"/>
        <v>6121</v>
      </c>
      <c r="FL7" s="7">
        <f t="shared" si="82"/>
        <v>6029</v>
      </c>
      <c r="FM7" s="7">
        <f t="shared" si="82"/>
        <v>12779</v>
      </c>
      <c r="FN7" s="7">
        <f>FN9</f>
        <v>12181</v>
      </c>
      <c r="FO7" s="7">
        <f>FO9</f>
        <v>8377</v>
      </c>
      <c r="FP7" s="7">
        <f>FP9</f>
        <v>7723</v>
      </c>
      <c r="FQ7" s="7">
        <f>FQ9</f>
        <v>6698</v>
      </c>
      <c r="FR7" s="7">
        <f t="shared" ref="FR7:GJ7" si="83">FR9</f>
        <v>8158</v>
      </c>
      <c r="FS7" s="7">
        <f t="shared" si="83"/>
        <v>6543</v>
      </c>
      <c r="FT7" s="7">
        <f t="shared" si="83"/>
        <v>7307</v>
      </c>
      <c r="FU7" s="7">
        <f t="shared" si="83"/>
        <v>8611</v>
      </c>
      <c r="FV7" s="7">
        <f t="shared" si="83"/>
        <v>10377</v>
      </c>
      <c r="FW7" s="7">
        <f t="shared" si="83"/>
        <v>9349</v>
      </c>
      <c r="FX7" s="7">
        <f t="shared" si="83"/>
        <v>6461</v>
      </c>
      <c r="FY7" s="7">
        <f t="shared" si="83"/>
        <v>5226</v>
      </c>
      <c r="FZ7" s="7">
        <f t="shared" si="83"/>
        <v>4941</v>
      </c>
      <c r="GA7" s="7">
        <f t="shared" si="83"/>
        <v>7161</v>
      </c>
      <c r="GB7" s="7">
        <f t="shared" si="83"/>
        <v>6912</v>
      </c>
      <c r="GC7" s="7">
        <f t="shared" si="83"/>
        <v>5090</v>
      </c>
      <c r="GD7" s="7">
        <f t="shared" si="83"/>
        <v>4454</v>
      </c>
      <c r="GE7" s="7">
        <f t="shared" si="83"/>
        <v>4935</v>
      </c>
      <c r="GF7" s="7">
        <f t="shared" si="83"/>
        <v>8483</v>
      </c>
      <c r="GG7" s="7">
        <f t="shared" si="83"/>
        <v>8546</v>
      </c>
      <c r="GH7" s="7">
        <f t="shared" si="83"/>
        <v>9339</v>
      </c>
      <c r="GI7" s="7">
        <f t="shared" si="83"/>
        <v>12695</v>
      </c>
      <c r="GJ7" s="7">
        <f t="shared" si="83"/>
        <v>9710</v>
      </c>
      <c r="GK7" s="7">
        <f t="shared" ref="GK7:HD7" si="84">GK9</f>
        <v>11416</v>
      </c>
      <c r="GL7" s="7">
        <f t="shared" si="84"/>
        <v>10557</v>
      </c>
      <c r="GM7" s="7">
        <f t="shared" si="84"/>
        <v>10142</v>
      </c>
      <c r="GN7" s="7">
        <f t="shared" si="84"/>
        <v>6297</v>
      </c>
      <c r="GO7" s="7">
        <f t="shared" si="84"/>
        <v>5605</v>
      </c>
      <c r="GP7" s="7">
        <f t="shared" si="84"/>
        <v>6859</v>
      </c>
      <c r="GQ7" s="7">
        <f t="shared" si="84"/>
        <v>7841</v>
      </c>
      <c r="GR7" s="7">
        <f t="shared" si="84"/>
        <v>7107</v>
      </c>
      <c r="GS7" s="7">
        <f t="shared" si="84"/>
        <v>5161</v>
      </c>
      <c r="GT7" s="7">
        <f t="shared" si="84"/>
        <v>4453</v>
      </c>
      <c r="GU7" s="7">
        <f t="shared" si="84"/>
        <v>6077</v>
      </c>
      <c r="GV7" s="7">
        <f t="shared" si="84"/>
        <v>4784</v>
      </c>
      <c r="GW7" s="7">
        <f t="shared" si="84"/>
        <v>4121</v>
      </c>
      <c r="GX7" s="7">
        <f t="shared" si="84"/>
        <v>4746</v>
      </c>
      <c r="GY7" s="7">
        <f t="shared" si="84"/>
        <v>3972</v>
      </c>
      <c r="GZ7" s="7">
        <f t="shared" si="84"/>
        <v>6087</v>
      </c>
      <c r="HA7" s="7">
        <f t="shared" si="84"/>
        <v>5537</v>
      </c>
      <c r="HB7" s="7">
        <f t="shared" si="84"/>
        <v>5060</v>
      </c>
      <c r="HC7" s="7">
        <f t="shared" si="84"/>
        <v>5749</v>
      </c>
      <c r="HD7" s="7">
        <f t="shared" si="84"/>
        <v>5894</v>
      </c>
      <c r="HE7" s="7">
        <f t="shared" ref="HE7:HV7" si="85">HE9</f>
        <v>10703</v>
      </c>
      <c r="HF7" s="7">
        <f t="shared" si="85"/>
        <v>7699</v>
      </c>
      <c r="HG7" s="7">
        <f t="shared" si="85"/>
        <v>7594</v>
      </c>
      <c r="HH7" s="7">
        <f t="shared" si="85"/>
        <v>8282</v>
      </c>
      <c r="HI7" s="7">
        <f t="shared" si="85"/>
        <v>7875</v>
      </c>
      <c r="HJ7" s="7">
        <f t="shared" si="85"/>
        <v>6792</v>
      </c>
      <c r="HK7" s="7">
        <f t="shared" si="85"/>
        <v>5371</v>
      </c>
      <c r="HL7" s="7">
        <f t="shared" si="85"/>
        <v>5057</v>
      </c>
      <c r="HM7" s="7">
        <f t="shared" si="85"/>
        <v>5726</v>
      </c>
      <c r="HN7" s="7">
        <f t="shared" si="85"/>
        <v>8373</v>
      </c>
      <c r="HO7" s="7">
        <f t="shared" si="85"/>
        <v>5656</v>
      </c>
      <c r="HP7" s="7">
        <f t="shared" si="85"/>
        <v>4761</v>
      </c>
      <c r="HQ7" s="7">
        <f t="shared" si="85"/>
        <v>3990</v>
      </c>
      <c r="HR7" s="7">
        <f t="shared" si="85"/>
        <v>4726</v>
      </c>
      <c r="HS7" s="7">
        <f t="shared" si="85"/>
        <v>5218</v>
      </c>
      <c r="HT7" s="7">
        <f t="shared" si="85"/>
        <v>4189</v>
      </c>
      <c r="HU7" s="7">
        <f t="shared" si="85"/>
        <v>3636</v>
      </c>
      <c r="HV7" s="7">
        <f t="shared" si="85"/>
        <v>10219</v>
      </c>
      <c r="HW7" s="7">
        <f t="shared" ref="HW7:IS7" si="86">HW9</f>
        <v>9928</v>
      </c>
      <c r="HX7" s="7">
        <f t="shared" si="86"/>
        <v>7205</v>
      </c>
      <c r="HY7" s="7">
        <f t="shared" si="86"/>
        <v>6310</v>
      </c>
      <c r="HZ7" s="7">
        <f t="shared" si="86"/>
        <v>7438</v>
      </c>
      <c r="IA7" s="7">
        <f t="shared" si="86"/>
        <v>11497</v>
      </c>
      <c r="IB7" s="7">
        <f t="shared" si="86"/>
        <v>6734</v>
      </c>
      <c r="IC7" s="7">
        <f t="shared" si="86"/>
        <v>5272</v>
      </c>
      <c r="ID7" s="7">
        <f t="shared" si="86"/>
        <v>4492</v>
      </c>
      <c r="IE7" s="7">
        <f t="shared" si="86"/>
        <v>4897</v>
      </c>
      <c r="IF7" s="7">
        <f t="shared" si="86"/>
        <v>8573</v>
      </c>
      <c r="IG7" s="7">
        <f t="shared" si="86"/>
        <v>6550</v>
      </c>
      <c r="IH7" s="7">
        <f t="shared" si="86"/>
        <v>4265</v>
      </c>
      <c r="II7" s="7">
        <f t="shared" si="86"/>
        <v>3677</v>
      </c>
      <c r="IJ7" s="7">
        <f t="shared" si="86"/>
        <v>3223</v>
      </c>
      <c r="IK7" s="7">
        <f t="shared" si="86"/>
        <v>5775</v>
      </c>
      <c r="IL7" s="7">
        <f t="shared" si="86"/>
        <v>3894</v>
      </c>
      <c r="IM7" s="7">
        <f t="shared" si="86"/>
        <v>3068</v>
      </c>
      <c r="IN7" s="7">
        <f t="shared" si="86"/>
        <v>1362</v>
      </c>
      <c r="IO7" s="7">
        <f t="shared" si="86"/>
        <v>6242</v>
      </c>
      <c r="IP7" s="7">
        <f t="shared" si="86"/>
        <v>5439</v>
      </c>
      <c r="IQ7" s="7">
        <f t="shared" si="86"/>
        <v>4722</v>
      </c>
      <c r="IR7" s="7">
        <f t="shared" si="86"/>
        <v>4344</v>
      </c>
      <c r="IS7" s="7">
        <f t="shared" si="86"/>
        <v>11631</v>
      </c>
      <c r="IT7" s="7">
        <f t="shared" ref="IT7:JK7" si="87">IT9</f>
        <v>10433</v>
      </c>
      <c r="IU7" s="7">
        <f t="shared" si="87"/>
        <v>11547</v>
      </c>
      <c r="IV7" s="7">
        <f t="shared" si="87"/>
        <v>7572</v>
      </c>
      <c r="IW7" s="7">
        <f t="shared" si="87"/>
        <v>6009</v>
      </c>
      <c r="IX7" s="7">
        <f t="shared" si="87"/>
        <v>6526</v>
      </c>
      <c r="IY7" s="7">
        <f t="shared" si="87"/>
        <v>5549</v>
      </c>
      <c r="IZ7" s="7">
        <f t="shared" si="87"/>
        <v>5025</v>
      </c>
      <c r="JA7" s="7">
        <f t="shared" si="87"/>
        <v>5865</v>
      </c>
      <c r="JB7" s="7">
        <f t="shared" si="87"/>
        <v>6515</v>
      </c>
      <c r="JC7" s="7">
        <f t="shared" si="87"/>
        <v>7281</v>
      </c>
      <c r="JD7" s="7">
        <f t="shared" si="87"/>
        <v>5620</v>
      </c>
      <c r="JE7" s="7">
        <f t="shared" si="87"/>
        <v>4845</v>
      </c>
      <c r="JF7" s="7">
        <f t="shared" si="87"/>
        <v>5504</v>
      </c>
      <c r="JG7" s="7">
        <f t="shared" si="87"/>
        <v>6622</v>
      </c>
      <c r="JH7" s="7">
        <f t="shared" si="87"/>
        <v>5891</v>
      </c>
      <c r="JI7" s="7">
        <f t="shared" si="87"/>
        <v>5877</v>
      </c>
      <c r="JJ7" s="7">
        <f t="shared" si="87"/>
        <v>5781</v>
      </c>
      <c r="JK7" s="7">
        <f t="shared" si="87"/>
        <v>6845</v>
      </c>
      <c r="JL7" s="7">
        <f t="shared" ref="JL7:KK7" si="88">JL9</f>
        <v>12022</v>
      </c>
      <c r="JM7" s="7">
        <f t="shared" si="88"/>
        <v>8478</v>
      </c>
      <c r="JN7" s="7">
        <f t="shared" si="88"/>
        <v>7344</v>
      </c>
      <c r="JO7" s="7">
        <f t="shared" si="88"/>
        <v>5938</v>
      </c>
      <c r="JP7" s="7">
        <f t="shared" si="88"/>
        <v>9079</v>
      </c>
      <c r="JQ7" s="7">
        <f t="shared" si="88"/>
        <v>7257</v>
      </c>
      <c r="JR7" s="7">
        <f t="shared" si="88"/>
        <v>6019</v>
      </c>
      <c r="JS7" s="7">
        <f t="shared" si="88"/>
        <v>5182</v>
      </c>
      <c r="JT7" s="7">
        <f t="shared" si="88"/>
        <v>4769</v>
      </c>
      <c r="JU7" s="7">
        <f t="shared" si="88"/>
        <v>5212</v>
      </c>
      <c r="JV7" s="7">
        <f t="shared" si="88"/>
        <v>4415</v>
      </c>
      <c r="JW7" s="7">
        <f t="shared" si="88"/>
        <v>6873</v>
      </c>
      <c r="JX7" s="7">
        <f t="shared" si="88"/>
        <v>5998</v>
      </c>
      <c r="JY7" s="7">
        <f t="shared" si="88"/>
        <v>5081</v>
      </c>
      <c r="JZ7" s="7">
        <f t="shared" si="88"/>
        <v>6251</v>
      </c>
      <c r="KA7" s="7">
        <f t="shared" si="88"/>
        <v>6875</v>
      </c>
      <c r="KB7" s="7">
        <f t="shared" si="88"/>
        <v>5366</v>
      </c>
      <c r="KC7" s="7">
        <f t="shared" si="88"/>
        <v>4732</v>
      </c>
      <c r="KD7" s="7">
        <f t="shared" si="88"/>
        <v>4732</v>
      </c>
      <c r="KE7" s="7">
        <f t="shared" si="88"/>
        <v>4852</v>
      </c>
      <c r="KF7" s="7">
        <f t="shared" si="88"/>
        <v>10076</v>
      </c>
      <c r="KG7" s="7">
        <f t="shared" si="88"/>
        <v>9991</v>
      </c>
      <c r="KH7" s="7">
        <f t="shared" si="88"/>
        <v>7513</v>
      </c>
      <c r="KI7" s="7">
        <f t="shared" si="88"/>
        <v>6818</v>
      </c>
      <c r="KJ7" s="7">
        <f t="shared" si="88"/>
        <v>9281</v>
      </c>
      <c r="KK7" s="7">
        <f t="shared" si="88"/>
        <v>11340</v>
      </c>
      <c r="KL7" s="7">
        <f t="shared" ref="KL7:LC7" si="89">KL9</f>
        <v>7074</v>
      </c>
      <c r="KM7" s="7">
        <f t="shared" si="89"/>
        <v>5444</v>
      </c>
      <c r="KN7" s="7">
        <f t="shared" si="89"/>
        <v>4515</v>
      </c>
      <c r="KO7" s="7">
        <f t="shared" si="89"/>
        <v>4113</v>
      </c>
      <c r="KP7" s="7">
        <f t="shared" si="89"/>
        <v>7992</v>
      </c>
      <c r="KQ7" s="7">
        <f t="shared" si="89"/>
        <v>5522</v>
      </c>
      <c r="KR7" s="7">
        <f t="shared" si="89"/>
        <v>4294</v>
      </c>
      <c r="KS7" s="7">
        <f t="shared" si="89"/>
        <v>3835</v>
      </c>
      <c r="KT7" s="7">
        <f t="shared" si="89"/>
        <v>4478</v>
      </c>
      <c r="KU7" s="7">
        <f t="shared" si="89"/>
        <v>4964</v>
      </c>
      <c r="KV7" s="7">
        <f t="shared" si="89"/>
        <v>4257</v>
      </c>
      <c r="KW7" s="7">
        <f t="shared" si="89"/>
        <v>3876</v>
      </c>
      <c r="KX7" s="7">
        <f t="shared" si="89"/>
        <v>3705</v>
      </c>
      <c r="KY7" s="7">
        <f t="shared" si="89"/>
        <v>10295</v>
      </c>
      <c r="KZ7" s="7">
        <f t="shared" si="89"/>
        <v>6719</v>
      </c>
      <c r="LA7" s="7">
        <f t="shared" si="89"/>
        <v>5967</v>
      </c>
      <c r="LB7" s="7">
        <f t="shared" si="89"/>
        <v>6404</v>
      </c>
      <c r="LC7" s="7">
        <f t="shared" si="89"/>
        <v>8152</v>
      </c>
      <c r="LD7" s="7">
        <f t="shared" ref="LD7:LX7" si="90">LD9</f>
        <v>8664</v>
      </c>
      <c r="LE7" s="7">
        <f t="shared" si="90"/>
        <v>9881</v>
      </c>
      <c r="LF7" s="7">
        <f t="shared" si="90"/>
        <v>9135</v>
      </c>
      <c r="LG7" s="7">
        <f t="shared" si="90"/>
        <v>5770</v>
      </c>
      <c r="LH7" s="7">
        <f t="shared" si="90"/>
        <v>5110</v>
      </c>
      <c r="LI7" s="7">
        <f t="shared" si="90"/>
        <v>6130</v>
      </c>
      <c r="LJ7" s="7">
        <f t="shared" si="90"/>
        <v>5351</v>
      </c>
      <c r="LK7" s="7">
        <f>LK9</f>
        <v>4498</v>
      </c>
      <c r="LL7" s="7">
        <f t="shared" si="90"/>
        <v>5550</v>
      </c>
      <c r="LM7" s="7">
        <f t="shared" si="90"/>
        <v>4801</v>
      </c>
      <c r="LN7" s="7">
        <f t="shared" si="90"/>
        <v>5317</v>
      </c>
      <c r="LO7" s="7">
        <f t="shared" si="90"/>
        <v>4247</v>
      </c>
      <c r="LP7" s="7">
        <f t="shared" si="90"/>
        <v>3505</v>
      </c>
      <c r="LQ7" s="7">
        <f t="shared" si="90"/>
        <v>3498</v>
      </c>
      <c r="LR7" s="7">
        <f>LR9</f>
        <v>3814</v>
      </c>
      <c r="LS7" s="7">
        <f t="shared" si="90"/>
        <v>5001</v>
      </c>
      <c r="LT7" s="7">
        <f t="shared" si="90"/>
        <v>4438</v>
      </c>
      <c r="LU7" s="7">
        <f t="shared" si="90"/>
        <v>4470</v>
      </c>
      <c r="LV7" s="7">
        <f t="shared" si="90"/>
        <v>4348</v>
      </c>
      <c r="LW7" s="7">
        <f t="shared" si="90"/>
        <v>5102</v>
      </c>
      <c r="LX7" s="7">
        <f t="shared" si="90"/>
        <v>9568</v>
      </c>
      <c r="LY7" s="7">
        <f t="shared" ref="LY7:MU7" si="91">LY9</f>
        <v>7033</v>
      </c>
      <c r="LZ7" s="7">
        <f t="shared" si="91"/>
        <v>8472</v>
      </c>
      <c r="MA7" s="7">
        <f t="shared" si="91"/>
        <v>9079</v>
      </c>
      <c r="MB7" s="7">
        <f t="shared" si="91"/>
        <v>7286</v>
      </c>
      <c r="MC7" s="7">
        <f t="shared" si="91"/>
        <v>5835</v>
      </c>
      <c r="MD7" s="7">
        <f t="shared" si="91"/>
        <v>4628</v>
      </c>
      <c r="ME7" s="7">
        <f t="shared" si="91"/>
        <v>4116</v>
      </c>
      <c r="MF7" s="7">
        <f t="shared" si="91"/>
        <v>5662</v>
      </c>
      <c r="MG7" s="7">
        <f t="shared" si="91"/>
        <v>5673</v>
      </c>
      <c r="MH7" s="7">
        <f t="shared" si="91"/>
        <v>5540</v>
      </c>
      <c r="MI7" s="7">
        <f t="shared" si="91"/>
        <v>4303</v>
      </c>
      <c r="MJ7" s="7">
        <f t="shared" si="91"/>
        <v>3667</v>
      </c>
      <c r="MK7" s="7">
        <f t="shared" si="91"/>
        <v>3453</v>
      </c>
      <c r="ML7" s="7">
        <f t="shared" si="91"/>
        <v>4097</v>
      </c>
      <c r="MM7" s="7">
        <f t="shared" si="91"/>
        <v>4911</v>
      </c>
      <c r="MN7" s="7">
        <f t="shared" si="91"/>
        <v>4418</v>
      </c>
      <c r="MO7" s="7">
        <f t="shared" si="91"/>
        <v>4398</v>
      </c>
      <c r="MP7" s="7">
        <f t="shared" si="91"/>
        <v>3904</v>
      </c>
      <c r="MQ7" s="7">
        <f t="shared" si="91"/>
        <v>3834</v>
      </c>
      <c r="MR7" s="7">
        <f t="shared" si="91"/>
        <v>7158</v>
      </c>
      <c r="MS7" s="7">
        <f t="shared" si="91"/>
        <v>7840</v>
      </c>
      <c r="MT7" s="7">
        <f t="shared" si="91"/>
        <v>8463</v>
      </c>
      <c r="MU7" s="7">
        <f t="shared" si="91"/>
        <v>7751</v>
      </c>
      <c r="MV7" s="7">
        <f t="shared" ref="MV7:NO7" si="92">MV9</f>
        <v>11239</v>
      </c>
      <c r="MW7" s="7">
        <f t="shared" si="92"/>
        <v>10598</v>
      </c>
      <c r="MX7" s="7">
        <f t="shared" si="92"/>
        <v>5336</v>
      </c>
      <c r="MY7" s="7">
        <f t="shared" si="92"/>
        <v>4190</v>
      </c>
      <c r="MZ7" s="7">
        <f t="shared" si="92"/>
        <v>4100</v>
      </c>
      <c r="NA7" s="7">
        <f t="shared" si="92"/>
        <v>5945</v>
      </c>
      <c r="NB7" s="7">
        <f t="shared" si="92"/>
        <v>5072</v>
      </c>
      <c r="NC7" s="7">
        <f t="shared" si="92"/>
        <v>3887</v>
      </c>
      <c r="ND7" s="7">
        <f t="shared" si="92"/>
        <v>3431</v>
      </c>
      <c r="NE7" s="7">
        <f t="shared" si="92"/>
        <v>3951</v>
      </c>
      <c r="NF7" s="7">
        <f t="shared" si="92"/>
        <v>4763</v>
      </c>
      <c r="NG7" s="7">
        <f t="shared" si="92"/>
        <v>3923</v>
      </c>
      <c r="NH7" s="7">
        <f t="shared" si="92"/>
        <v>3462</v>
      </c>
      <c r="NI7" s="7">
        <f t="shared" si="92"/>
        <v>3242</v>
      </c>
      <c r="NJ7" s="7">
        <f t="shared" si="92"/>
        <v>3033</v>
      </c>
      <c r="NK7" s="7">
        <f t="shared" si="92"/>
        <v>4763</v>
      </c>
      <c r="NL7" s="7">
        <f t="shared" si="92"/>
        <v>4853</v>
      </c>
      <c r="NM7" s="7">
        <f t="shared" si="92"/>
        <v>4052</v>
      </c>
      <c r="NN7" s="7">
        <f t="shared" si="92"/>
        <v>5652</v>
      </c>
      <c r="NO7" s="7">
        <f t="shared" si="92"/>
        <v>7980</v>
      </c>
      <c r="NP7" s="7">
        <f t="shared" ref="NP7:OH7" si="93">NP9</f>
        <v>7958</v>
      </c>
      <c r="NQ7" s="7">
        <f t="shared" si="93"/>
        <v>11538</v>
      </c>
      <c r="NR7" s="7">
        <f t="shared" si="93"/>
        <v>8553</v>
      </c>
      <c r="NS7" s="7">
        <f t="shared" si="93"/>
        <v>5381</v>
      </c>
      <c r="NT7" s="7">
        <f t="shared" si="93"/>
        <v>6455</v>
      </c>
      <c r="NU7" s="7">
        <f t="shared" si="93"/>
        <v>5310</v>
      </c>
      <c r="NV7" s="7">
        <f t="shared" si="93"/>
        <v>4486</v>
      </c>
      <c r="NW7" s="7">
        <f t="shared" si="93"/>
        <v>5685</v>
      </c>
      <c r="NX7" s="7">
        <f t="shared" si="93"/>
        <v>4546</v>
      </c>
      <c r="NY7" s="7">
        <f t="shared" si="93"/>
        <v>5743</v>
      </c>
      <c r="NZ7" s="7">
        <f t="shared" si="93"/>
        <v>4597</v>
      </c>
      <c r="OA7" s="7">
        <f t="shared" si="93"/>
        <v>3848</v>
      </c>
      <c r="OB7" s="7">
        <f t="shared" si="93"/>
        <v>3511</v>
      </c>
      <c r="OC7" s="7">
        <f t="shared" si="93"/>
        <v>4066</v>
      </c>
      <c r="OD7" s="7">
        <f t="shared" si="93"/>
        <v>5344</v>
      </c>
      <c r="OE7" s="7">
        <f t="shared" si="93"/>
        <v>4369</v>
      </c>
      <c r="OF7" s="7">
        <f t="shared" si="93"/>
        <v>4445</v>
      </c>
      <c r="OG7" s="7">
        <f t="shared" si="93"/>
        <v>4311</v>
      </c>
      <c r="OH7" s="7">
        <f t="shared" si="93"/>
        <v>5125</v>
      </c>
      <c r="OI7" s="7">
        <f t="shared" ref="OI7:PH7" si="94">OI9</f>
        <v>11132</v>
      </c>
      <c r="OJ7" s="7">
        <f t="shared" si="94"/>
        <v>7160</v>
      </c>
      <c r="OK7" s="7">
        <f t="shared" si="94"/>
        <v>5999</v>
      </c>
      <c r="OL7" s="7">
        <f t="shared" si="94"/>
        <v>7648</v>
      </c>
      <c r="OM7" s="7">
        <f t="shared" si="94"/>
        <v>6558</v>
      </c>
      <c r="ON7" s="7">
        <f t="shared" si="94"/>
        <v>6176</v>
      </c>
      <c r="OO7" s="7">
        <f t="shared" si="94"/>
        <v>4907</v>
      </c>
      <c r="OP7" s="7">
        <f t="shared" si="94"/>
        <v>4168</v>
      </c>
      <c r="OQ7" s="7">
        <f t="shared" si="94"/>
        <v>4123</v>
      </c>
      <c r="OR7" s="7">
        <f t="shared" si="94"/>
        <v>4443</v>
      </c>
      <c r="OS7" s="7">
        <f t="shared" si="94"/>
        <v>6919</v>
      </c>
      <c r="OT7" s="7">
        <f t="shared" si="94"/>
        <v>4758</v>
      </c>
      <c r="OU7" s="7">
        <f t="shared" si="94"/>
        <v>3901</v>
      </c>
      <c r="OV7" s="7">
        <f t="shared" si="94"/>
        <v>3760</v>
      </c>
      <c r="OW7" s="7">
        <f t="shared" si="94"/>
        <v>4285</v>
      </c>
      <c r="OX7" s="7">
        <f t="shared" si="94"/>
        <v>5088</v>
      </c>
      <c r="OY7" s="7">
        <f t="shared" si="94"/>
        <v>4579</v>
      </c>
      <c r="OZ7" s="7">
        <f t="shared" si="94"/>
        <v>4111</v>
      </c>
      <c r="PA7" s="7">
        <f t="shared" si="94"/>
        <v>3729</v>
      </c>
      <c r="PB7" s="7">
        <f t="shared" si="94"/>
        <v>3718</v>
      </c>
      <c r="PC7" s="7">
        <f t="shared" si="94"/>
        <v>6216</v>
      </c>
      <c r="PD7" s="7">
        <f t="shared" si="94"/>
        <v>6075</v>
      </c>
      <c r="PE7" s="7">
        <f t="shared" si="94"/>
        <v>6172</v>
      </c>
      <c r="PF7" s="7">
        <f t="shared" si="94"/>
        <v>8098</v>
      </c>
      <c r="PG7" s="7">
        <f t="shared" si="94"/>
        <v>7467</v>
      </c>
      <c r="PH7" s="7">
        <f t="shared" si="94"/>
        <v>8041</v>
      </c>
      <c r="PI7" s="7">
        <f t="shared" ref="PI7:PZ7" si="95">PI9</f>
        <v>6677</v>
      </c>
      <c r="PJ7" s="7">
        <f t="shared" si="95"/>
        <v>7600</v>
      </c>
      <c r="PK7" s="7">
        <f t="shared" si="95"/>
        <v>5072</v>
      </c>
      <c r="PL7" s="7">
        <f t="shared" si="95"/>
        <v>6582</v>
      </c>
      <c r="PM7" s="7">
        <f t="shared" si="95"/>
        <v>4987</v>
      </c>
      <c r="PN7" s="7">
        <f t="shared" si="95"/>
        <v>4710</v>
      </c>
      <c r="PO7" s="7">
        <f t="shared" si="95"/>
        <v>6928</v>
      </c>
      <c r="PP7" s="7">
        <f t="shared" si="95"/>
        <v>5207</v>
      </c>
      <c r="PQ7" s="7">
        <f t="shared" si="95"/>
        <v>6462</v>
      </c>
      <c r="PR7" s="7">
        <f t="shared" si="95"/>
        <v>5019</v>
      </c>
      <c r="PS7" s="7">
        <f t="shared" si="95"/>
        <v>4159</v>
      </c>
      <c r="PT7" s="7">
        <f t="shared" si="95"/>
        <v>3610</v>
      </c>
      <c r="PU7" s="7">
        <f t="shared" si="95"/>
        <v>3668</v>
      </c>
      <c r="PV7" s="7">
        <f t="shared" si="95"/>
        <v>5418</v>
      </c>
      <c r="PW7" s="7">
        <f t="shared" si="95"/>
        <v>4670</v>
      </c>
      <c r="PX7" s="7">
        <f t="shared" si="95"/>
        <v>4454</v>
      </c>
      <c r="PY7" s="7">
        <f t="shared" si="95"/>
        <v>5413</v>
      </c>
      <c r="PZ7" s="7">
        <f t="shared" si="95"/>
        <v>7014</v>
      </c>
      <c r="QA7" s="7">
        <f t="shared" ref="QA7:QW7" si="96">QA9</f>
        <v>9495</v>
      </c>
      <c r="QB7" s="7">
        <f t="shared" si="96"/>
        <v>6702</v>
      </c>
      <c r="QC7" s="7">
        <f t="shared" si="96"/>
        <v>6134</v>
      </c>
      <c r="QD7" s="7">
        <f t="shared" si="96"/>
        <v>6543</v>
      </c>
      <c r="QE7" s="7">
        <f t="shared" si="96"/>
        <v>5388</v>
      </c>
      <c r="QF7" s="7">
        <f t="shared" si="96"/>
        <v>6045</v>
      </c>
      <c r="QG7" s="7">
        <f t="shared" si="96"/>
        <v>4656</v>
      </c>
      <c r="QH7" s="7">
        <f t="shared" si="96"/>
        <v>5950</v>
      </c>
      <c r="QI7" s="7">
        <f t="shared" si="96"/>
        <v>6436</v>
      </c>
      <c r="QJ7" s="7">
        <f t="shared" si="96"/>
        <v>4918</v>
      </c>
      <c r="QK7" s="7">
        <f t="shared" si="96"/>
        <v>3976</v>
      </c>
      <c r="QL7" s="7">
        <f t="shared" si="96"/>
        <v>3577</v>
      </c>
      <c r="QM7" s="7">
        <f t="shared" si="96"/>
        <v>4735</v>
      </c>
      <c r="QN7" s="7">
        <f t="shared" si="96"/>
        <v>4900</v>
      </c>
      <c r="QO7" s="7">
        <f t="shared" si="96"/>
        <v>4325</v>
      </c>
      <c r="QP7" s="7">
        <f t="shared" si="96"/>
        <v>3813</v>
      </c>
      <c r="QQ7" s="7">
        <f t="shared" si="96"/>
        <v>4330</v>
      </c>
      <c r="QR7" s="7">
        <f t="shared" si="96"/>
        <v>4233</v>
      </c>
      <c r="QS7" s="7">
        <f t="shared" si="96"/>
        <v>7552</v>
      </c>
      <c r="QT7" s="7">
        <f t="shared" si="96"/>
        <v>9136</v>
      </c>
      <c r="QU7" s="7">
        <f t="shared" si="96"/>
        <v>6870</v>
      </c>
      <c r="QV7" s="7">
        <f t="shared" si="96"/>
        <v>7843</v>
      </c>
      <c r="QW7" s="7">
        <f t="shared" si="96"/>
        <v>8587</v>
      </c>
      <c r="QX7" s="7">
        <f t="shared" ref="QX7:RN7" si="97">QX9</f>
        <v>7650</v>
      </c>
      <c r="QY7" s="7">
        <f t="shared" si="97"/>
        <v>4796</v>
      </c>
      <c r="QZ7" s="7">
        <f t="shared" si="97"/>
        <v>4399</v>
      </c>
      <c r="RA7" s="7">
        <f t="shared" si="97"/>
        <v>4799</v>
      </c>
      <c r="RB7" s="7">
        <f t="shared" si="97"/>
        <v>9574</v>
      </c>
      <c r="RC7" s="7">
        <f t="shared" si="97"/>
        <v>6260</v>
      </c>
      <c r="RD7" s="7">
        <f t="shared" si="97"/>
        <v>4613</v>
      </c>
      <c r="RE7" s="7">
        <f t="shared" si="97"/>
        <v>4214</v>
      </c>
      <c r="RF7" s="7">
        <f t="shared" si="97"/>
        <v>5281</v>
      </c>
      <c r="RG7" s="7">
        <f t="shared" si="97"/>
        <v>5083</v>
      </c>
      <c r="RH7" s="7">
        <f t="shared" si="97"/>
        <v>4260</v>
      </c>
      <c r="RI7" s="7">
        <f t="shared" si="97"/>
        <v>2887</v>
      </c>
      <c r="RJ7" s="7">
        <f t="shared" si="97"/>
        <v>4879</v>
      </c>
      <c r="RK7" s="7">
        <f t="shared" si="97"/>
        <v>12684</v>
      </c>
      <c r="RL7" s="7">
        <f t="shared" si="97"/>
        <v>8268</v>
      </c>
      <c r="RM7" s="7">
        <f t="shared" si="97"/>
        <v>9192</v>
      </c>
      <c r="RN7" s="7">
        <f t="shared" si="97"/>
        <v>7088</v>
      </c>
      <c r="RO7" s="7">
        <f t="shared" ref="RO7:SK7" si="98">RO9</f>
        <v>8816</v>
      </c>
      <c r="RP7" s="7">
        <f t="shared" si="98"/>
        <v>10940</v>
      </c>
      <c r="RQ7" s="7">
        <f t="shared" si="98"/>
        <v>8923</v>
      </c>
      <c r="RR7" s="7">
        <f t="shared" si="98"/>
        <v>5281</v>
      </c>
      <c r="RS7" s="7">
        <f t="shared" si="98"/>
        <v>5409</v>
      </c>
      <c r="RT7" s="7">
        <f t="shared" si="98"/>
        <v>7570</v>
      </c>
      <c r="RU7" s="7">
        <f t="shared" si="98"/>
        <v>6165</v>
      </c>
      <c r="RV7" s="7">
        <f t="shared" si="98"/>
        <v>5162</v>
      </c>
      <c r="RW7" s="7">
        <f t="shared" si="98"/>
        <v>5015</v>
      </c>
      <c r="RX7" s="7">
        <f t="shared" si="98"/>
        <v>4176</v>
      </c>
      <c r="RY7" s="7">
        <f t="shared" si="98"/>
        <v>5334</v>
      </c>
      <c r="RZ7" s="7">
        <f t="shared" si="98"/>
        <v>4243</v>
      </c>
      <c r="SA7" s="7">
        <f t="shared" si="98"/>
        <v>3233</v>
      </c>
      <c r="SB7" s="7">
        <f t="shared" si="98"/>
        <v>4222</v>
      </c>
      <c r="SC7" s="7">
        <f t="shared" si="98"/>
        <v>2783</v>
      </c>
      <c r="SD7" s="7">
        <f t="shared" si="98"/>
        <v>5148</v>
      </c>
      <c r="SE7" s="7">
        <f t="shared" si="98"/>
        <v>5899</v>
      </c>
      <c r="SF7" s="7">
        <f t="shared" si="98"/>
        <v>5134</v>
      </c>
      <c r="SG7" s="7">
        <f t="shared" si="98"/>
        <v>5428</v>
      </c>
      <c r="SH7" s="7">
        <f t="shared" si="98"/>
        <v>10005</v>
      </c>
      <c r="SI7" s="7">
        <f t="shared" si="98"/>
        <v>7710</v>
      </c>
      <c r="SJ7" s="7">
        <f t="shared" si="98"/>
        <v>12701</v>
      </c>
      <c r="SK7" s="7">
        <f t="shared" si="98"/>
        <v>7827</v>
      </c>
      <c r="SL7" s="7">
        <f t="shared" ref="SL7:TD7" si="99">SL9</f>
        <v>7022</v>
      </c>
      <c r="SM7" s="7">
        <f t="shared" si="99"/>
        <v>5607</v>
      </c>
      <c r="SN7" s="7">
        <f t="shared" si="99"/>
        <v>4913</v>
      </c>
      <c r="SO7" s="7">
        <f t="shared" si="99"/>
        <v>5169</v>
      </c>
      <c r="SP7" s="7">
        <f t="shared" si="99"/>
        <v>5764</v>
      </c>
      <c r="SQ7" s="7">
        <f t="shared" si="99"/>
        <v>7983</v>
      </c>
      <c r="SR7" s="7">
        <f t="shared" si="99"/>
        <v>5873</v>
      </c>
      <c r="SS7" s="7">
        <f t="shared" si="99"/>
        <v>5018</v>
      </c>
      <c r="ST7" s="7">
        <f t="shared" si="99"/>
        <v>5935</v>
      </c>
      <c r="SU7" s="7">
        <f t="shared" si="99"/>
        <v>7169</v>
      </c>
      <c r="SV7" s="7">
        <f t="shared" si="99"/>
        <v>5685</v>
      </c>
      <c r="SW7" s="7">
        <f t="shared" si="99"/>
        <v>5100</v>
      </c>
      <c r="SX7" s="7">
        <f t="shared" si="99"/>
        <v>5082</v>
      </c>
      <c r="SY7" s="7">
        <f t="shared" si="99"/>
        <v>5318</v>
      </c>
      <c r="SZ7" s="7">
        <f t="shared" si="99"/>
        <v>8905</v>
      </c>
      <c r="TA7" s="7">
        <f t="shared" si="99"/>
        <v>9154</v>
      </c>
      <c r="TB7" s="7">
        <f t="shared" si="99"/>
        <v>9530</v>
      </c>
      <c r="TC7" s="7">
        <f t="shared" si="99"/>
        <v>7572</v>
      </c>
      <c r="TD7" s="7">
        <f t="shared" si="99"/>
        <v>12777</v>
      </c>
      <c r="TE7" s="7">
        <f t="shared" ref="TE7:VO7" si="100">TE9</f>
        <v>9438</v>
      </c>
      <c r="TF7" s="7">
        <f t="shared" si="100"/>
        <v>6725</v>
      </c>
      <c r="TG7" s="7">
        <f t="shared" si="100"/>
        <v>5807</v>
      </c>
      <c r="TH7" s="7">
        <f t="shared" si="100"/>
        <v>5797</v>
      </c>
      <c r="TI7" s="7">
        <f t="shared" si="100"/>
        <v>5475</v>
      </c>
      <c r="TJ7" s="7">
        <f t="shared" si="100"/>
        <v>8406</v>
      </c>
      <c r="TK7" s="7">
        <f t="shared" si="100"/>
        <v>5878</v>
      </c>
      <c r="TL7" s="7">
        <f t="shared" si="100"/>
        <v>5517</v>
      </c>
      <c r="TM7" s="7">
        <f t="shared" si="100"/>
        <v>4844</v>
      </c>
      <c r="TN7" s="7">
        <f t="shared" si="100"/>
        <v>4351</v>
      </c>
      <c r="TO7" s="7">
        <f t="shared" si="100"/>
        <v>3775</v>
      </c>
      <c r="TP7" s="7">
        <f t="shared" si="100"/>
        <v>5309</v>
      </c>
      <c r="TQ7" s="7">
        <f t="shared" si="100"/>
        <v>6969</v>
      </c>
      <c r="TR7" s="7">
        <f t="shared" si="100"/>
        <v>5411</v>
      </c>
      <c r="TS7" s="7">
        <f t="shared" si="100"/>
        <v>4706</v>
      </c>
      <c r="TT7" s="7">
        <f t="shared" si="100"/>
        <v>8888</v>
      </c>
      <c r="TU7" s="7">
        <f t="shared" si="100"/>
        <v>10914</v>
      </c>
      <c r="TV7" s="7">
        <f t="shared" si="100"/>
        <v>11147</v>
      </c>
      <c r="TW7" s="7">
        <f t="shared" si="100"/>
        <v>8692</v>
      </c>
      <c r="TX7" s="7">
        <f t="shared" si="100"/>
        <v>11777</v>
      </c>
      <c r="TY7" s="7">
        <f t="shared" si="100"/>
        <v>9796</v>
      </c>
      <c r="TZ7" s="7">
        <f t="shared" si="100"/>
        <v>10226</v>
      </c>
      <c r="UA7" s="7">
        <f t="shared" si="100"/>
        <v>6981</v>
      </c>
      <c r="UB7" s="7">
        <f t="shared" si="100"/>
        <v>5070</v>
      </c>
      <c r="UC7" s="7">
        <f t="shared" si="100"/>
        <v>4875</v>
      </c>
      <c r="UD7" s="7">
        <f t="shared" si="100"/>
        <v>7711</v>
      </c>
      <c r="UE7" s="7">
        <f t="shared" si="100"/>
        <v>6566</v>
      </c>
      <c r="UF7" s="7">
        <f t="shared" si="100"/>
        <v>4580</v>
      </c>
      <c r="UG7" s="7">
        <f t="shared" si="100"/>
        <v>3972</v>
      </c>
      <c r="UH7" s="7">
        <f t="shared" si="100"/>
        <v>3428</v>
      </c>
      <c r="UI7" s="7">
        <f t="shared" si="100"/>
        <v>5072</v>
      </c>
      <c r="UJ7" s="7">
        <f t="shared" si="100"/>
        <v>4302</v>
      </c>
      <c r="UK7" s="7">
        <f t="shared" si="100"/>
        <v>4554</v>
      </c>
      <c r="UL7" s="7">
        <f t="shared" si="100"/>
        <v>4167</v>
      </c>
      <c r="UM7" s="7">
        <f t="shared" si="100"/>
        <v>3507</v>
      </c>
      <c r="UN7" s="7">
        <f t="shared" si="100"/>
        <v>5417</v>
      </c>
      <c r="UO7" s="7">
        <f t="shared" si="100"/>
        <v>4568</v>
      </c>
      <c r="UP7" s="7">
        <f t="shared" si="100"/>
        <v>5111</v>
      </c>
      <c r="UQ7" s="7">
        <f t="shared" si="100"/>
        <v>5202</v>
      </c>
      <c r="UR7" s="7">
        <f t="shared" si="100"/>
        <v>6608</v>
      </c>
      <c r="US7" s="7">
        <f t="shared" si="100"/>
        <v>10165</v>
      </c>
      <c r="UT7" s="7">
        <f t="shared" si="100"/>
        <v>6857</v>
      </c>
      <c r="UU7" s="7">
        <f t="shared" si="100"/>
        <v>8033</v>
      </c>
      <c r="UV7" s="7">
        <f t="shared" si="100"/>
        <v>7690</v>
      </c>
      <c r="UW7" s="7">
        <f t="shared" si="100"/>
        <v>6231</v>
      </c>
      <c r="UX7" s="7">
        <f t="shared" si="100"/>
        <v>9160</v>
      </c>
      <c r="UY7" s="7">
        <f t="shared" si="100"/>
        <v>5444</v>
      </c>
      <c r="UZ7" s="7">
        <f t="shared" si="100"/>
        <v>4295</v>
      </c>
      <c r="VA7" s="7">
        <f t="shared" si="100"/>
        <v>3894</v>
      </c>
      <c r="VB7" s="7">
        <f t="shared" si="100"/>
        <v>6422</v>
      </c>
      <c r="VC7" s="7">
        <f t="shared" si="100"/>
        <v>4880</v>
      </c>
      <c r="VD7" s="7">
        <f t="shared" si="100"/>
        <v>3926</v>
      </c>
      <c r="VE7" s="7">
        <f t="shared" si="100"/>
        <v>3437</v>
      </c>
      <c r="VF7" s="7">
        <f t="shared" si="100"/>
        <v>4331</v>
      </c>
      <c r="VG7" s="7">
        <f t="shared" si="100"/>
        <v>4898</v>
      </c>
      <c r="VH7" s="7">
        <f t="shared" si="100"/>
        <v>4578</v>
      </c>
      <c r="VI7" s="7">
        <f t="shared" si="100"/>
        <v>4304</v>
      </c>
      <c r="VJ7" s="7">
        <f t="shared" si="100"/>
        <v>4162</v>
      </c>
      <c r="VK7" s="7">
        <f t="shared" si="100"/>
        <v>5092</v>
      </c>
      <c r="VL7" s="7">
        <f t="shared" si="100"/>
        <v>10598</v>
      </c>
      <c r="VM7" s="7">
        <f t="shared" si="100"/>
        <v>7094</v>
      </c>
      <c r="VN7" s="7">
        <f t="shared" si="100"/>
        <v>5925</v>
      </c>
      <c r="VO7" s="7">
        <f t="shared" si="100"/>
        <v>8645</v>
      </c>
      <c r="VP7" s="7">
        <f t="shared" ref="VP7:XC7" si="101">VP9</f>
        <v>8739</v>
      </c>
      <c r="VQ7" s="7">
        <f t="shared" si="101"/>
        <v>6046</v>
      </c>
      <c r="VR7" s="7">
        <f t="shared" si="101"/>
        <v>4886</v>
      </c>
      <c r="VS7" s="7">
        <f t="shared" si="101"/>
        <v>3956</v>
      </c>
      <c r="VT7" s="7">
        <f t="shared" si="101"/>
        <v>3589</v>
      </c>
      <c r="VU7" s="7">
        <f t="shared" si="101"/>
        <v>3625</v>
      </c>
      <c r="VV7" s="7">
        <f t="shared" si="101"/>
        <v>5334</v>
      </c>
      <c r="VW7" s="7">
        <f t="shared" si="101"/>
        <v>3990</v>
      </c>
      <c r="VX7" s="7">
        <f t="shared" si="101"/>
        <v>3584</v>
      </c>
      <c r="VY7" s="7">
        <f t="shared" si="101"/>
        <v>3153</v>
      </c>
      <c r="VZ7" s="7">
        <f t="shared" si="101"/>
        <v>4155</v>
      </c>
      <c r="WA7" s="7">
        <f t="shared" si="101"/>
        <v>5045</v>
      </c>
      <c r="WB7" s="7">
        <f t="shared" si="101"/>
        <v>3908</v>
      </c>
      <c r="WC7" s="7">
        <f t="shared" si="101"/>
        <v>3351</v>
      </c>
      <c r="WD7" s="7">
        <f t="shared" si="101"/>
        <v>3156</v>
      </c>
      <c r="WE7" s="7">
        <f t="shared" si="101"/>
        <v>3176</v>
      </c>
      <c r="WF7" s="7">
        <f t="shared" si="101"/>
        <v>6309</v>
      </c>
      <c r="WG7" s="7">
        <f t="shared" si="101"/>
        <v>6537</v>
      </c>
      <c r="WH7" s="7">
        <f t="shared" si="101"/>
        <v>7784</v>
      </c>
      <c r="WI7" s="7">
        <f t="shared" si="101"/>
        <v>6418</v>
      </c>
      <c r="WJ7" s="7">
        <f t="shared" si="101"/>
        <v>7128</v>
      </c>
      <c r="WK7" s="7">
        <f t="shared" si="101"/>
        <v>9804</v>
      </c>
      <c r="WL7" s="7">
        <f t="shared" si="101"/>
        <v>7716</v>
      </c>
      <c r="WM7" s="7">
        <f t="shared" si="101"/>
        <v>4740</v>
      </c>
      <c r="WN7" s="7">
        <f t="shared" si="101"/>
        <v>4480</v>
      </c>
      <c r="WO7" s="7">
        <f t="shared" si="101"/>
        <v>5709</v>
      </c>
      <c r="WP7" s="7">
        <f t="shared" si="101"/>
        <v>4975</v>
      </c>
      <c r="WQ7" s="7">
        <f t="shared" si="101"/>
        <v>4278</v>
      </c>
      <c r="WR7" s="7">
        <f t="shared" si="101"/>
        <v>3501</v>
      </c>
      <c r="WS7" s="7">
        <f t="shared" si="101"/>
        <v>3267</v>
      </c>
      <c r="WT7" s="7">
        <f t="shared" si="101"/>
        <v>4028</v>
      </c>
      <c r="WU7" s="7">
        <f t="shared" si="101"/>
        <v>3553</v>
      </c>
      <c r="WV7" s="7">
        <f t="shared" si="101"/>
        <v>4189</v>
      </c>
      <c r="WW7" s="7">
        <f t="shared" si="101"/>
        <v>3285</v>
      </c>
      <c r="WX7" s="7">
        <f t="shared" si="101"/>
        <v>3034</v>
      </c>
      <c r="WY7" s="7">
        <f t="shared" si="101"/>
        <v>4345</v>
      </c>
      <c r="WZ7" s="7">
        <f t="shared" si="101"/>
        <v>3886</v>
      </c>
      <c r="XA7" s="7">
        <f t="shared" si="101"/>
        <v>4240</v>
      </c>
      <c r="XB7" s="7">
        <f t="shared" si="101"/>
        <v>5008</v>
      </c>
      <c r="XC7" s="7">
        <f t="shared" si="101"/>
        <v>6411</v>
      </c>
      <c r="XD7" s="7">
        <f t="shared" ref="XD7:ZM7" si="102">XD9</f>
        <v>6765</v>
      </c>
      <c r="XE7" s="7">
        <f t="shared" si="102"/>
        <v>6828</v>
      </c>
      <c r="XF7" s="7">
        <f t="shared" si="102"/>
        <v>9749</v>
      </c>
      <c r="XG7" s="7">
        <f t="shared" si="102"/>
        <v>9098</v>
      </c>
      <c r="XH7" s="7">
        <f t="shared" si="102"/>
        <v>6223</v>
      </c>
      <c r="XI7" s="7">
        <f t="shared" si="102"/>
        <v>4891</v>
      </c>
      <c r="XJ7" s="7">
        <f t="shared" si="102"/>
        <v>4146</v>
      </c>
      <c r="XK7" s="7">
        <f t="shared" si="102"/>
        <v>4067</v>
      </c>
      <c r="XL7" s="7">
        <f t="shared" si="102"/>
        <v>4375</v>
      </c>
      <c r="XM7" s="7">
        <f t="shared" si="102"/>
        <v>7900</v>
      </c>
      <c r="XN7" s="7">
        <f t="shared" si="102"/>
        <v>7498</v>
      </c>
      <c r="XO7" s="7">
        <f t="shared" si="102"/>
        <v>4249</v>
      </c>
      <c r="XP7" s="7">
        <f t="shared" si="102"/>
        <v>3784</v>
      </c>
      <c r="XQ7" s="7">
        <f t="shared" si="102"/>
        <v>5185</v>
      </c>
      <c r="XR7" s="7">
        <f t="shared" si="102"/>
        <v>5564</v>
      </c>
      <c r="XS7" s="7">
        <f t="shared" si="102"/>
        <v>4797</v>
      </c>
      <c r="XT7" s="7">
        <f t="shared" si="102"/>
        <v>4185</v>
      </c>
      <c r="XU7" s="7">
        <f t="shared" si="102"/>
        <v>4090</v>
      </c>
      <c r="XV7" s="7">
        <f t="shared" si="102"/>
        <v>4988</v>
      </c>
      <c r="XW7" s="7">
        <f t="shared" si="102"/>
        <v>11017</v>
      </c>
      <c r="XX7" s="7">
        <f t="shared" si="102"/>
        <v>10280</v>
      </c>
      <c r="XY7" s="7">
        <f t="shared" si="102"/>
        <v>8079</v>
      </c>
      <c r="XZ7" s="7">
        <f t="shared" si="102"/>
        <v>12792</v>
      </c>
      <c r="YA7" s="7">
        <f t="shared" si="102"/>
        <v>10393</v>
      </c>
      <c r="YB7" s="7">
        <f t="shared" si="102"/>
        <v>7700</v>
      </c>
      <c r="YC7" s="7">
        <f t="shared" si="102"/>
        <v>5748</v>
      </c>
      <c r="YD7" s="7">
        <f t="shared" si="102"/>
        <v>4904</v>
      </c>
      <c r="YE7" s="7">
        <f t="shared" si="102"/>
        <v>4789</v>
      </c>
      <c r="YF7" s="7">
        <f t="shared" si="102"/>
        <v>6436</v>
      </c>
      <c r="YG7" s="7">
        <f t="shared" si="102"/>
        <v>8322</v>
      </c>
      <c r="YH7" s="7">
        <f t="shared" si="102"/>
        <v>5357</v>
      </c>
      <c r="YI7" s="7">
        <f t="shared" si="102"/>
        <v>5068</v>
      </c>
      <c r="YJ7" s="7">
        <f t="shared" si="102"/>
        <v>4153</v>
      </c>
      <c r="YK7" s="7">
        <f t="shared" si="102"/>
        <v>5570</v>
      </c>
      <c r="YL7" s="7">
        <f t="shared" si="102"/>
        <v>4692</v>
      </c>
      <c r="YM7" s="7">
        <f t="shared" si="102"/>
        <v>4873</v>
      </c>
      <c r="YN7" s="7">
        <f t="shared" si="102"/>
        <v>4426</v>
      </c>
      <c r="YO7" s="7">
        <f t="shared" si="102"/>
        <v>3862</v>
      </c>
      <c r="YP7" s="7">
        <f t="shared" si="102"/>
        <v>3842</v>
      </c>
      <c r="YQ7" s="7">
        <f t="shared" si="102"/>
        <v>5967</v>
      </c>
      <c r="YR7" s="7">
        <f t="shared" si="102"/>
        <v>5776</v>
      </c>
      <c r="YS7" s="7">
        <f t="shared" si="102"/>
        <v>5436</v>
      </c>
      <c r="YT7" s="7">
        <f t="shared" si="102"/>
        <v>6777</v>
      </c>
      <c r="YU7" s="7">
        <f t="shared" si="102"/>
        <v>9077</v>
      </c>
      <c r="YV7" s="7">
        <f t="shared" si="102"/>
        <v>7348</v>
      </c>
      <c r="YW7" s="7">
        <f t="shared" si="102"/>
        <v>7449</v>
      </c>
      <c r="YX7" s="7">
        <f t="shared" si="102"/>
        <v>13139</v>
      </c>
      <c r="YY7" s="7">
        <f t="shared" si="102"/>
        <v>836</v>
      </c>
      <c r="YZ7" s="7">
        <f t="shared" si="102"/>
        <v>2220</v>
      </c>
      <c r="ZA7" s="7">
        <f t="shared" si="102"/>
        <v>3362</v>
      </c>
      <c r="ZB7" s="7">
        <f t="shared" si="102"/>
        <v>4942</v>
      </c>
      <c r="ZC7" s="7">
        <f t="shared" si="102"/>
        <v>4066</v>
      </c>
      <c r="ZD7" s="7">
        <f t="shared" si="102"/>
        <v>7424</v>
      </c>
      <c r="ZE7" s="7">
        <f t="shared" si="102"/>
        <v>6225</v>
      </c>
      <c r="ZF7" s="7">
        <f t="shared" si="102"/>
        <v>5054</v>
      </c>
      <c r="ZG7" s="7">
        <f t="shared" si="102"/>
        <v>4342</v>
      </c>
      <c r="ZH7" s="7">
        <f t="shared" si="102"/>
        <v>3899</v>
      </c>
      <c r="ZI7" s="7">
        <f t="shared" si="102"/>
        <v>5798</v>
      </c>
      <c r="ZJ7" s="7">
        <f t="shared" si="102"/>
        <v>4529</v>
      </c>
      <c r="ZK7" s="7">
        <f t="shared" si="102"/>
        <v>4862</v>
      </c>
      <c r="ZL7" s="7">
        <f t="shared" si="102"/>
        <v>4761</v>
      </c>
      <c r="ZM7" s="7">
        <f t="shared" si="102"/>
        <v>5554</v>
      </c>
      <c r="ZN7" s="7">
        <f t="shared" ref="ZN7:ABV7" si="103">ZN9</f>
        <v>9752</v>
      </c>
      <c r="ZO7" s="7">
        <f t="shared" si="103"/>
        <v>8038</v>
      </c>
      <c r="ZP7" s="7">
        <f t="shared" si="103"/>
        <v>10409</v>
      </c>
      <c r="ZQ7" s="7">
        <f t="shared" si="103"/>
        <v>9050</v>
      </c>
      <c r="ZR7" s="7">
        <f t="shared" si="103"/>
        <v>8812</v>
      </c>
      <c r="ZS7" s="7">
        <f t="shared" si="103"/>
        <v>6110</v>
      </c>
      <c r="ZT7" s="7">
        <f t="shared" si="103"/>
        <v>5899</v>
      </c>
      <c r="ZU7" s="7">
        <f t="shared" si="103"/>
        <v>5229</v>
      </c>
      <c r="ZV7" s="7">
        <f t="shared" si="103"/>
        <v>5305</v>
      </c>
      <c r="ZW7" s="7">
        <f t="shared" si="103"/>
        <v>5746</v>
      </c>
      <c r="ZX7" s="7">
        <f t="shared" si="103"/>
        <v>6790</v>
      </c>
      <c r="ZY7" s="7">
        <f>ZY9</f>
        <v>5821</v>
      </c>
      <c r="ZZ7" s="7">
        <f>ZZ9</f>
        <v>4310</v>
      </c>
      <c r="AAA7" s="7">
        <f>AAA9</f>
        <v>4557</v>
      </c>
      <c r="AAB7" s="7">
        <f>AAB9</f>
        <v>5171</v>
      </c>
      <c r="AAC7" s="7">
        <f t="shared" si="103"/>
        <v>5853</v>
      </c>
      <c r="AAD7" s="7">
        <f t="shared" si="103"/>
        <v>4846</v>
      </c>
      <c r="AAE7" s="7">
        <f t="shared" si="103"/>
        <v>4646</v>
      </c>
      <c r="AAF7" s="7">
        <f t="shared" si="103"/>
        <v>5550</v>
      </c>
      <c r="AAG7" s="7">
        <f t="shared" si="103"/>
        <v>4566</v>
      </c>
      <c r="AAH7" s="7">
        <f t="shared" si="103"/>
        <v>7030</v>
      </c>
      <c r="AAI7" s="7">
        <f t="shared" si="103"/>
        <v>6663</v>
      </c>
      <c r="AAJ7" s="7">
        <f t="shared" si="103"/>
        <v>9710</v>
      </c>
      <c r="AAK7" s="7">
        <f t="shared" si="103"/>
        <v>8067</v>
      </c>
      <c r="AAL7" s="7">
        <f t="shared" si="103"/>
        <v>11974</v>
      </c>
      <c r="AAM7" s="7">
        <f t="shared" si="103"/>
        <v>10937</v>
      </c>
      <c r="AAN7" s="7">
        <f t="shared" si="103"/>
        <v>9348</v>
      </c>
      <c r="AAO7" s="7">
        <f t="shared" si="103"/>
        <v>6466</v>
      </c>
      <c r="AAP7" s="7">
        <f t="shared" si="103"/>
        <v>5499</v>
      </c>
      <c r="AAQ7" s="7">
        <f t="shared" si="103"/>
        <v>8259</v>
      </c>
      <c r="AAR7" s="7">
        <f t="shared" si="103"/>
        <v>8082</v>
      </c>
      <c r="AAS7" s="7">
        <f t="shared" si="103"/>
        <v>7332</v>
      </c>
      <c r="AAT7" s="7">
        <f t="shared" si="103"/>
        <v>6167</v>
      </c>
      <c r="AAU7" s="7">
        <f t="shared" si="103"/>
        <v>4728</v>
      </c>
      <c r="AAV7" s="7">
        <f t="shared" si="103"/>
        <v>5626</v>
      </c>
      <c r="AAW7" s="7">
        <f t="shared" si="103"/>
        <v>5599</v>
      </c>
      <c r="AAX7" s="7">
        <f t="shared" si="103"/>
        <v>4006</v>
      </c>
      <c r="AAY7" s="7">
        <f t="shared" si="103"/>
        <v>7966</v>
      </c>
      <c r="AAZ7" s="7">
        <f t="shared" si="103"/>
        <v>6850</v>
      </c>
      <c r="ABA7" s="7">
        <f t="shared" si="103"/>
        <v>6933</v>
      </c>
      <c r="ABB7" s="7">
        <f t="shared" si="103"/>
        <v>7840</v>
      </c>
      <c r="ABC7" s="7">
        <f t="shared" si="103"/>
        <v>9588</v>
      </c>
      <c r="ABD7" s="7">
        <f t="shared" si="103"/>
        <v>10090</v>
      </c>
      <c r="ABE7" s="7">
        <f t="shared" si="103"/>
        <v>8646</v>
      </c>
      <c r="ABF7" s="7">
        <f t="shared" si="103"/>
        <v>9621</v>
      </c>
      <c r="ABG7" s="7">
        <f t="shared" si="103"/>
        <v>9497</v>
      </c>
      <c r="ABH7" s="7">
        <f t="shared" si="103"/>
        <v>7610</v>
      </c>
      <c r="ABI7" s="7">
        <f t="shared" si="103"/>
        <v>9890</v>
      </c>
      <c r="ABJ7" s="7">
        <f t="shared" si="103"/>
        <v>8551</v>
      </c>
      <c r="ABK7" s="7">
        <f t="shared" si="103"/>
        <v>6729</v>
      </c>
      <c r="ABL7" s="7">
        <f t="shared" si="103"/>
        <v>7155</v>
      </c>
      <c r="ABM7" s="7">
        <f t="shared" si="103"/>
        <v>6017</v>
      </c>
      <c r="ABN7" s="7">
        <f t="shared" si="103"/>
        <v>5913</v>
      </c>
      <c r="ABO7" s="7">
        <f t="shared" si="103"/>
        <v>4769</v>
      </c>
      <c r="ABP7" s="7">
        <f t="shared" si="103"/>
        <v>4142</v>
      </c>
      <c r="ABQ7" s="7">
        <f t="shared" si="103"/>
        <v>5145</v>
      </c>
      <c r="ABR7" s="7">
        <f t="shared" si="103"/>
        <v>3654</v>
      </c>
      <c r="ABS7" s="7">
        <f t="shared" si="103"/>
        <v>4468</v>
      </c>
      <c r="ABT7" s="7">
        <f t="shared" si="103"/>
        <v>5799</v>
      </c>
      <c r="ABU7" s="7">
        <f t="shared" si="103"/>
        <v>6437</v>
      </c>
      <c r="ABV7" s="7">
        <f t="shared" si="103"/>
        <v>6396</v>
      </c>
      <c r="ABW7" s="7">
        <f t="shared" ref="ABW7:ACS7" si="104">ABW9</f>
        <v>11006</v>
      </c>
      <c r="ABX7" s="7">
        <f t="shared" si="104"/>
        <v>8751</v>
      </c>
      <c r="ABY7" s="7">
        <f t="shared" si="104"/>
        <v>9706</v>
      </c>
      <c r="ABZ7" s="7">
        <f t="shared" si="104"/>
        <v>11869</v>
      </c>
      <c r="ACA7" s="7">
        <f t="shared" si="104"/>
        <v>8676</v>
      </c>
      <c r="ACB7" s="7">
        <f t="shared" si="104"/>
        <v>7462</v>
      </c>
      <c r="ACC7" s="7">
        <f t="shared" si="104"/>
        <v>6588</v>
      </c>
      <c r="ACD7" s="7">
        <f t="shared" si="104"/>
        <v>5804</v>
      </c>
      <c r="ACE7" s="7">
        <f t="shared" si="104"/>
        <v>5758</v>
      </c>
      <c r="ACF7" s="7">
        <f t="shared" si="104"/>
        <v>8821</v>
      </c>
      <c r="ACG7" s="7">
        <f t="shared" si="104"/>
        <v>6900</v>
      </c>
      <c r="ACH7" s="7">
        <f t="shared" si="104"/>
        <v>5918</v>
      </c>
      <c r="ACI7" s="7">
        <f t="shared" si="104"/>
        <v>7258</v>
      </c>
      <c r="ACJ7" s="7">
        <f t="shared" si="104"/>
        <v>7964</v>
      </c>
      <c r="ACK7" s="7">
        <f t="shared" si="104"/>
        <v>6849</v>
      </c>
      <c r="ACL7" s="7">
        <f t="shared" si="104"/>
        <v>6283</v>
      </c>
      <c r="ACM7" s="7">
        <f t="shared" si="104"/>
        <v>5765</v>
      </c>
      <c r="ACN7" s="7">
        <f t="shared" si="104"/>
        <v>5614</v>
      </c>
      <c r="ACO7" s="7">
        <f t="shared" si="104"/>
        <v>8833</v>
      </c>
      <c r="ACP7" s="7">
        <f t="shared" si="104"/>
        <v>8672</v>
      </c>
      <c r="ACQ7" s="7">
        <f t="shared" si="104"/>
        <v>9632</v>
      </c>
      <c r="ACR7" s="7">
        <f t="shared" si="104"/>
        <v>11067</v>
      </c>
      <c r="ACS7" s="7">
        <f t="shared" si="104"/>
        <v>9286</v>
      </c>
      <c r="ACT7" s="7">
        <f t="shared" ref="ACT7:AFD7" si="105">ACT9</f>
        <v>11256</v>
      </c>
      <c r="ACU7" s="7">
        <f t="shared" si="105"/>
        <v>11534</v>
      </c>
      <c r="ACV7" s="7">
        <f t="shared" si="105"/>
        <v>11774</v>
      </c>
      <c r="ACW7" s="7">
        <f t="shared" si="105"/>
        <v>10323</v>
      </c>
      <c r="ACX7" s="7">
        <f t="shared" si="105"/>
        <v>8678</v>
      </c>
      <c r="ACY7" s="7">
        <f t="shared" si="105"/>
        <v>6890</v>
      </c>
      <c r="ACZ7" s="7">
        <f t="shared" si="105"/>
        <v>7569</v>
      </c>
      <c r="ADA7" s="7">
        <f t="shared" si="105"/>
        <v>5573</v>
      </c>
      <c r="ADB7" s="7">
        <f t="shared" si="105"/>
        <v>5301</v>
      </c>
      <c r="ADC7" s="7">
        <f t="shared" si="105"/>
        <v>4625</v>
      </c>
      <c r="ADD7" s="7">
        <f t="shared" si="105"/>
        <v>4400</v>
      </c>
      <c r="ADE7" s="7">
        <f t="shared" si="105"/>
        <v>5607</v>
      </c>
      <c r="ADF7" s="7">
        <f t="shared" si="105"/>
        <v>5994</v>
      </c>
      <c r="ADG7" s="7">
        <f t="shared" si="105"/>
        <v>5298</v>
      </c>
      <c r="ADH7" s="7">
        <f t="shared" si="105"/>
        <v>5032</v>
      </c>
      <c r="ADI7" s="7">
        <f t="shared" si="105"/>
        <v>7858</v>
      </c>
      <c r="ADJ7" s="7">
        <f t="shared" si="105"/>
        <v>8716</v>
      </c>
      <c r="ADK7" s="7">
        <f t="shared" si="105"/>
        <v>8932</v>
      </c>
      <c r="ADL7" s="7">
        <f t="shared" si="105"/>
        <v>10731</v>
      </c>
      <c r="ADM7" s="7">
        <f t="shared" si="105"/>
        <v>11684</v>
      </c>
      <c r="ADN7" s="7">
        <f t="shared" si="105"/>
        <v>10231</v>
      </c>
      <c r="ADO7" s="7">
        <f t="shared" si="105"/>
        <v>11932</v>
      </c>
      <c r="ADP7" s="7">
        <f t="shared" si="105"/>
        <v>11529</v>
      </c>
      <c r="ADQ7" s="7">
        <f t="shared" si="105"/>
        <v>8494</v>
      </c>
      <c r="ADR7" s="7">
        <f t="shared" si="105"/>
        <v>5693</v>
      </c>
      <c r="ADS7" s="7">
        <f t="shared" si="105"/>
        <v>7706</v>
      </c>
      <c r="ADT7" s="7">
        <f t="shared" si="105"/>
        <v>6685</v>
      </c>
      <c r="ADU7" s="7">
        <f t="shared" si="105"/>
        <v>5603</v>
      </c>
      <c r="ADV7" s="7">
        <f t="shared" si="105"/>
        <v>4786</v>
      </c>
      <c r="ADW7" s="7">
        <f t="shared" si="105"/>
        <v>3938</v>
      </c>
      <c r="ADX7" s="7">
        <f t="shared" si="105"/>
        <v>5336</v>
      </c>
      <c r="ADY7" s="7">
        <f t="shared" si="105"/>
        <v>4557</v>
      </c>
      <c r="ADZ7" s="7">
        <f t="shared" si="105"/>
        <v>5338</v>
      </c>
      <c r="AEA7" s="7">
        <f t="shared" si="105"/>
        <v>4238</v>
      </c>
      <c r="AEB7" s="7">
        <f t="shared" si="105"/>
        <v>3904</v>
      </c>
      <c r="AEC7" s="7">
        <f t="shared" si="105"/>
        <v>5797</v>
      </c>
      <c r="AED7" s="7">
        <f t="shared" si="105"/>
        <v>4843</v>
      </c>
      <c r="AEE7" s="7">
        <f t="shared" si="105"/>
        <v>4981</v>
      </c>
      <c r="AEF7" s="7">
        <f t="shared" si="105"/>
        <v>5246</v>
      </c>
      <c r="AEG7" s="7">
        <f t="shared" si="105"/>
        <v>11543</v>
      </c>
      <c r="AEH7" s="7">
        <f t="shared" si="105"/>
        <v>8740</v>
      </c>
      <c r="AEI7" s="7">
        <f t="shared" si="105"/>
        <v>9961</v>
      </c>
      <c r="AEJ7" s="7">
        <f t="shared" si="105"/>
        <v>9814</v>
      </c>
      <c r="AEK7" s="7">
        <f t="shared" si="105"/>
        <v>7086</v>
      </c>
      <c r="AEL7" s="7">
        <f t="shared" si="105"/>
        <v>6746</v>
      </c>
      <c r="AEM7" s="7">
        <f t="shared" si="105"/>
        <v>6004</v>
      </c>
      <c r="AEN7" s="7">
        <f t="shared" si="105"/>
        <v>5308</v>
      </c>
      <c r="AEO7" s="7">
        <f t="shared" si="105"/>
        <v>4960</v>
      </c>
      <c r="AEP7" s="7">
        <f t="shared" si="105"/>
        <v>4259</v>
      </c>
      <c r="AEQ7" s="7">
        <f t="shared" si="105"/>
        <v>6717</v>
      </c>
      <c r="AER7" s="7">
        <f t="shared" si="105"/>
        <v>5350</v>
      </c>
      <c r="AES7" s="7">
        <f t="shared" si="105"/>
        <v>4540</v>
      </c>
      <c r="AET7" s="7">
        <f t="shared" si="105"/>
        <v>4142</v>
      </c>
      <c r="AEU7" s="7">
        <f t="shared" si="105"/>
        <v>4667</v>
      </c>
      <c r="AEV7" s="7">
        <f t="shared" si="105"/>
        <v>5757</v>
      </c>
      <c r="AEW7" s="7">
        <f t="shared" si="105"/>
        <v>4961</v>
      </c>
      <c r="AEX7" s="7">
        <f t="shared" si="105"/>
        <v>4923</v>
      </c>
      <c r="AEY7" s="7">
        <f t="shared" si="105"/>
        <v>4611</v>
      </c>
      <c r="AEZ7" s="7">
        <f t="shared" si="105"/>
        <v>4821</v>
      </c>
      <c r="AFA7" s="7">
        <f t="shared" si="105"/>
        <v>8887</v>
      </c>
      <c r="AFB7" s="7">
        <f t="shared" si="105"/>
        <v>10180</v>
      </c>
      <c r="AFC7" s="7">
        <f t="shared" si="105"/>
        <v>7336</v>
      </c>
      <c r="AFD7" s="7">
        <f t="shared" si="105"/>
        <v>10438</v>
      </c>
      <c r="AFE7" s="7">
        <f t="shared" ref="AFE7:AFX7" si="106">AFE9</f>
        <v>9774</v>
      </c>
      <c r="AFF7" s="7">
        <f t="shared" si="106"/>
        <v>9339</v>
      </c>
      <c r="AFG7" s="7">
        <f t="shared" si="106"/>
        <v>9668</v>
      </c>
      <c r="AFH7" s="7">
        <f t="shared" si="106"/>
        <v>12475</v>
      </c>
      <c r="AFI7" s="7">
        <f t="shared" si="106"/>
        <v>4560</v>
      </c>
      <c r="AFJ7" s="7">
        <f t="shared" si="106"/>
        <v>4230</v>
      </c>
      <c r="AFK7" s="7">
        <f t="shared" si="106"/>
        <v>7346</v>
      </c>
      <c r="AFL7" s="7">
        <f t="shared" si="106"/>
        <v>5259</v>
      </c>
      <c r="AFM7" s="7">
        <f t="shared" si="106"/>
        <v>4304</v>
      </c>
      <c r="AFN7" s="7">
        <f t="shared" si="106"/>
        <v>3856</v>
      </c>
      <c r="AFO7" s="7">
        <f t="shared" si="106"/>
        <v>4764</v>
      </c>
      <c r="AFP7" s="7">
        <f t="shared" si="106"/>
        <v>5322</v>
      </c>
      <c r="AFQ7" s="7">
        <f t="shared" si="106"/>
        <v>4473</v>
      </c>
      <c r="AFR7" s="7">
        <f t="shared" si="106"/>
        <v>3829</v>
      </c>
      <c r="AFS7" s="7">
        <f t="shared" si="106"/>
        <v>3242</v>
      </c>
      <c r="AFT7" s="7">
        <f t="shared" si="106"/>
        <v>3275</v>
      </c>
      <c r="AFU7" s="7">
        <f t="shared" si="106"/>
        <v>6625</v>
      </c>
      <c r="AFV7" s="7">
        <f t="shared" si="106"/>
        <v>5989</v>
      </c>
      <c r="AFW7" s="7">
        <f t="shared" si="106"/>
        <v>6401</v>
      </c>
      <c r="AFX7" s="7">
        <f t="shared" si="106"/>
        <v>8488</v>
      </c>
      <c r="AFY7" s="7">
        <f t="shared" ref="AFY7:AHA7" si="107">AFY9</f>
        <v>8339</v>
      </c>
      <c r="AFZ7" s="7">
        <f t="shared" si="107"/>
        <v>9868</v>
      </c>
      <c r="AGA7" s="7">
        <f t="shared" si="107"/>
        <v>8789</v>
      </c>
      <c r="AGB7" s="7">
        <f t="shared" si="107"/>
        <v>5832</v>
      </c>
      <c r="AGC7" s="7">
        <f t="shared" si="107"/>
        <v>4553</v>
      </c>
      <c r="AGD7" s="7">
        <f t="shared" si="107"/>
        <v>6070</v>
      </c>
      <c r="AGE7" s="7">
        <f t="shared" si="107"/>
        <v>5403</v>
      </c>
      <c r="AGF7" s="7">
        <f t="shared" si="107"/>
        <v>4286</v>
      </c>
      <c r="AGG7" s="7">
        <f t="shared" si="107"/>
        <v>5082</v>
      </c>
      <c r="AGH7" s="7">
        <f t="shared" si="107"/>
        <v>4184</v>
      </c>
      <c r="AGI7" s="7">
        <f t="shared" si="107"/>
        <v>4798</v>
      </c>
      <c r="AGJ7" s="7">
        <f t="shared" si="107"/>
        <v>4325</v>
      </c>
      <c r="AGK7" s="7">
        <f t="shared" si="107"/>
        <v>4197</v>
      </c>
      <c r="AGL7" s="7">
        <f t="shared" si="107"/>
        <v>4775</v>
      </c>
      <c r="AGM7" s="7">
        <f t="shared" si="107"/>
        <v>3662</v>
      </c>
      <c r="AGN7" s="7">
        <f t="shared" si="107"/>
        <v>4814</v>
      </c>
      <c r="AGO7" s="7">
        <f t="shared" si="107"/>
        <v>4205</v>
      </c>
      <c r="AGP7" s="7">
        <f t="shared" si="107"/>
        <v>4292</v>
      </c>
      <c r="AGQ7" s="7">
        <f t="shared" si="107"/>
        <v>4404</v>
      </c>
      <c r="AGR7" s="7">
        <f t="shared" si="107"/>
        <v>5275</v>
      </c>
      <c r="AGS7" s="7">
        <f t="shared" si="107"/>
        <v>9489</v>
      </c>
      <c r="AGT7" s="7">
        <f t="shared" si="107"/>
        <v>6512</v>
      </c>
      <c r="AGU7" s="7">
        <f t="shared" si="107"/>
        <v>9432</v>
      </c>
      <c r="AGV7" s="7">
        <f t="shared" si="107"/>
        <v>9162</v>
      </c>
      <c r="AGW7" s="7">
        <f t="shared" si="107"/>
        <v>6844</v>
      </c>
      <c r="AGX7" s="7">
        <f t="shared" si="107"/>
        <v>5740</v>
      </c>
      <c r="AGY7" s="7">
        <f t="shared" si="107"/>
        <v>4678</v>
      </c>
      <c r="AGZ7" s="7">
        <f t="shared" si="107"/>
        <v>4387</v>
      </c>
      <c r="AHA7" s="7">
        <f t="shared" si="107"/>
        <v>3986</v>
      </c>
      <c r="AHB7" s="7">
        <f t="shared" ref="AHB7:AHM7" si="108">AHB9</f>
        <v>6435</v>
      </c>
      <c r="AHC7" s="7">
        <f t="shared" si="108"/>
        <v>5465</v>
      </c>
      <c r="AHD7" s="7">
        <f t="shared" si="108"/>
        <v>4334</v>
      </c>
      <c r="AHE7" s="7">
        <f t="shared" si="108"/>
        <v>4011</v>
      </c>
      <c r="AHF7" s="7">
        <f t="shared" si="108"/>
        <v>4397</v>
      </c>
      <c r="AHG7" s="7">
        <f t="shared" si="108"/>
        <v>4891</v>
      </c>
      <c r="AHH7" s="7">
        <f t="shared" si="108"/>
        <v>4439</v>
      </c>
      <c r="AHI7" s="7">
        <f t="shared" si="108"/>
        <v>4341</v>
      </c>
      <c r="AHJ7" s="7">
        <f t="shared" si="108"/>
        <v>4502</v>
      </c>
      <c r="AHK7" s="7">
        <f t="shared" si="108"/>
        <v>4973</v>
      </c>
      <c r="AHL7" s="7">
        <f t="shared" si="108"/>
        <v>6684</v>
      </c>
      <c r="AHM7" s="7">
        <f t="shared" si="108"/>
        <v>7207</v>
      </c>
      <c r="AHN7" s="7">
        <f t="shared" ref="AHN7:AIJ7" si="109">AHN9</f>
        <v>9115</v>
      </c>
      <c r="AHO7" s="7">
        <f t="shared" si="109"/>
        <v>7164</v>
      </c>
      <c r="AHP7" s="7">
        <f t="shared" si="109"/>
        <v>9585</v>
      </c>
      <c r="AHQ7" s="7">
        <f t="shared" si="109"/>
        <v>10991</v>
      </c>
      <c r="AHR7" s="7">
        <f t="shared" si="109"/>
        <v>8112</v>
      </c>
      <c r="AHS7" s="7">
        <f t="shared" si="109"/>
        <v>5578</v>
      </c>
      <c r="AHT7" s="7">
        <f t="shared" si="109"/>
        <v>4637</v>
      </c>
      <c r="AHU7" s="7">
        <f t="shared" si="109"/>
        <v>4415</v>
      </c>
      <c r="AHV7" s="7">
        <f t="shared" si="109"/>
        <v>6187</v>
      </c>
      <c r="AHW7" s="7">
        <f t="shared" si="109"/>
        <v>5143</v>
      </c>
      <c r="AHX7" s="7">
        <f t="shared" si="109"/>
        <v>4099</v>
      </c>
      <c r="AHY7" s="7">
        <f t="shared" si="109"/>
        <v>3853</v>
      </c>
      <c r="AHZ7" s="7">
        <f t="shared" si="109"/>
        <v>5836</v>
      </c>
      <c r="AIA7" s="7">
        <f t="shared" si="109"/>
        <v>5467</v>
      </c>
      <c r="AIB7" s="7">
        <f t="shared" si="109"/>
        <v>5332</v>
      </c>
      <c r="AIC7" s="7">
        <f t="shared" si="109"/>
        <v>4840</v>
      </c>
      <c r="AID7" s="7">
        <f t="shared" si="109"/>
        <v>4097</v>
      </c>
      <c r="AIE7" s="7">
        <f t="shared" si="109"/>
        <v>4087</v>
      </c>
      <c r="AIF7" s="7">
        <f t="shared" si="109"/>
        <v>6125</v>
      </c>
      <c r="AIG7" s="7">
        <f t="shared" si="109"/>
        <v>4618</v>
      </c>
      <c r="AIH7" s="7">
        <f t="shared" si="109"/>
        <v>4996</v>
      </c>
      <c r="AII7" s="7">
        <f t="shared" si="109"/>
        <v>5064</v>
      </c>
      <c r="AIJ7" s="7">
        <f t="shared" si="109"/>
        <v>6895</v>
      </c>
      <c r="AIK7" s="7">
        <f t="shared" ref="AIK7:AJH7" si="110">AIK9</f>
        <v>9577</v>
      </c>
      <c r="AIL7" s="7">
        <f t="shared" si="110"/>
        <v>10046</v>
      </c>
      <c r="AIM7" s="7">
        <f t="shared" si="110"/>
        <v>9772</v>
      </c>
      <c r="AIN7" s="7">
        <f t="shared" si="110"/>
        <v>7621</v>
      </c>
      <c r="AIO7" s="7">
        <f t="shared" si="110"/>
        <v>5866</v>
      </c>
      <c r="AIP7" s="7">
        <f t="shared" si="110"/>
        <v>5002</v>
      </c>
      <c r="AIQ7" s="7">
        <f t="shared" si="110"/>
        <v>4698</v>
      </c>
      <c r="AIR7" s="7">
        <f t="shared" si="110"/>
        <v>4538</v>
      </c>
      <c r="AIS7" s="7">
        <f t="shared" si="110"/>
        <v>4165</v>
      </c>
      <c r="AIT7" s="7">
        <f t="shared" si="110"/>
        <v>5990</v>
      </c>
      <c r="AIU7" s="7">
        <f t="shared" si="110"/>
        <v>4745</v>
      </c>
      <c r="AIV7" s="7">
        <f t="shared" si="110"/>
        <v>4018</v>
      </c>
      <c r="AIW7" s="7">
        <f t="shared" si="110"/>
        <v>3953</v>
      </c>
      <c r="AIX7" s="7">
        <f t="shared" si="110"/>
        <v>5176</v>
      </c>
      <c r="AIY7" s="7">
        <f t="shared" si="110"/>
        <v>6865</v>
      </c>
      <c r="AIZ7" s="7">
        <f t="shared" si="110"/>
        <v>10950</v>
      </c>
      <c r="AJA7" s="7">
        <f t="shared" si="110"/>
        <v>4868</v>
      </c>
      <c r="AJB7" s="7">
        <f t="shared" si="110"/>
        <v>4756</v>
      </c>
      <c r="AJC7" s="7">
        <f t="shared" si="110"/>
        <v>5589</v>
      </c>
      <c r="AJD7" s="7">
        <f t="shared" si="110"/>
        <v>17837</v>
      </c>
      <c r="AJE7" s="7">
        <f t="shared" si="110"/>
        <v>8747</v>
      </c>
      <c r="AJF7" s="7">
        <f t="shared" si="110"/>
        <v>14457</v>
      </c>
      <c r="AJG7" s="7">
        <f t="shared" si="110"/>
        <v>9699</v>
      </c>
      <c r="AJH7" s="7">
        <f t="shared" si="110"/>
        <v>8168</v>
      </c>
      <c r="AJI7" s="7">
        <f t="shared" ref="AJI7:AJZ7" si="111">AJI9</f>
        <v>5543</v>
      </c>
      <c r="AJJ7" s="7">
        <f t="shared" si="111"/>
        <v>5021</v>
      </c>
      <c r="AJK7" s="7">
        <f t="shared" si="111"/>
        <v>4387</v>
      </c>
      <c r="AJL7" s="7">
        <f t="shared" si="111"/>
        <v>4156</v>
      </c>
      <c r="AJM7" s="7">
        <f t="shared" si="111"/>
        <v>4140</v>
      </c>
      <c r="AJN7" s="7">
        <f t="shared" si="111"/>
        <v>11777</v>
      </c>
      <c r="AJO7" s="7">
        <f t="shared" si="111"/>
        <v>5875</v>
      </c>
      <c r="AJP7" s="7">
        <f t="shared" si="111"/>
        <v>4671</v>
      </c>
      <c r="AJQ7" s="7">
        <f t="shared" si="111"/>
        <v>4087</v>
      </c>
      <c r="AJR7" s="7">
        <f t="shared" si="111"/>
        <v>5207</v>
      </c>
      <c r="AJS7" s="7">
        <f t="shared" si="111"/>
        <v>4893</v>
      </c>
      <c r="AJT7" s="7">
        <f t="shared" si="111"/>
        <v>4203</v>
      </c>
      <c r="AJU7" s="7">
        <f t="shared" si="111"/>
        <v>4005</v>
      </c>
      <c r="AJV7" s="7">
        <f t="shared" si="111"/>
        <v>3869</v>
      </c>
      <c r="AJW7" s="7">
        <f t="shared" si="111"/>
        <v>3703</v>
      </c>
      <c r="AJX7" s="7">
        <f t="shared" si="111"/>
        <v>6297</v>
      </c>
      <c r="AJY7" s="7">
        <f t="shared" si="111"/>
        <v>5827</v>
      </c>
      <c r="AJZ7" s="7">
        <f t="shared" si="111"/>
        <v>5878</v>
      </c>
      <c r="AKA7" s="7">
        <f t="shared" ref="AKA7:AKB7" si="112">AKA9</f>
        <v>8906</v>
      </c>
      <c r="AKB7" s="7">
        <f t="shared" si="112"/>
        <v>7544</v>
      </c>
      <c r="AKC7" s="7">
        <f t="shared" ref="AKC7:AKS7" si="113">AKC9</f>
        <v>8356</v>
      </c>
      <c r="AKD7" s="7">
        <f t="shared" si="113"/>
        <v>9427</v>
      </c>
      <c r="AKE7" s="7">
        <f t="shared" si="113"/>
        <v>10313</v>
      </c>
      <c r="AKF7" s="7">
        <f t="shared" si="113"/>
        <v>6950</v>
      </c>
      <c r="AKG7" s="7">
        <f t="shared" si="113"/>
        <v>5412</v>
      </c>
      <c r="AKH7" s="7">
        <f t="shared" si="113"/>
        <v>6765</v>
      </c>
      <c r="AKI7" s="7">
        <f t="shared" si="113"/>
        <v>5292</v>
      </c>
      <c r="AKJ7" s="7">
        <f t="shared" si="113"/>
        <v>4568</v>
      </c>
      <c r="AKK7" s="7">
        <f t="shared" si="113"/>
        <v>3638</v>
      </c>
      <c r="AKL7" s="7">
        <f t="shared" si="113"/>
        <v>4736</v>
      </c>
      <c r="AKM7" s="7">
        <f t="shared" si="113"/>
        <v>3919</v>
      </c>
      <c r="AKN7" s="7">
        <f t="shared" si="113"/>
        <v>4273</v>
      </c>
      <c r="AKO7" s="7">
        <f t="shared" si="113"/>
        <v>7241</v>
      </c>
      <c r="AKP7" s="7">
        <f t="shared" si="113"/>
        <v>5578</v>
      </c>
      <c r="AKQ7" s="7">
        <f t="shared" si="113"/>
        <v>5228</v>
      </c>
      <c r="AKR7" s="7">
        <f t="shared" si="113"/>
        <v>5542</v>
      </c>
      <c r="AKS7" s="7">
        <f t="shared" si="113"/>
        <v>7055</v>
      </c>
      <c r="AKT7" s="7">
        <f t="shared" ref="AKT7" si="114">AKT9</f>
        <v>10249</v>
      </c>
      <c r="AKU7" s="7">
        <f t="shared" ref="AKU7:ALO7" si="115">AKU9</f>
        <v>7737</v>
      </c>
      <c r="AKV7" s="7">
        <f t="shared" si="115"/>
        <v>8156</v>
      </c>
      <c r="AKW7" s="7">
        <f t="shared" si="115"/>
        <v>8194</v>
      </c>
      <c r="AKX7" s="7">
        <f t="shared" si="115"/>
        <v>8524</v>
      </c>
      <c r="AKY7" s="7">
        <f t="shared" si="115"/>
        <v>7443</v>
      </c>
      <c r="AKZ7" s="7">
        <f t="shared" si="115"/>
        <v>6113</v>
      </c>
      <c r="ALA7" s="7">
        <f t="shared" si="115"/>
        <v>6437</v>
      </c>
      <c r="ALB7" s="7">
        <f t="shared" si="115"/>
        <v>5455</v>
      </c>
      <c r="ALC7" s="7">
        <f t="shared" si="115"/>
        <v>6192</v>
      </c>
      <c r="ALD7" s="7">
        <f t="shared" si="115"/>
        <v>6136</v>
      </c>
      <c r="ALE7" s="7">
        <f t="shared" si="115"/>
        <v>4753</v>
      </c>
      <c r="ALF7" s="7">
        <f t="shared" si="115"/>
        <v>4856</v>
      </c>
      <c r="ALG7" s="7">
        <f t="shared" si="115"/>
        <v>3773</v>
      </c>
      <c r="ALH7" s="7">
        <f t="shared" si="115"/>
        <v>4242</v>
      </c>
      <c r="ALI7" s="7">
        <f t="shared" si="115"/>
        <v>6422</v>
      </c>
      <c r="ALJ7" s="7">
        <f t="shared" si="115"/>
        <v>5739</v>
      </c>
      <c r="ALK7" s="7">
        <f t="shared" si="115"/>
        <v>5949</v>
      </c>
      <c r="ALL7" s="7">
        <f t="shared" si="115"/>
        <v>5031</v>
      </c>
      <c r="ALM7" s="7">
        <f t="shared" si="115"/>
        <v>10117</v>
      </c>
      <c r="ALN7" s="7">
        <f t="shared" si="115"/>
        <v>10099</v>
      </c>
      <c r="ALO7" s="7">
        <f t="shared" si="115"/>
        <v>10431</v>
      </c>
      <c r="ALP7" s="7">
        <f t="shared" ref="ALP7:AMH7" si="116">ALP9</f>
        <v>12876</v>
      </c>
      <c r="ALQ7" s="7">
        <f t="shared" si="116"/>
        <v>8734</v>
      </c>
      <c r="ALR7" s="7">
        <f t="shared" si="116"/>
        <v>6525</v>
      </c>
      <c r="ALS7" s="7">
        <f t="shared" si="116"/>
        <v>5629</v>
      </c>
      <c r="ALT7" s="7">
        <f t="shared" si="116"/>
        <v>5256</v>
      </c>
      <c r="ALU7" s="7">
        <f t="shared" si="116"/>
        <v>8164</v>
      </c>
      <c r="ALV7" s="7">
        <f t="shared" si="116"/>
        <v>6160</v>
      </c>
      <c r="ALW7" s="7">
        <f t="shared" si="116"/>
        <v>5852</v>
      </c>
      <c r="ALX7" s="7">
        <f t="shared" si="116"/>
        <v>5004</v>
      </c>
      <c r="ALY7" s="7">
        <f t="shared" si="116"/>
        <v>5460</v>
      </c>
      <c r="ALZ7" s="7">
        <f t="shared" si="116"/>
        <v>7326</v>
      </c>
      <c r="AMA7" s="7">
        <f t="shared" si="116"/>
        <v>6049</v>
      </c>
      <c r="AMB7" s="7">
        <f t="shared" si="116"/>
        <v>5233</v>
      </c>
      <c r="AMC7" s="7">
        <f t="shared" si="116"/>
        <v>4627</v>
      </c>
      <c r="AMD7" s="7">
        <f t="shared" si="116"/>
        <v>6202</v>
      </c>
      <c r="AME7" s="7">
        <f t="shared" si="116"/>
        <v>6809</v>
      </c>
      <c r="AMF7" s="7">
        <f t="shared" si="116"/>
        <v>6210</v>
      </c>
      <c r="AMG7" s="7">
        <f t="shared" si="116"/>
        <v>7393</v>
      </c>
      <c r="AMH7" s="7">
        <f t="shared" si="116"/>
        <v>9680</v>
      </c>
      <c r="AMI7" s="7">
        <f t="shared" ref="AMI7:ANB7" si="117">AMI9</f>
        <v>10665</v>
      </c>
      <c r="AMJ7" s="7">
        <f t="shared" si="117"/>
        <v>17889</v>
      </c>
      <c r="AMK7" s="7">
        <f t="shared" si="117"/>
        <v>12951</v>
      </c>
      <c r="AML7" s="7">
        <f t="shared" si="117"/>
        <v>8612</v>
      </c>
      <c r="AMM7" s="7">
        <f t="shared" si="117"/>
        <v>6200</v>
      </c>
      <c r="AMN7" s="7">
        <f t="shared" si="117"/>
        <v>7369</v>
      </c>
      <c r="AMO7" s="7">
        <f t="shared" si="117"/>
        <v>6960</v>
      </c>
      <c r="AMP7" s="7">
        <f t="shared" si="117"/>
        <v>5787</v>
      </c>
      <c r="AMQ7" s="7">
        <f t="shared" si="117"/>
        <v>4580</v>
      </c>
      <c r="AMR7" s="7">
        <f t="shared" si="117"/>
        <v>6354</v>
      </c>
      <c r="AMS7" s="7">
        <f t="shared" si="117"/>
        <v>5299</v>
      </c>
      <c r="AMT7" s="7">
        <f t="shared" si="117"/>
        <v>6542</v>
      </c>
      <c r="AMU7" s="7">
        <f t="shared" si="117"/>
        <v>5840</v>
      </c>
      <c r="AMV7" s="7">
        <f t="shared" si="117"/>
        <v>5202</v>
      </c>
      <c r="AMW7" s="7">
        <f t="shared" si="117"/>
        <v>4533</v>
      </c>
      <c r="AMX7" s="7">
        <f t="shared" si="117"/>
        <v>6690</v>
      </c>
      <c r="AMY7" s="7">
        <f t="shared" si="117"/>
        <v>6890</v>
      </c>
      <c r="AMZ7" s="7">
        <f t="shared" si="117"/>
        <v>6894</v>
      </c>
      <c r="ANA7" s="7">
        <f t="shared" si="117"/>
        <v>7564</v>
      </c>
      <c r="ANB7" s="7">
        <f t="shared" si="117"/>
        <v>10120</v>
      </c>
      <c r="ANC7" s="7">
        <f t="shared" ref="ANC7:ANV7" si="118">ANC9</f>
        <v>11108</v>
      </c>
      <c r="AND7" s="7">
        <f t="shared" si="118"/>
        <v>12753</v>
      </c>
      <c r="ANE7" s="7">
        <f t="shared" si="118"/>
        <v>9724</v>
      </c>
      <c r="ANF7" s="7">
        <f t="shared" si="118"/>
        <v>8529</v>
      </c>
      <c r="ANG7" s="7">
        <f t="shared" si="118"/>
        <v>6436</v>
      </c>
      <c r="ANH7" s="7">
        <f t="shared" si="118"/>
        <v>7390</v>
      </c>
      <c r="ANI7" s="7">
        <f t="shared" si="118"/>
        <v>6477</v>
      </c>
      <c r="ANJ7" s="7">
        <f t="shared" si="118"/>
        <v>5783</v>
      </c>
      <c r="ANK7" s="7">
        <f t="shared" si="118"/>
        <v>4936</v>
      </c>
      <c r="ANL7" s="7">
        <f t="shared" si="118"/>
        <v>3980</v>
      </c>
      <c r="ANM7" s="7">
        <f t="shared" si="118"/>
        <v>5497</v>
      </c>
      <c r="ANN7" s="7">
        <f t="shared" si="118"/>
        <v>4929</v>
      </c>
      <c r="ANO7" s="7">
        <f t="shared" si="118"/>
        <v>4441</v>
      </c>
      <c r="ANP7" s="7">
        <f t="shared" si="118"/>
        <v>3833</v>
      </c>
      <c r="ANQ7" s="7">
        <f t="shared" si="118"/>
        <v>4563</v>
      </c>
      <c r="ANR7" s="7">
        <f t="shared" si="118"/>
        <v>5424</v>
      </c>
      <c r="ANS7" s="7">
        <f t="shared" si="118"/>
        <v>4668</v>
      </c>
      <c r="ANT7" s="7">
        <f t="shared" si="118"/>
        <v>4678</v>
      </c>
      <c r="ANU7" s="7">
        <f t="shared" si="118"/>
        <v>5025</v>
      </c>
      <c r="ANV7" s="7">
        <f t="shared" si="118"/>
        <v>5691</v>
      </c>
      <c r="ANW7" s="7">
        <f t="shared" ref="ANW7:AOT7" si="119">ANW9</f>
        <v>11597</v>
      </c>
      <c r="ANX7" s="7">
        <f t="shared" si="119"/>
        <v>8451</v>
      </c>
      <c r="ANY7" s="7">
        <f t="shared" si="119"/>
        <v>8664</v>
      </c>
      <c r="ANZ7" s="7">
        <f t="shared" si="119"/>
        <v>10970</v>
      </c>
      <c r="AOA7" s="7">
        <f t="shared" si="119"/>
        <v>8511</v>
      </c>
      <c r="AOB7" s="7">
        <f t="shared" si="119"/>
        <v>7345</v>
      </c>
      <c r="AOC7" s="7">
        <f t="shared" si="119"/>
        <v>6309</v>
      </c>
      <c r="AOD7" s="7">
        <f t="shared" si="119"/>
        <v>5568</v>
      </c>
      <c r="AOE7" s="7">
        <f t="shared" si="119"/>
        <v>4684</v>
      </c>
      <c r="AOF7" s="7">
        <f t="shared" si="119"/>
        <v>4866</v>
      </c>
      <c r="AOG7" s="7">
        <f t="shared" si="119"/>
        <v>6791</v>
      </c>
      <c r="AOH7" s="7">
        <f t="shared" si="119"/>
        <v>5386</v>
      </c>
      <c r="AOI7" s="7">
        <f t="shared" si="119"/>
        <v>4600</v>
      </c>
      <c r="AOJ7" s="7">
        <f t="shared" si="119"/>
        <v>4936</v>
      </c>
      <c r="AOK7" s="7">
        <f t="shared" si="119"/>
        <v>6032</v>
      </c>
      <c r="AOL7" s="7">
        <f t="shared" si="119"/>
        <v>5047</v>
      </c>
      <c r="AOM7" s="7">
        <f t="shared" si="119"/>
        <v>4481</v>
      </c>
      <c r="AON7" s="7">
        <f t="shared" si="119"/>
        <v>4073</v>
      </c>
      <c r="AOO7" s="7">
        <f t="shared" si="119"/>
        <v>3959</v>
      </c>
      <c r="AOP7" s="7">
        <f t="shared" si="119"/>
        <v>7247</v>
      </c>
      <c r="AOQ7" s="7">
        <f t="shared" si="119"/>
        <v>7518</v>
      </c>
      <c r="AOR7" s="7">
        <f t="shared" si="119"/>
        <v>9555</v>
      </c>
      <c r="AOS7" s="7">
        <f t="shared" si="119"/>
        <v>7348</v>
      </c>
      <c r="AOT7" s="7">
        <f t="shared" si="119"/>
        <v>9318</v>
      </c>
      <c r="AOU7" s="7">
        <f t="shared" ref="AOU7:APM7" si="120">AOU9</f>
        <v>8102</v>
      </c>
      <c r="AOV7" s="7">
        <f t="shared" si="120"/>
        <v>7955</v>
      </c>
      <c r="AOW7" s="7">
        <f t="shared" si="120"/>
        <v>7689</v>
      </c>
      <c r="AOX7" s="7">
        <f t="shared" si="120"/>
        <v>5395</v>
      </c>
      <c r="AOY7" s="7">
        <f t="shared" si="120"/>
        <v>4594</v>
      </c>
      <c r="AOZ7" s="7">
        <f t="shared" si="120"/>
        <v>6148</v>
      </c>
      <c r="APA7" s="7">
        <f t="shared" si="120"/>
        <v>5251</v>
      </c>
      <c r="APB7" s="7">
        <f t="shared" si="120"/>
        <v>4829</v>
      </c>
      <c r="APC7" s="7">
        <f t="shared" si="120"/>
        <v>5312</v>
      </c>
      <c r="APD7" s="7">
        <f t="shared" si="120"/>
        <v>5507</v>
      </c>
      <c r="APE7" s="7">
        <f t="shared" si="120"/>
        <v>5491</v>
      </c>
      <c r="APF7" s="7">
        <f t="shared" si="120"/>
        <v>4428</v>
      </c>
      <c r="APG7" s="7">
        <f t="shared" si="120"/>
        <v>3577</v>
      </c>
      <c r="APH7" s="7">
        <f t="shared" si="120"/>
        <v>3433</v>
      </c>
      <c r="API7" s="7">
        <f t="shared" si="120"/>
        <v>3294</v>
      </c>
      <c r="APJ7" s="7">
        <f t="shared" si="120"/>
        <v>5265</v>
      </c>
      <c r="APK7" s="7">
        <f t="shared" si="120"/>
        <v>5379</v>
      </c>
      <c r="APL7" s="7">
        <f t="shared" si="120"/>
        <v>4911</v>
      </c>
      <c r="APM7" s="7">
        <f t="shared" si="120"/>
        <v>6491</v>
      </c>
      <c r="APN7" s="7">
        <f t="shared" ref="APN7:APR7" si="121">APN9</f>
        <v>9329</v>
      </c>
      <c r="APO7" s="7">
        <f t="shared" si="121"/>
        <v>6806</v>
      </c>
      <c r="APP7" s="7">
        <f t="shared" si="121"/>
        <v>10210</v>
      </c>
      <c r="APQ7" s="7">
        <f t="shared" si="121"/>
        <v>8291</v>
      </c>
      <c r="APR7" s="7">
        <f t="shared" si="121"/>
        <v>6812</v>
      </c>
      <c r="APS7" s="7">
        <f t="shared" ref="APS7:APW7" si="122">APS9</f>
        <v>5695</v>
      </c>
      <c r="APT7" s="7">
        <f t="shared" si="122"/>
        <v>4905</v>
      </c>
      <c r="APU7" s="7">
        <f t="shared" si="122"/>
        <v>4540</v>
      </c>
      <c r="APV7" s="7">
        <f t="shared" si="122"/>
        <v>4157</v>
      </c>
      <c r="APW7" s="7">
        <f t="shared" si="122"/>
        <v>3940</v>
      </c>
      <c r="APX7" s="7">
        <f t="shared" ref="APX7:AQB7" si="123">APX9</f>
        <v>5165</v>
      </c>
      <c r="APY7" s="7">
        <f t="shared" si="123"/>
        <v>4477</v>
      </c>
      <c r="APZ7" s="7">
        <f t="shared" si="123"/>
        <v>4046</v>
      </c>
      <c r="AQA7" s="7">
        <f t="shared" si="123"/>
        <v>3645</v>
      </c>
      <c r="AQB7" s="7">
        <f t="shared" si="123"/>
        <v>4629</v>
      </c>
      <c r="AQC7" s="7">
        <f t="shared" ref="AQC7:AQG7" si="124">AQC9</f>
        <v>4675</v>
      </c>
      <c r="AQD7" s="7">
        <f t="shared" si="124"/>
        <v>3828</v>
      </c>
      <c r="AQE7" s="7">
        <f t="shared" ref="AQE7:AQF7" si="125">AQE9</f>
        <v>4283</v>
      </c>
      <c r="AQF7" s="7">
        <f t="shared" si="125"/>
        <v>4086</v>
      </c>
      <c r="AQG7" s="7">
        <f t="shared" si="124"/>
        <v>4939</v>
      </c>
      <c r="AQJ7" s="42"/>
    </row>
    <row r="8" spans="1:1128" ht="16.5" hidden="1" customHeight="1" x14ac:dyDescent="0.25">
      <c r="A8" s="34" t="s">
        <v>4</v>
      </c>
      <c r="B8" s="8">
        <f t="shared" ref="B8:BM8" si="126">IFERROR(B7/B3,"")</f>
        <v>1</v>
      </c>
      <c r="C8" s="8">
        <f t="shared" si="126"/>
        <v>0.99923515505492977</v>
      </c>
      <c r="D8" s="8">
        <f t="shared" si="126"/>
        <v>0.99984266834487101</v>
      </c>
      <c r="E8" s="8">
        <f t="shared" si="126"/>
        <v>0.99978102189781026</v>
      </c>
      <c r="F8" s="8">
        <f t="shared" si="126"/>
        <v>1</v>
      </c>
      <c r="G8" s="8">
        <f t="shared" si="126"/>
        <v>1</v>
      </c>
      <c r="H8" s="8">
        <f t="shared" si="126"/>
        <v>0.99977836879432624</v>
      </c>
      <c r="I8" s="8">
        <f t="shared" si="126"/>
        <v>0.99956422268220935</v>
      </c>
      <c r="J8" s="8">
        <f t="shared" si="126"/>
        <v>0.99975606781314796</v>
      </c>
      <c r="K8" s="8">
        <f t="shared" si="126"/>
        <v>1</v>
      </c>
      <c r="L8" s="8">
        <f t="shared" si="126"/>
        <v>0.96423103688239387</v>
      </c>
      <c r="M8" s="8">
        <f t="shared" si="126"/>
        <v>1</v>
      </c>
      <c r="N8" s="8">
        <f t="shared" si="126"/>
        <v>1</v>
      </c>
      <c r="O8" s="8">
        <f t="shared" si="126"/>
        <v>0.99971783295711059</v>
      </c>
      <c r="P8" s="8">
        <f t="shared" si="126"/>
        <v>1</v>
      </c>
      <c r="Q8" s="8">
        <f t="shared" si="126"/>
        <v>0.99988222824166761</v>
      </c>
      <c r="R8" s="8">
        <f t="shared" si="126"/>
        <v>1</v>
      </c>
      <c r="S8" s="8">
        <f t="shared" si="126"/>
        <v>1</v>
      </c>
      <c r="T8" s="8">
        <f t="shared" si="126"/>
        <v>1</v>
      </c>
      <c r="U8" s="8">
        <f t="shared" si="126"/>
        <v>0.99977878553257382</v>
      </c>
      <c r="V8" s="8">
        <f t="shared" si="126"/>
        <v>0.99914827170132725</v>
      </c>
      <c r="W8" s="8">
        <f t="shared" si="126"/>
        <v>0.99910136592379584</v>
      </c>
      <c r="X8" s="8">
        <f t="shared" si="126"/>
        <v>1</v>
      </c>
      <c r="Y8" s="8">
        <f t="shared" si="126"/>
        <v>0.99957454050374406</v>
      </c>
      <c r="Z8" s="8">
        <f t="shared" si="126"/>
        <v>1</v>
      </c>
      <c r="AA8" s="8">
        <f t="shared" si="126"/>
        <v>0.99878587196467994</v>
      </c>
      <c r="AB8" s="8">
        <f t="shared" si="126"/>
        <v>0.99604009404776639</v>
      </c>
      <c r="AC8" s="8">
        <f t="shared" si="126"/>
        <v>0.99693206720233751</v>
      </c>
      <c r="AD8" s="8">
        <f t="shared" si="126"/>
        <v>0.99984779299847792</v>
      </c>
      <c r="AE8" s="8">
        <f t="shared" si="126"/>
        <v>1</v>
      </c>
      <c r="AF8" s="8">
        <f t="shared" si="126"/>
        <v>1</v>
      </c>
      <c r="AG8" s="8">
        <f t="shared" si="126"/>
        <v>1</v>
      </c>
      <c r="AH8" s="8">
        <f t="shared" si="126"/>
        <v>0.99985903580490554</v>
      </c>
      <c r="AI8" s="8">
        <f t="shared" si="126"/>
        <v>0.99860748476936467</v>
      </c>
      <c r="AJ8" s="8">
        <f t="shared" si="126"/>
        <v>1</v>
      </c>
      <c r="AK8" s="8">
        <f t="shared" si="126"/>
        <v>0.99961538461538457</v>
      </c>
      <c r="AL8" s="8">
        <f t="shared" si="126"/>
        <v>0.99927092446777488</v>
      </c>
      <c r="AM8" s="8">
        <f t="shared" si="126"/>
        <v>0.99870045484080572</v>
      </c>
      <c r="AN8" s="8">
        <f t="shared" si="126"/>
        <v>0.99908925318761388</v>
      </c>
      <c r="AO8" s="8">
        <f t="shared" si="126"/>
        <v>1</v>
      </c>
      <c r="AP8" s="8">
        <f t="shared" si="126"/>
        <v>1</v>
      </c>
      <c r="AQ8" s="8">
        <f t="shared" si="126"/>
        <v>1</v>
      </c>
      <c r="AR8" s="8">
        <f t="shared" si="126"/>
        <v>1</v>
      </c>
      <c r="AS8" s="8">
        <f t="shared" si="126"/>
        <v>0.99991087344028518</v>
      </c>
      <c r="AT8" s="8">
        <f t="shared" si="126"/>
        <v>1</v>
      </c>
      <c r="AU8" s="8">
        <f t="shared" si="126"/>
        <v>0.99987418218419732</v>
      </c>
      <c r="AV8" s="8">
        <f t="shared" si="126"/>
        <v>1</v>
      </c>
      <c r="AW8" s="8">
        <f t="shared" si="126"/>
        <v>1</v>
      </c>
      <c r="AX8" s="8">
        <f t="shared" si="126"/>
        <v>1</v>
      </c>
      <c r="AY8" s="8">
        <f t="shared" si="126"/>
        <v>0.99984154650610046</v>
      </c>
      <c r="AZ8" s="8">
        <f t="shared" si="126"/>
        <v>0.99986084052323965</v>
      </c>
      <c r="BA8" s="8">
        <f t="shared" si="126"/>
        <v>0.99981433345711102</v>
      </c>
      <c r="BB8" s="8">
        <f t="shared" si="126"/>
        <v>1</v>
      </c>
      <c r="BC8" s="8">
        <f t="shared" si="126"/>
        <v>1</v>
      </c>
      <c r="BD8" s="8">
        <f t="shared" si="126"/>
        <v>0.9998037676609105</v>
      </c>
      <c r="BE8" s="8">
        <f t="shared" si="126"/>
        <v>1</v>
      </c>
      <c r="BF8" s="8">
        <f t="shared" si="126"/>
        <v>1</v>
      </c>
      <c r="BG8" s="8">
        <f t="shared" si="126"/>
        <v>0.99978536166559351</v>
      </c>
      <c r="BH8" s="8">
        <f t="shared" si="126"/>
        <v>1</v>
      </c>
      <c r="BI8" s="8">
        <f t="shared" si="126"/>
        <v>0.99980646409909035</v>
      </c>
      <c r="BJ8" s="8">
        <f t="shared" si="126"/>
        <v>0.9998729836148863</v>
      </c>
      <c r="BK8" s="8">
        <f t="shared" si="126"/>
        <v>0.99987576096409492</v>
      </c>
      <c r="BL8" s="8">
        <f t="shared" si="126"/>
        <v>0.9997729852440409</v>
      </c>
      <c r="BM8" s="8">
        <f t="shared" si="126"/>
        <v>0.99971878515185597</v>
      </c>
      <c r="BN8" s="8">
        <f t="shared" ref="BN8:DY8" si="127">IFERROR(BN7/BN3,"")</f>
        <v>0.99979068550497119</v>
      </c>
      <c r="BO8" s="8">
        <f t="shared" si="127"/>
        <v>0.99989636231733858</v>
      </c>
      <c r="BP8" s="8">
        <f t="shared" si="127"/>
        <v>0.99979993998199457</v>
      </c>
      <c r="BQ8" s="8">
        <f t="shared" si="127"/>
        <v>1</v>
      </c>
      <c r="BR8" s="8">
        <f t="shared" si="127"/>
        <v>0.99982569287083845</v>
      </c>
      <c r="BS8" s="8">
        <f t="shared" si="127"/>
        <v>0.99989271537388691</v>
      </c>
      <c r="BT8" s="8">
        <f t="shared" si="127"/>
        <v>0.99987481221832752</v>
      </c>
      <c r="BU8" s="8">
        <f t="shared" si="127"/>
        <v>0.99910458452722062</v>
      </c>
      <c r="BV8" s="8">
        <f t="shared" si="127"/>
        <v>1</v>
      </c>
      <c r="BW8" s="8">
        <f t="shared" si="127"/>
        <v>0.99975745816153283</v>
      </c>
      <c r="BX8" s="8">
        <f t="shared" si="127"/>
        <v>0.99982146045349041</v>
      </c>
      <c r="BY8" s="8">
        <f t="shared" si="127"/>
        <v>1</v>
      </c>
      <c r="BZ8" s="8">
        <f t="shared" si="127"/>
        <v>1</v>
      </c>
      <c r="CA8" s="8">
        <f t="shared" si="127"/>
        <v>0.99976744186046507</v>
      </c>
      <c r="CB8" s="8">
        <f t="shared" si="127"/>
        <v>1</v>
      </c>
      <c r="CC8" s="8">
        <f t="shared" si="127"/>
        <v>1</v>
      </c>
      <c r="CD8" s="8">
        <f t="shared" si="127"/>
        <v>0.99985358711566619</v>
      </c>
      <c r="CE8" s="8">
        <f t="shared" si="127"/>
        <v>1</v>
      </c>
      <c r="CF8" s="8">
        <f t="shared" si="127"/>
        <v>1</v>
      </c>
      <c r="CG8" s="8">
        <f t="shared" si="127"/>
        <v>0.99988924576365046</v>
      </c>
      <c r="CH8" s="8">
        <f t="shared" si="127"/>
        <v>0.9814231395980445</v>
      </c>
      <c r="CI8" s="8">
        <f t="shared" si="127"/>
        <v>0.99978146853146854</v>
      </c>
      <c r="CJ8" s="8">
        <f t="shared" si="127"/>
        <v>0.99968973006515671</v>
      </c>
      <c r="CK8" s="8">
        <f t="shared" si="127"/>
        <v>0.99975155279503103</v>
      </c>
      <c r="CL8" s="8">
        <f t="shared" si="127"/>
        <v>1</v>
      </c>
      <c r="CM8" s="8">
        <f t="shared" si="127"/>
        <v>0.99984264358772623</v>
      </c>
      <c r="CN8" s="8">
        <f t="shared" si="127"/>
        <v>1</v>
      </c>
      <c r="CO8" s="8">
        <f t="shared" si="127"/>
        <v>0.99980047885075818</v>
      </c>
      <c r="CP8" s="8">
        <f t="shared" si="127"/>
        <v>0.99938865963625245</v>
      </c>
      <c r="CQ8" s="8">
        <f t="shared" si="127"/>
        <v>1</v>
      </c>
      <c r="CR8" s="8">
        <f t="shared" si="127"/>
        <v>1</v>
      </c>
      <c r="CS8" s="8">
        <f t="shared" si="127"/>
        <v>1</v>
      </c>
      <c r="CT8" s="8">
        <f t="shared" si="127"/>
        <v>1</v>
      </c>
      <c r="CU8" s="8">
        <f t="shared" si="127"/>
        <v>1</v>
      </c>
      <c r="CV8" s="8">
        <f t="shared" si="127"/>
        <v>1</v>
      </c>
      <c r="CW8" s="8">
        <f t="shared" si="127"/>
        <v>1</v>
      </c>
      <c r="CX8" s="8">
        <f t="shared" si="127"/>
        <v>1</v>
      </c>
      <c r="CY8" s="8">
        <f t="shared" si="127"/>
        <v>0.99632921174652245</v>
      </c>
      <c r="CZ8" s="8">
        <f t="shared" si="127"/>
        <v>1</v>
      </c>
      <c r="DA8" s="8">
        <f t="shared" si="127"/>
        <v>0.99983138015344408</v>
      </c>
      <c r="DB8" s="8">
        <f t="shared" si="127"/>
        <v>0.99986874917968238</v>
      </c>
      <c r="DC8" s="8">
        <f t="shared" si="127"/>
        <v>1</v>
      </c>
      <c r="DD8" s="8">
        <f t="shared" si="127"/>
        <v>1</v>
      </c>
      <c r="DE8" s="8">
        <f t="shared" si="127"/>
        <v>0.9996893445169307</v>
      </c>
      <c r="DF8" s="8">
        <f t="shared" si="127"/>
        <v>0.99969938373666012</v>
      </c>
      <c r="DG8" s="8">
        <f t="shared" si="127"/>
        <v>0.99981028267880856</v>
      </c>
      <c r="DH8" s="8">
        <f t="shared" si="127"/>
        <v>1</v>
      </c>
      <c r="DI8" s="8">
        <f t="shared" si="127"/>
        <v>0.99977058958476717</v>
      </c>
      <c r="DJ8" s="8">
        <f t="shared" si="127"/>
        <v>0.99952437574316289</v>
      </c>
      <c r="DK8" s="8">
        <f t="shared" si="127"/>
        <v>0.99984447900466566</v>
      </c>
      <c r="DL8" s="8">
        <f t="shared" si="127"/>
        <v>1</v>
      </c>
      <c r="DM8" s="8">
        <f t="shared" si="127"/>
        <v>1</v>
      </c>
      <c r="DN8" s="8">
        <f t="shared" si="127"/>
        <v>1</v>
      </c>
      <c r="DO8" s="8">
        <f t="shared" si="127"/>
        <v>1</v>
      </c>
      <c r="DP8" s="8">
        <f t="shared" si="127"/>
        <v>0.99965811965811968</v>
      </c>
      <c r="DQ8" s="8">
        <f t="shared" si="127"/>
        <v>0.99917999179991801</v>
      </c>
      <c r="DR8" s="8">
        <f t="shared" si="127"/>
        <v>0.99976657329598506</v>
      </c>
      <c r="DS8" s="8">
        <f t="shared" si="127"/>
        <v>0.9990121017535194</v>
      </c>
      <c r="DT8" s="8">
        <f t="shared" si="127"/>
        <v>1</v>
      </c>
      <c r="DU8" s="8">
        <f t="shared" si="127"/>
        <v>1</v>
      </c>
      <c r="DV8" s="8">
        <f t="shared" si="127"/>
        <v>0.99985640436530732</v>
      </c>
      <c r="DW8" s="8">
        <f t="shared" si="127"/>
        <v>1</v>
      </c>
      <c r="DX8" s="8">
        <f t="shared" si="127"/>
        <v>0.99982770503101315</v>
      </c>
      <c r="DY8" s="8">
        <f t="shared" si="127"/>
        <v>0.99967890399229364</v>
      </c>
      <c r="DZ8" s="8">
        <f t="shared" ref="DZ8:GK8" si="128">IFERROR(DZ7/DZ3,"")</f>
        <v>0.9998111425873466</v>
      </c>
      <c r="EA8" s="8">
        <f t="shared" si="128"/>
        <v>1</v>
      </c>
      <c r="EB8" s="8">
        <f t="shared" si="128"/>
        <v>1</v>
      </c>
      <c r="EC8" s="8">
        <f t="shared" si="128"/>
        <v>0.99940167530913437</v>
      </c>
      <c r="ED8" s="8">
        <f t="shared" si="128"/>
        <v>0.99960042621204048</v>
      </c>
      <c r="EE8" s="8">
        <f t="shared" si="128"/>
        <v>0.99877206446661548</v>
      </c>
      <c r="EF8" s="8">
        <f t="shared" si="128"/>
        <v>1</v>
      </c>
      <c r="EG8" s="8">
        <f t="shared" si="128"/>
        <v>1</v>
      </c>
      <c r="EH8" s="8">
        <f t="shared" si="128"/>
        <v>0.99974715549936788</v>
      </c>
      <c r="EI8" s="8">
        <f t="shared" si="128"/>
        <v>0.99962462462462465</v>
      </c>
      <c r="EJ8" s="8">
        <f t="shared" si="128"/>
        <v>1</v>
      </c>
      <c r="EK8" s="8">
        <f t="shared" si="128"/>
        <v>0.99974741096236419</v>
      </c>
      <c r="EL8" s="8">
        <f t="shared" si="128"/>
        <v>1</v>
      </c>
      <c r="EM8" s="8">
        <f t="shared" si="128"/>
        <v>1</v>
      </c>
      <c r="EN8" s="8">
        <f t="shared" si="128"/>
        <v>1</v>
      </c>
      <c r="EO8" s="8">
        <f t="shared" si="128"/>
        <v>0.99978682583670864</v>
      </c>
      <c r="EP8" s="8">
        <f t="shared" si="128"/>
        <v>0.99978973927670312</v>
      </c>
      <c r="EQ8" s="8">
        <f t="shared" si="128"/>
        <v>1</v>
      </c>
      <c r="ER8" s="8">
        <f t="shared" si="128"/>
        <v>1</v>
      </c>
      <c r="ES8" s="8">
        <f t="shared" si="128"/>
        <v>0.97517627740751478</v>
      </c>
      <c r="ET8" s="8">
        <f t="shared" si="128"/>
        <v>1</v>
      </c>
      <c r="EU8" s="8">
        <f t="shared" si="128"/>
        <v>0.99988567508860182</v>
      </c>
      <c r="EV8" s="8">
        <f t="shared" si="128"/>
        <v>0.99966927571381325</v>
      </c>
      <c r="EW8" s="8">
        <f t="shared" si="128"/>
        <v>0.99952658986902321</v>
      </c>
      <c r="EX8" s="8">
        <f t="shared" si="128"/>
        <v>0.94360684256306171</v>
      </c>
      <c r="EY8" s="8">
        <f t="shared" si="128"/>
        <v>0.99979983987189747</v>
      </c>
      <c r="EZ8" s="8">
        <f t="shared" si="128"/>
        <v>0.99714599341383092</v>
      </c>
      <c r="FA8" s="8">
        <f t="shared" si="128"/>
        <v>1</v>
      </c>
      <c r="FB8" s="8">
        <f t="shared" si="128"/>
        <v>1</v>
      </c>
      <c r="FC8" s="8">
        <f t="shared" si="128"/>
        <v>0.99957377887648113</v>
      </c>
      <c r="FD8" s="8">
        <f t="shared" si="128"/>
        <v>0.9992163009404389</v>
      </c>
      <c r="FE8" s="8">
        <f t="shared" si="128"/>
        <v>0.99828744565933347</v>
      </c>
      <c r="FF8" s="8">
        <f t="shared" si="128"/>
        <v>0.99984106802288619</v>
      </c>
      <c r="FG8" s="8">
        <f t="shared" si="128"/>
        <v>1</v>
      </c>
      <c r="FH8" s="8">
        <f t="shared" si="128"/>
        <v>0.99987238386932109</v>
      </c>
      <c r="FI8" s="8">
        <f t="shared" si="128"/>
        <v>0.9998433338555538</v>
      </c>
      <c r="FJ8" s="8">
        <f t="shared" si="128"/>
        <v>1</v>
      </c>
      <c r="FK8" s="8">
        <f t="shared" si="128"/>
        <v>1</v>
      </c>
      <c r="FL8" s="8">
        <f t="shared" si="128"/>
        <v>1</v>
      </c>
      <c r="FM8" s="8">
        <f t="shared" si="128"/>
        <v>0.99851539303016101</v>
      </c>
      <c r="FN8" s="8">
        <f t="shared" si="128"/>
        <v>0.99469214437367304</v>
      </c>
      <c r="FO8" s="8">
        <f t="shared" si="128"/>
        <v>0.99952272998448877</v>
      </c>
      <c r="FP8" s="8">
        <f t="shared" si="128"/>
        <v>0.99961170075071193</v>
      </c>
      <c r="FQ8" s="8">
        <f t="shared" si="128"/>
        <v>0.99925406534387584</v>
      </c>
      <c r="FR8" s="8">
        <f t="shared" si="128"/>
        <v>0.99963239799044235</v>
      </c>
      <c r="FS8" s="8">
        <f t="shared" si="128"/>
        <v>0.99984718826405872</v>
      </c>
      <c r="FT8" s="8">
        <f t="shared" si="128"/>
        <v>0.99986316365626715</v>
      </c>
      <c r="FU8" s="8">
        <f t="shared" si="128"/>
        <v>0.99976779287124118</v>
      </c>
      <c r="FV8" s="8">
        <f t="shared" si="128"/>
        <v>0.99990364232029294</v>
      </c>
      <c r="FW8" s="8">
        <f t="shared" si="128"/>
        <v>0.99786530045896038</v>
      </c>
      <c r="FX8" s="8">
        <f t="shared" si="128"/>
        <v>0.99860896445131375</v>
      </c>
      <c r="FY8" s="8">
        <f t="shared" si="128"/>
        <v>0.99961744452945678</v>
      </c>
      <c r="FZ8" s="8">
        <f t="shared" si="128"/>
        <v>0.99898908208653459</v>
      </c>
      <c r="GA8" s="8">
        <f t="shared" si="128"/>
        <v>0.99930226067541161</v>
      </c>
      <c r="GB8" s="8">
        <f t="shared" si="128"/>
        <v>0.9988439306358381</v>
      </c>
      <c r="GC8" s="8">
        <f t="shared" si="128"/>
        <v>0.9998035749361619</v>
      </c>
      <c r="GD8" s="8">
        <f t="shared" si="128"/>
        <v>0.99955116696588864</v>
      </c>
      <c r="GE8" s="8">
        <f t="shared" si="128"/>
        <v>0.99979740680713125</v>
      </c>
      <c r="GF8" s="8">
        <f t="shared" si="128"/>
        <v>0.99988213107024992</v>
      </c>
      <c r="GG8" s="8">
        <f t="shared" si="128"/>
        <v>0.99988299988299989</v>
      </c>
      <c r="GH8" s="8">
        <f t="shared" si="128"/>
        <v>0.99989293361884368</v>
      </c>
      <c r="GI8" s="8">
        <f t="shared" si="128"/>
        <v>0.99913426727530297</v>
      </c>
      <c r="GJ8" s="8">
        <f t="shared" si="128"/>
        <v>0.99927961304929502</v>
      </c>
      <c r="GK8" s="8">
        <f t="shared" si="128"/>
        <v>0.99964973730297724</v>
      </c>
      <c r="GL8" s="8">
        <f t="shared" ref="GL8:IW8" si="129">IFERROR(GL7/GL3,"")</f>
        <v>0.99962124798787999</v>
      </c>
      <c r="GM8" s="8">
        <f t="shared" si="129"/>
        <v>0.99990140983929798</v>
      </c>
      <c r="GN8" s="8">
        <f t="shared" si="129"/>
        <v>0.99415850963056518</v>
      </c>
      <c r="GO8" s="8">
        <f t="shared" si="129"/>
        <v>0.99538270289469011</v>
      </c>
      <c r="GP8" s="8">
        <f t="shared" si="129"/>
        <v>0.99985422740524776</v>
      </c>
      <c r="GQ8" s="8">
        <f t="shared" si="129"/>
        <v>0.99949012109623969</v>
      </c>
      <c r="GR8" s="8">
        <f t="shared" si="129"/>
        <v>1</v>
      </c>
      <c r="GS8" s="8">
        <f t="shared" si="129"/>
        <v>1</v>
      </c>
      <c r="GT8" s="8">
        <f t="shared" si="129"/>
        <v>0.99955106621773293</v>
      </c>
      <c r="GU8" s="8">
        <f t="shared" si="129"/>
        <v>1</v>
      </c>
      <c r="GV8" s="8">
        <f t="shared" si="129"/>
        <v>1</v>
      </c>
      <c r="GW8" s="8">
        <f t="shared" si="129"/>
        <v>1</v>
      </c>
      <c r="GX8" s="8">
        <f t="shared" si="129"/>
        <v>0.99936828806064437</v>
      </c>
      <c r="GY8" s="8">
        <f t="shared" si="129"/>
        <v>0.99974830103196577</v>
      </c>
      <c r="GZ8" s="8">
        <f t="shared" si="129"/>
        <v>0.99934329338368089</v>
      </c>
      <c r="HA8" s="8">
        <f t="shared" si="129"/>
        <v>0.99819722372453579</v>
      </c>
      <c r="HB8" s="8">
        <f t="shared" si="129"/>
        <v>0.99921011058451814</v>
      </c>
      <c r="HC8" s="8">
        <f t="shared" si="129"/>
        <v>1</v>
      </c>
      <c r="HD8" s="8">
        <f t="shared" si="129"/>
        <v>1</v>
      </c>
      <c r="HE8" s="8">
        <f t="shared" si="129"/>
        <v>1</v>
      </c>
      <c r="HF8" s="8">
        <f t="shared" si="129"/>
        <v>0.99974029346838078</v>
      </c>
      <c r="HG8" s="8">
        <f t="shared" si="129"/>
        <v>1</v>
      </c>
      <c r="HH8" s="8">
        <f t="shared" si="129"/>
        <v>1</v>
      </c>
      <c r="HI8" s="8">
        <f t="shared" si="129"/>
        <v>0.99974609622952904</v>
      </c>
      <c r="HJ8" s="8">
        <f t="shared" si="129"/>
        <v>0.99985278963639035</v>
      </c>
      <c r="HK8" s="8">
        <f t="shared" si="129"/>
        <v>1</v>
      </c>
      <c r="HL8" s="8">
        <f t="shared" si="129"/>
        <v>1</v>
      </c>
      <c r="HM8" s="8">
        <f t="shared" si="129"/>
        <v>1</v>
      </c>
      <c r="HN8" s="8">
        <f t="shared" si="129"/>
        <v>1</v>
      </c>
      <c r="HO8" s="8">
        <f t="shared" si="129"/>
        <v>1</v>
      </c>
      <c r="HP8" s="8">
        <f t="shared" si="129"/>
        <v>1</v>
      </c>
      <c r="HQ8" s="8">
        <f t="shared" si="129"/>
        <v>1</v>
      </c>
      <c r="HR8" s="8">
        <f t="shared" si="129"/>
        <v>1</v>
      </c>
      <c r="HS8" s="8">
        <f t="shared" si="129"/>
        <v>0.99923400995787059</v>
      </c>
      <c r="HT8" s="8">
        <f t="shared" si="129"/>
        <v>1</v>
      </c>
      <c r="HU8" s="8">
        <f t="shared" si="129"/>
        <v>1</v>
      </c>
      <c r="HV8" s="8">
        <f t="shared" si="129"/>
        <v>0.99921775691796222</v>
      </c>
      <c r="HW8" s="8">
        <f t="shared" si="129"/>
        <v>0.99989928492295299</v>
      </c>
      <c r="HX8" s="8">
        <f t="shared" si="129"/>
        <v>0.9998612267554815</v>
      </c>
      <c r="HY8" s="8">
        <f t="shared" si="129"/>
        <v>0.99984154650610046</v>
      </c>
      <c r="HZ8" s="8">
        <f t="shared" si="129"/>
        <v>0.99959682838328179</v>
      </c>
      <c r="IA8" s="8">
        <f t="shared" si="129"/>
        <v>0.99930465015210779</v>
      </c>
      <c r="IB8" s="8">
        <f t="shared" si="129"/>
        <v>1</v>
      </c>
      <c r="IC8" s="8">
        <f t="shared" si="129"/>
        <v>1</v>
      </c>
      <c r="ID8" s="8">
        <f t="shared" si="129"/>
        <v>1</v>
      </c>
      <c r="IE8" s="8">
        <f t="shared" si="129"/>
        <v>0.99959175341906514</v>
      </c>
      <c r="IF8" s="8">
        <f t="shared" si="129"/>
        <v>0.99236022687811087</v>
      </c>
      <c r="IG8" s="8">
        <f t="shared" si="129"/>
        <v>0.9992372234935164</v>
      </c>
      <c r="IH8" s="8">
        <f t="shared" si="129"/>
        <v>1</v>
      </c>
      <c r="II8" s="8">
        <f t="shared" si="129"/>
        <v>1</v>
      </c>
      <c r="IJ8" s="8">
        <f t="shared" si="129"/>
        <v>0.99937984496124033</v>
      </c>
      <c r="IK8" s="8">
        <f t="shared" si="129"/>
        <v>1</v>
      </c>
      <c r="IL8" s="8">
        <f t="shared" si="129"/>
        <v>1</v>
      </c>
      <c r="IM8" s="8">
        <f t="shared" si="129"/>
        <v>0.99967416096448358</v>
      </c>
      <c r="IN8" s="8">
        <f t="shared" si="129"/>
        <v>1</v>
      </c>
      <c r="IO8" s="8">
        <f t="shared" si="129"/>
        <v>1</v>
      </c>
      <c r="IP8" s="8">
        <f t="shared" si="129"/>
        <v>0.99981617647058818</v>
      </c>
      <c r="IQ8" s="8">
        <f t="shared" si="129"/>
        <v>1</v>
      </c>
      <c r="IR8" s="8">
        <f t="shared" si="129"/>
        <v>1</v>
      </c>
      <c r="IS8" s="8">
        <f t="shared" si="129"/>
        <v>0.99708529789969991</v>
      </c>
      <c r="IT8" s="8">
        <f t="shared" si="129"/>
        <v>0.9993295019157088</v>
      </c>
      <c r="IU8" s="8">
        <f t="shared" si="129"/>
        <v>0.99991340491860059</v>
      </c>
      <c r="IV8" s="8">
        <f t="shared" si="129"/>
        <v>0.99986795193450417</v>
      </c>
      <c r="IW8" s="8">
        <f t="shared" si="129"/>
        <v>0.99750996015936255</v>
      </c>
      <c r="IX8" s="8">
        <f t="shared" ref="IX8:LI8" si="130">IFERROR(IX7/IX3,"")</f>
        <v>0.99954051156379231</v>
      </c>
      <c r="IY8" s="8">
        <f t="shared" si="130"/>
        <v>0.99891989198919895</v>
      </c>
      <c r="IZ8" s="8">
        <f t="shared" si="130"/>
        <v>1</v>
      </c>
      <c r="JA8" s="8">
        <f t="shared" si="130"/>
        <v>0.99982952608250941</v>
      </c>
      <c r="JB8" s="8">
        <f t="shared" si="130"/>
        <v>0.9996931103268375</v>
      </c>
      <c r="JC8" s="8">
        <f t="shared" si="130"/>
        <v>0.9993137524018666</v>
      </c>
      <c r="JD8" s="8">
        <f t="shared" si="130"/>
        <v>0.99946647696958923</v>
      </c>
      <c r="JE8" s="8">
        <f t="shared" si="130"/>
        <v>1</v>
      </c>
      <c r="JF8" s="8">
        <f t="shared" si="130"/>
        <v>0.99981834695731153</v>
      </c>
      <c r="JG8" s="8">
        <f t="shared" si="130"/>
        <v>1</v>
      </c>
      <c r="JH8" s="8">
        <f t="shared" si="130"/>
        <v>1</v>
      </c>
      <c r="JI8" s="8">
        <f t="shared" si="130"/>
        <v>1</v>
      </c>
      <c r="JJ8" s="8">
        <f t="shared" si="130"/>
        <v>0.99982704946385337</v>
      </c>
      <c r="JK8" s="8">
        <f t="shared" si="130"/>
        <v>1</v>
      </c>
      <c r="JL8" s="8">
        <f t="shared" si="130"/>
        <v>0.99966738732745719</v>
      </c>
      <c r="JM8" s="8">
        <f t="shared" si="130"/>
        <v>0.99988206156386361</v>
      </c>
      <c r="JN8" s="8">
        <f t="shared" si="130"/>
        <v>0.99918367346938775</v>
      </c>
      <c r="JO8" s="8">
        <f t="shared" si="130"/>
        <v>1</v>
      </c>
      <c r="JP8" s="8">
        <f t="shared" si="130"/>
        <v>1</v>
      </c>
      <c r="JQ8" s="8">
        <f t="shared" si="130"/>
        <v>0.99986222099751998</v>
      </c>
      <c r="JR8" s="8">
        <f t="shared" si="130"/>
        <v>0.99983388704318932</v>
      </c>
      <c r="JS8" s="8">
        <f t="shared" si="130"/>
        <v>1</v>
      </c>
      <c r="JT8" s="8">
        <f t="shared" si="130"/>
        <v>0.9991619526503247</v>
      </c>
      <c r="JU8" s="8">
        <f t="shared" si="130"/>
        <v>0.99942473633748796</v>
      </c>
      <c r="JV8" s="8">
        <f t="shared" si="130"/>
        <v>1</v>
      </c>
      <c r="JW8" s="8">
        <f t="shared" si="130"/>
        <v>1</v>
      </c>
      <c r="JX8" s="8">
        <f t="shared" si="130"/>
        <v>0.9998333055509252</v>
      </c>
      <c r="JY8" s="8">
        <f t="shared" si="130"/>
        <v>1</v>
      </c>
      <c r="JZ8" s="8">
        <f t="shared" si="130"/>
        <v>0.99984005118362129</v>
      </c>
      <c r="KA8" s="8">
        <f t="shared" si="130"/>
        <v>0.99927325581395354</v>
      </c>
      <c r="KB8" s="8">
        <f t="shared" si="130"/>
        <v>1</v>
      </c>
      <c r="KC8" s="8">
        <f t="shared" si="130"/>
        <v>0.99978871751531795</v>
      </c>
      <c r="KD8" s="8">
        <f t="shared" si="130"/>
        <v>0.99978871751531795</v>
      </c>
      <c r="KE8" s="8">
        <f t="shared" si="130"/>
        <v>1</v>
      </c>
      <c r="KF8" s="8">
        <f t="shared" si="130"/>
        <v>0.99980154792617582</v>
      </c>
      <c r="KG8" s="8">
        <f t="shared" si="130"/>
        <v>0.99929985997199444</v>
      </c>
      <c r="KH8" s="8">
        <f t="shared" si="130"/>
        <v>0.99960085151676425</v>
      </c>
      <c r="KI8" s="8">
        <f t="shared" si="130"/>
        <v>0.99985335093122163</v>
      </c>
      <c r="KJ8" s="8">
        <f t="shared" si="130"/>
        <v>1</v>
      </c>
      <c r="KK8" s="8">
        <f t="shared" si="130"/>
        <v>0.99991182435411341</v>
      </c>
      <c r="KL8" s="8">
        <f t="shared" si="130"/>
        <v>0.99985865724381628</v>
      </c>
      <c r="KM8" s="8">
        <f t="shared" si="130"/>
        <v>1</v>
      </c>
      <c r="KN8" s="8">
        <f t="shared" si="130"/>
        <v>1</v>
      </c>
      <c r="KO8" s="8">
        <f t="shared" si="130"/>
        <v>1</v>
      </c>
      <c r="KP8" s="8">
        <f t="shared" si="130"/>
        <v>1</v>
      </c>
      <c r="KQ8" s="8">
        <f t="shared" si="130"/>
        <v>1</v>
      </c>
      <c r="KR8" s="8">
        <f t="shared" si="130"/>
        <v>0.99976717112921998</v>
      </c>
      <c r="KS8" s="8">
        <f t="shared" si="130"/>
        <v>1</v>
      </c>
      <c r="KT8" s="8">
        <f t="shared" si="130"/>
        <v>1</v>
      </c>
      <c r="KU8" s="8">
        <f t="shared" si="130"/>
        <v>1</v>
      </c>
      <c r="KV8" s="8">
        <f t="shared" si="130"/>
        <v>0.99976514795678717</v>
      </c>
      <c r="KW8" s="8">
        <f t="shared" si="130"/>
        <v>1</v>
      </c>
      <c r="KX8" s="8">
        <f t="shared" si="130"/>
        <v>1</v>
      </c>
      <c r="KY8" s="8">
        <f t="shared" si="130"/>
        <v>0.97086005281026033</v>
      </c>
      <c r="KZ8" s="8">
        <f t="shared" si="130"/>
        <v>1</v>
      </c>
      <c r="LA8" s="8">
        <f t="shared" si="130"/>
        <v>0.99949748743718592</v>
      </c>
      <c r="LB8" s="8">
        <f t="shared" si="130"/>
        <v>1</v>
      </c>
      <c r="LC8" s="8">
        <f t="shared" si="130"/>
        <v>0.99950956351152531</v>
      </c>
      <c r="LD8" s="8">
        <f t="shared" si="130"/>
        <v>1</v>
      </c>
      <c r="LE8" s="8">
        <f t="shared" si="130"/>
        <v>1</v>
      </c>
      <c r="LF8" s="8">
        <f t="shared" si="130"/>
        <v>1</v>
      </c>
      <c r="LG8" s="8">
        <f t="shared" si="130"/>
        <v>1</v>
      </c>
      <c r="LH8" s="8">
        <f t="shared" si="130"/>
        <v>0.99980434357268633</v>
      </c>
      <c r="LI8" s="8">
        <f t="shared" si="130"/>
        <v>0.99983689447072255</v>
      </c>
      <c r="LJ8" s="8">
        <f t="shared" ref="LJ8:NU8" si="131">IFERROR(LJ7/LJ3,"")</f>
        <v>1</v>
      </c>
      <c r="LK8" s="8">
        <f t="shared" si="131"/>
        <v>1</v>
      </c>
      <c r="LL8" s="8">
        <f t="shared" si="131"/>
        <v>1</v>
      </c>
      <c r="LM8" s="8">
        <f t="shared" si="131"/>
        <v>0.99854409317803661</v>
      </c>
      <c r="LN8" s="8">
        <f t="shared" si="131"/>
        <v>1</v>
      </c>
      <c r="LO8" s="8">
        <f t="shared" si="131"/>
        <v>0.99976459510357818</v>
      </c>
      <c r="LP8" s="8">
        <f t="shared" si="131"/>
        <v>1</v>
      </c>
      <c r="LQ8" s="8">
        <f t="shared" si="131"/>
        <v>0.99942857142857144</v>
      </c>
      <c r="LR8" s="8">
        <f t="shared" si="131"/>
        <v>0.90874434119609249</v>
      </c>
      <c r="LS8" s="8">
        <f t="shared" si="131"/>
        <v>1</v>
      </c>
      <c r="LT8" s="8">
        <f t="shared" si="131"/>
        <v>1</v>
      </c>
      <c r="LU8" s="8">
        <f t="shared" si="131"/>
        <v>0.99955277280858679</v>
      </c>
      <c r="LV8" s="8">
        <f t="shared" si="131"/>
        <v>1</v>
      </c>
      <c r="LW8" s="8">
        <f t="shared" si="131"/>
        <v>1</v>
      </c>
      <c r="LX8" s="8">
        <f t="shared" si="131"/>
        <v>0.9993733026947984</v>
      </c>
      <c r="LY8" s="8">
        <f t="shared" si="131"/>
        <v>1</v>
      </c>
      <c r="LZ8" s="8">
        <f t="shared" si="131"/>
        <v>1</v>
      </c>
      <c r="MA8" s="8">
        <f t="shared" si="131"/>
        <v>0.99988986784140965</v>
      </c>
      <c r="MB8" s="8">
        <f t="shared" si="131"/>
        <v>0.99739904175222449</v>
      </c>
      <c r="MC8" s="8">
        <f t="shared" si="131"/>
        <v>0.99948612538540593</v>
      </c>
      <c r="MD8" s="8">
        <f t="shared" si="131"/>
        <v>1</v>
      </c>
      <c r="ME8" s="8">
        <f t="shared" si="131"/>
        <v>1</v>
      </c>
      <c r="MF8" s="8">
        <f t="shared" si="131"/>
        <v>1</v>
      </c>
      <c r="MG8" s="8">
        <f t="shared" si="131"/>
        <v>1</v>
      </c>
      <c r="MH8" s="8">
        <f t="shared" si="131"/>
        <v>0.99963911945146156</v>
      </c>
      <c r="MI8" s="8">
        <f t="shared" si="131"/>
        <v>1</v>
      </c>
      <c r="MJ8" s="8">
        <f t="shared" si="131"/>
        <v>1</v>
      </c>
      <c r="MK8" s="8">
        <f t="shared" si="131"/>
        <v>0.99971048060220036</v>
      </c>
      <c r="ML8" s="8">
        <f t="shared" si="131"/>
        <v>0.99249031007751942</v>
      </c>
      <c r="MM8" s="8">
        <f t="shared" si="131"/>
        <v>0.99959291675147566</v>
      </c>
      <c r="MN8" s="8">
        <f t="shared" si="131"/>
        <v>0.99977370445802216</v>
      </c>
      <c r="MO8" s="8">
        <f t="shared" si="131"/>
        <v>0.9997726756080928</v>
      </c>
      <c r="MP8" s="8">
        <f t="shared" si="131"/>
        <v>0.99948796722990274</v>
      </c>
      <c r="MQ8" s="8">
        <f t="shared" si="131"/>
        <v>1</v>
      </c>
      <c r="MR8" s="8">
        <f t="shared" si="131"/>
        <v>0.74392018291415507</v>
      </c>
      <c r="MS8" s="8">
        <f t="shared" si="131"/>
        <v>0.65491604711385853</v>
      </c>
      <c r="MT8" s="8">
        <f t="shared" si="131"/>
        <v>0.82037611477316785</v>
      </c>
      <c r="MU8" s="8">
        <f t="shared" si="131"/>
        <v>0.99987100103199178</v>
      </c>
      <c r="MV8" s="8">
        <f t="shared" si="131"/>
        <v>0.99982207988613114</v>
      </c>
      <c r="MW8" s="8">
        <f t="shared" si="131"/>
        <v>1</v>
      </c>
      <c r="MX8" s="8">
        <f t="shared" si="131"/>
        <v>1</v>
      </c>
      <c r="MY8" s="8">
        <f t="shared" si="131"/>
        <v>1</v>
      </c>
      <c r="MZ8" s="8">
        <f t="shared" si="131"/>
        <v>0.99926882768705827</v>
      </c>
      <c r="NA8" s="8">
        <f t="shared" si="131"/>
        <v>0.99983181971072987</v>
      </c>
      <c r="NB8" s="8">
        <f t="shared" si="131"/>
        <v>0.99980287798147049</v>
      </c>
      <c r="NC8" s="8">
        <f t="shared" si="131"/>
        <v>0.99871531346351494</v>
      </c>
      <c r="ND8" s="8">
        <f t="shared" si="131"/>
        <v>1</v>
      </c>
      <c r="NE8" s="8">
        <f t="shared" si="131"/>
        <v>1</v>
      </c>
      <c r="NF8" s="8">
        <f t="shared" si="131"/>
        <v>1</v>
      </c>
      <c r="NG8" s="8">
        <f t="shared" si="131"/>
        <v>0.99974515800203878</v>
      </c>
      <c r="NH8" s="8">
        <f t="shared" si="131"/>
        <v>1</v>
      </c>
      <c r="NI8" s="8">
        <f t="shared" si="131"/>
        <v>1</v>
      </c>
      <c r="NJ8" s="8">
        <f t="shared" si="131"/>
        <v>1</v>
      </c>
      <c r="NK8" s="8">
        <f t="shared" si="131"/>
        <v>1</v>
      </c>
      <c r="NL8" s="8">
        <f t="shared" si="131"/>
        <v>1</v>
      </c>
      <c r="NM8" s="8">
        <f t="shared" si="131"/>
        <v>1</v>
      </c>
      <c r="NN8" s="8">
        <f t="shared" si="131"/>
        <v>0.99982310277728637</v>
      </c>
      <c r="NO8" s="8">
        <f t="shared" si="131"/>
        <v>1</v>
      </c>
      <c r="NP8" s="8">
        <f t="shared" si="131"/>
        <v>0.99861965114819928</v>
      </c>
      <c r="NQ8" s="8">
        <f t="shared" si="131"/>
        <v>1</v>
      </c>
      <c r="NR8" s="8">
        <f t="shared" si="131"/>
        <v>1</v>
      </c>
      <c r="NS8" s="8">
        <f t="shared" si="131"/>
        <v>1</v>
      </c>
      <c r="NT8" s="8">
        <f t="shared" si="131"/>
        <v>1</v>
      </c>
      <c r="NU8" s="8">
        <f t="shared" si="131"/>
        <v>1</v>
      </c>
      <c r="NV8" s="8">
        <f t="shared" ref="NV8:QG8" si="132">IFERROR(NV7/NV3,"")</f>
        <v>1</v>
      </c>
      <c r="NW8" s="8">
        <f t="shared" si="132"/>
        <v>1</v>
      </c>
      <c r="NX8" s="8">
        <f t="shared" si="132"/>
        <v>1</v>
      </c>
      <c r="NY8" s="8">
        <f t="shared" si="132"/>
        <v>0.99947789766794293</v>
      </c>
      <c r="NZ8" s="8">
        <f t="shared" si="132"/>
        <v>0.99956512285279409</v>
      </c>
      <c r="OA8" s="8">
        <f t="shared" si="132"/>
        <v>1</v>
      </c>
      <c r="OB8" s="8">
        <f t="shared" si="132"/>
        <v>1</v>
      </c>
      <c r="OC8" s="8">
        <f t="shared" si="132"/>
        <v>1</v>
      </c>
      <c r="OD8" s="8">
        <f t="shared" si="132"/>
        <v>1</v>
      </c>
      <c r="OE8" s="8">
        <f t="shared" si="132"/>
        <v>1</v>
      </c>
      <c r="OF8" s="8">
        <f t="shared" si="132"/>
        <v>0.99887640449438198</v>
      </c>
      <c r="OG8" s="8">
        <f t="shared" si="132"/>
        <v>1</v>
      </c>
      <c r="OH8" s="8">
        <f t="shared" si="132"/>
        <v>1</v>
      </c>
      <c r="OI8" s="8">
        <f t="shared" si="132"/>
        <v>0.99982037003772228</v>
      </c>
      <c r="OJ8" s="8">
        <f t="shared" si="132"/>
        <v>0.99790940766550518</v>
      </c>
      <c r="OK8" s="8">
        <f t="shared" si="132"/>
        <v>1</v>
      </c>
      <c r="OL8" s="8">
        <f t="shared" si="132"/>
        <v>1</v>
      </c>
      <c r="OM8" s="8">
        <f t="shared" si="132"/>
        <v>1</v>
      </c>
      <c r="ON8" s="8">
        <f t="shared" si="132"/>
        <v>1</v>
      </c>
      <c r="OO8" s="8">
        <f t="shared" si="132"/>
        <v>1</v>
      </c>
      <c r="OP8" s="8">
        <f t="shared" si="132"/>
        <v>0.99976013432477817</v>
      </c>
      <c r="OQ8" s="8">
        <f t="shared" si="132"/>
        <v>1</v>
      </c>
      <c r="OR8" s="8">
        <f t="shared" si="132"/>
        <v>1</v>
      </c>
      <c r="OS8" s="8">
        <f t="shared" si="132"/>
        <v>1</v>
      </c>
      <c r="OT8" s="8">
        <f t="shared" si="132"/>
        <v>1</v>
      </c>
      <c r="OU8" s="8">
        <f t="shared" si="132"/>
        <v>1</v>
      </c>
      <c r="OV8" s="8">
        <f t="shared" si="132"/>
        <v>1</v>
      </c>
      <c r="OW8" s="8">
        <f t="shared" si="132"/>
        <v>0.99976668222118525</v>
      </c>
      <c r="OX8" s="8">
        <f t="shared" si="132"/>
        <v>1</v>
      </c>
      <c r="OY8" s="8">
        <f t="shared" si="132"/>
        <v>0.99956341410172456</v>
      </c>
      <c r="OZ8" s="8">
        <f t="shared" si="132"/>
        <v>1</v>
      </c>
      <c r="PA8" s="8">
        <f t="shared" si="132"/>
        <v>1</v>
      </c>
      <c r="PB8" s="8">
        <f t="shared" si="132"/>
        <v>0.99973111051357888</v>
      </c>
      <c r="PC8" s="8">
        <f t="shared" si="132"/>
        <v>0.99967835316822129</v>
      </c>
      <c r="PD8" s="8">
        <f t="shared" si="132"/>
        <v>1</v>
      </c>
      <c r="PE8" s="8">
        <f t="shared" si="132"/>
        <v>0.99983800421189051</v>
      </c>
      <c r="PF8" s="8">
        <f t="shared" si="132"/>
        <v>1</v>
      </c>
      <c r="PG8" s="8">
        <f t="shared" si="132"/>
        <v>0.99986609534011783</v>
      </c>
      <c r="PH8" s="8">
        <f t="shared" si="132"/>
        <v>0.99987565282268087</v>
      </c>
      <c r="PI8" s="8">
        <f t="shared" si="132"/>
        <v>0.99985025456723575</v>
      </c>
      <c r="PJ8" s="8">
        <f t="shared" si="132"/>
        <v>1</v>
      </c>
      <c r="PK8" s="8">
        <f t="shared" si="132"/>
        <v>1</v>
      </c>
      <c r="PL8" s="8">
        <f t="shared" si="132"/>
        <v>0.97757314718550425</v>
      </c>
      <c r="PM8" s="8">
        <f t="shared" si="132"/>
        <v>1</v>
      </c>
      <c r="PN8" s="8">
        <f t="shared" si="132"/>
        <v>1</v>
      </c>
      <c r="PO8" s="8">
        <f t="shared" si="132"/>
        <v>0.99985567903016304</v>
      </c>
      <c r="PP8" s="8">
        <f t="shared" si="132"/>
        <v>1</v>
      </c>
      <c r="PQ8" s="8">
        <f t="shared" si="132"/>
        <v>1</v>
      </c>
      <c r="PR8" s="8">
        <f t="shared" si="132"/>
        <v>1</v>
      </c>
      <c r="PS8" s="8">
        <f t="shared" si="132"/>
        <v>1</v>
      </c>
      <c r="PT8" s="8">
        <f t="shared" si="132"/>
        <v>1</v>
      </c>
      <c r="PU8" s="8">
        <f t="shared" si="132"/>
        <v>1</v>
      </c>
      <c r="PV8" s="8">
        <f t="shared" si="132"/>
        <v>0.9996309963099631</v>
      </c>
      <c r="PW8" s="8">
        <f t="shared" si="132"/>
        <v>1</v>
      </c>
      <c r="PX8" s="8">
        <f t="shared" si="132"/>
        <v>0.99955116696588864</v>
      </c>
      <c r="PY8" s="8">
        <f t="shared" si="132"/>
        <v>1</v>
      </c>
      <c r="PZ8" s="8">
        <f t="shared" si="132"/>
        <v>1</v>
      </c>
      <c r="QA8" s="8">
        <f t="shared" si="132"/>
        <v>0.99978940718121512</v>
      </c>
      <c r="QB8" s="8">
        <f t="shared" si="132"/>
        <v>0.99940351923650461</v>
      </c>
      <c r="QC8" s="8">
        <f t="shared" si="132"/>
        <v>0.99983700081499594</v>
      </c>
      <c r="QD8" s="8">
        <f t="shared" si="132"/>
        <v>0.99954170485792848</v>
      </c>
      <c r="QE8" s="8">
        <f t="shared" si="132"/>
        <v>0.99907287224179497</v>
      </c>
      <c r="QF8" s="8">
        <f t="shared" si="132"/>
        <v>1</v>
      </c>
      <c r="QG8" s="8">
        <f t="shared" si="132"/>
        <v>1</v>
      </c>
      <c r="QH8" s="8">
        <f t="shared" ref="QH8:SS8" si="133">IFERROR(QH7/QH3,"")</f>
        <v>1</v>
      </c>
      <c r="QI8" s="8">
        <f t="shared" si="133"/>
        <v>0.9995340891442771</v>
      </c>
      <c r="QJ8" s="8">
        <f t="shared" si="133"/>
        <v>1</v>
      </c>
      <c r="QK8" s="8">
        <f t="shared" si="133"/>
        <v>1</v>
      </c>
      <c r="QL8" s="8">
        <f t="shared" si="133"/>
        <v>0.99888299357721311</v>
      </c>
      <c r="QM8" s="8">
        <f t="shared" si="133"/>
        <v>0.99768225874420569</v>
      </c>
      <c r="QN8" s="8">
        <f t="shared" si="133"/>
        <v>0.99918433931484507</v>
      </c>
      <c r="QO8" s="8">
        <f t="shared" si="133"/>
        <v>0.99884526558891451</v>
      </c>
      <c r="QP8" s="8">
        <f t="shared" si="133"/>
        <v>0.99921383647798745</v>
      </c>
      <c r="QQ8" s="8">
        <f t="shared" si="133"/>
        <v>0.99907706506691274</v>
      </c>
      <c r="QR8" s="8">
        <f t="shared" si="133"/>
        <v>0.98901869158878508</v>
      </c>
      <c r="QS8" s="8">
        <f t="shared" si="133"/>
        <v>0.99986760227724081</v>
      </c>
      <c r="QT8" s="8">
        <f t="shared" si="133"/>
        <v>0.99868823786620031</v>
      </c>
      <c r="QU8" s="8">
        <f t="shared" si="133"/>
        <v>0.99927272727272731</v>
      </c>
      <c r="QV8" s="8">
        <f t="shared" si="133"/>
        <v>0.99885379521141116</v>
      </c>
      <c r="QW8" s="8">
        <f t="shared" si="133"/>
        <v>0.99640287769784175</v>
      </c>
      <c r="QX8" s="8">
        <f t="shared" si="133"/>
        <v>0.99973863042341871</v>
      </c>
      <c r="QY8" s="8">
        <f t="shared" si="133"/>
        <v>1</v>
      </c>
      <c r="QZ8" s="8">
        <f t="shared" si="133"/>
        <v>0.99977272727272726</v>
      </c>
      <c r="RA8" s="8">
        <f t="shared" si="133"/>
        <v>0.99958342012080814</v>
      </c>
      <c r="RB8" s="8">
        <f t="shared" si="133"/>
        <v>0.99979114452798667</v>
      </c>
      <c r="RC8" s="8">
        <f t="shared" si="133"/>
        <v>0.99936143039591319</v>
      </c>
      <c r="RD8" s="8">
        <f t="shared" si="133"/>
        <v>1</v>
      </c>
      <c r="RE8" s="8">
        <f t="shared" si="133"/>
        <v>1</v>
      </c>
      <c r="RF8" s="8">
        <f t="shared" si="133"/>
        <v>0.99962142721938296</v>
      </c>
      <c r="RG8" s="8">
        <f t="shared" si="133"/>
        <v>0.99980330448465771</v>
      </c>
      <c r="RH8" s="8">
        <f t="shared" si="133"/>
        <v>0.99976531330673546</v>
      </c>
      <c r="RI8" s="8">
        <f t="shared" si="133"/>
        <v>0.9996537396121884</v>
      </c>
      <c r="RJ8" s="8">
        <f t="shared" si="133"/>
        <v>0.27929475070124221</v>
      </c>
      <c r="RK8" s="8">
        <f t="shared" si="133"/>
        <v>0.99124726477024072</v>
      </c>
      <c r="RL8" s="8">
        <f t="shared" si="133"/>
        <v>0.99963728690605735</v>
      </c>
      <c r="RM8" s="8">
        <f t="shared" si="133"/>
        <v>0.99923904772257854</v>
      </c>
      <c r="RN8" s="8">
        <f t="shared" si="133"/>
        <v>0.99760731878958475</v>
      </c>
      <c r="RO8" s="8">
        <f t="shared" si="133"/>
        <v>0.99920661906381048</v>
      </c>
      <c r="RP8" s="8">
        <f t="shared" si="133"/>
        <v>0.99917800712393823</v>
      </c>
      <c r="RQ8" s="8">
        <f t="shared" si="133"/>
        <v>0.99943996415770608</v>
      </c>
      <c r="RR8" s="8">
        <f t="shared" si="133"/>
        <v>1</v>
      </c>
      <c r="RS8" s="8">
        <f t="shared" si="133"/>
        <v>1</v>
      </c>
      <c r="RT8" s="8">
        <f t="shared" si="133"/>
        <v>1</v>
      </c>
      <c r="RU8" s="8">
        <f t="shared" si="133"/>
        <v>1</v>
      </c>
      <c r="RV8" s="8">
        <f t="shared" si="133"/>
        <v>1</v>
      </c>
      <c r="RW8" s="8">
        <f t="shared" si="133"/>
        <v>0.99980063795853269</v>
      </c>
      <c r="RX8" s="8">
        <f t="shared" si="133"/>
        <v>0.99976059372755566</v>
      </c>
      <c r="RY8" s="8">
        <f t="shared" si="133"/>
        <v>0.99981255857544515</v>
      </c>
      <c r="RZ8" s="8">
        <f t="shared" si="133"/>
        <v>1</v>
      </c>
      <c r="SA8" s="8">
        <f t="shared" si="133"/>
        <v>0.9993817619783617</v>
      </c>
      <c r="SB8" s="8">
        <f t="shared" si="133"/>
        <v>0.99976320151551035</v>
      </c>
      <c r="SC8" s="8">
        <f t="shared" si="133"/>
        <v>1</v>
      </c>
      <c r="SD8" s="8">
        <f t="shared" si="133"/>
        <v>1</v>
      </c>
      <c r="SE8" s="8">
        <f t="shared" si="133"/>
        <v>0.99966107439417051</v>
      </c>
      <c r="SF8" s="8">
        <f t="shared" si="133"/>
        <v>1</v>
      </c>
      <c r="SG8" s="8">
        <f t="shared" si="133"/>
        <v>1</v>
      </c>
      <c r="SH8" s="8">
        <f t="shared" si="133"/>
        <v>0.99990005996402154</v>
      </c>
      <c r="SI8" s="8">
        <f t="shared" si="133"/>
        <v>0.99987031513422386</v>
      </c>
      <c r="SJ8" s="8">
        <f t="shared" si="133"/>
        <v>0.99960648512513772</v>
      </c>
      <c r="SK8" s="8">
        <f t="shared" si="133"/>
        <v>0.9997445395325073</v>
      </c>
      <c r="SL8" s="8">
        <f t="shared" si="133"/>
        <v>0.99985761070767476</v>
      </c>
      <c r="SM8" s="8">
        <f t="shared" si="133"/>
        <v>0.99928711459632868</v>
      </c>
      <c r="SN8" s="8">
        <f t="shared" si="133"/>
        <v>0.99979649979649976</v>
      </c>
      <c r="SO8" s="8">
        <f t="shared" si="133"/>
        <v>0.99961322761554827</v>
      </c>
      <c r="SP8" s="8">
        <f t="shared" si="133"/>
        <v>0.99965313909122444</v>
      </c>
      <c r="SQ8" s="8">
        <f t="shared" si="133"/>
        <v>0.99987474949899802</v>
      </c>
      <c r="SR8" s="8">
        <f t="shared" si="133"/>
        <v>0.99965957446808507</v>
      </c>
      <c r="SS8" s="8">
        <f t="shared" si="133"/>
        <v>0.99920350457984863</v>
      </c>
      <c r="ST8" s="8">
        <f t="shared" ref="ST8:VE8" si="134">IFERROR(ST7/ST3,"")</f>
        <v>0.98801398368570004</v>
      </c>
      <c r="SU8" s="8">
        <f t="shared" si="134"/>
        <v>0.99986052998605301</v>
      </c>
      <c r="SV8" s="8">
        <f t="shared" si="134"/>
        <v>1</v>
      </c>
      <c r="SW8" s="8">
        <f t="shared" si="134"/>
        <v>1</v>
      </c>
      <c r="SX8" s="8">
        <f t="shared" si="134"/>
        <v>0.99980326578792056</v>
      </c>
      <c r="SY8" s="8">
        <f t="shared" si="134"/>
        <v>1</v>
      </c>
      <c r="SZ8" s="8">
        <f t="shared" si="134"/>
        <v>1</v>
      </c>
      <c r="TA8" s="8">
        <f t="shared" si="134"/>
        <v>1</v>
      </c>
      <c r="TB8" s="8">
        <f t="shared" si="134"/>
        <v>1</v>
      </c>
      <c r="TC8" s="8">
        <f t="shared" si="134"/>
        <v>0.99973593873778721</v>
      </c>
      <c r="TD8" s="8">
        <f t="shared" si="134"/>
        <v>1</v>
      </c>
      <c r="TE8" s="8">
        <f t="shared" si="134"/>
        <v>1</v>
      </c>
      <c r="TF8" s="8">
        <f t="shared" si="134"/>
        <v>0.99985132322331249</v>
      </c>
      <c r="TG8" s="8">
        <f t="shared" si="134"/>
        <v>0.99982782369146006</v>
      </c>
      <c r="TH8" s="8">
        <f t="shared" si="134"/>
        <v>1</v>
      </c>
      <c r="TI8" s="8">
        <f t="shared" si="134"/>
        <v>1</v>
      </c>
      <c r="TJ8" s="8">
        <f t="shared" si="134"/>
        <v>1</v>
      </c>
      <c r="TK8" s="8">
        <f t="shared" si="134"/>
        <v>0.99982990304473551</v>
      </c>
      <c r="TL8" s="8">
        <f t="shared" si="134"/>
        <v>0.99945652173913047</v>
      </c>
      <c r="TM8" s="8">
        <f t="shared" si="134"/>
        <v>0.99958728848534872</v>
      </c>
      <c r="TN8" s="8">
        <f t="shared" si="134"/>
        <v>1</v>
      </c>
      <c r="TO8" s="8">
        <f t="shared" si="134"/>
        <v>1</v>
      </c>
      <c r="TP8" s="8">
        <f t="shared" si="134"/>
        <v>0.99981167608286248</v>
      </c>
      <c r="TQ8" s="8">
        <f t="shared" si="134"/>
        <v>0.9998565279770445</v>
      </c>
      <c r="TR8" s="8">
        <f t="shared" si="134"/>
        <v>0.99926131117266848</v>
      </c>
      <c r="TS8" s="8">
        <f t="shared" si="134"/>
        <v>0.99978755045676648</v>
      </c>
      <c r="TT8" s="8">
        <f t="shared" si="134"/>
        <v>1</v>
      </c>
      <c r="TU8" s="8">
        <f t="shared" si="134"/>
        <v>0.99671232876712323</v>
      </c>
      <c r="TV8" s="8">
        <f t="shared" si="134"/>
        <v>0.99982061171405512</v>
      </c>
      <c r="TW8" s="8">
        <f t="shared" si="134"/>
        <v>0.99976995629169541</v>
      </c>
      <c r="TX8" s="8">
        <f t="shared" si="134"/>
        <v>0.99940597420230826</v>
      </c>
      <c r="TY8" s="8">
        <f t="shared" si="134"/>
        <v>0.99898021619416688</v>
      </c>
      <c r="TZ8" s="8">
        <f t="shared" si="134"/>
        <v>0.99668615984405462</v>
      </c>
      <c r="UA8" s="8">
        <f t="shared" si="134"/>
        <v>0.99643163003140167</v>
      </c>
      <c r="UB8" s="8">
        <f t="shared" si="134"/>
        <v>0.99822799763733017</v>
      </c>
      <c r="UC8" s="8">
        <f t="shared" si="134"/>
        <v>0.99877074370006147</v>
      </c>
      <c r="UD8" s="8">
        <f t="shared" si="134"/>
        <v>0.99935199585277346</v>
      </c>
      <c r="UE8" s="8">
        <f t="shared" si="134"/>
        <v>1</v>
      </c>
      <c r="UF8" s="8">
        <f t="shared" si="134"/>
        <v>1</v>
      </c>
      <c r="UG8" s="8">
        <f t="shared" si="134"/>
        <v>0.99974830103196577</v>
      </c>
      <c r="UH8" s="8">
        <f t="shared" si="134"/>
        <v>0.99970836978710997</v>
      </c>
      <c r="UI8" s="8">
        <f t="shared" si="134"/>
        <v>1</v>
      </c>
      <c r="UJ8" s="8">
        <f t="shared" si="134"/>
        <v>1</v>
      </c>
      <c r="UK8" s="8">
        <f t="shared" si="134"/>
        <v>0.99978046103183316</v>
      </c>
      <c r="UL8" s="8">
        <f t="shared" si="134"/>
        <v>1</v>
      </c>
      <c r="UM8" s="8">
        <f t="shared" si="134"/>
        <v>1</v>
      </c>
      <c r="UN8" s="8">
        <f t="shared" si="134"/>
        <v>1</v>
      </c>
      <c r="UO8" s="8">
        <f t="shared" si="134"/>
        <v>1</v>
      </c>
      <c r="UP8" s="8">
        <f t="shared" si="134"/>
        <v>1</v>
      </c>
      <c r="UQ8" s="8">
        <f t="shared" si="134"/>
        <v>0.99980780319046703</v>
      </c>
      <c r="UR8" s="8">
        <f t="shared" si="134"/>
        <v>1</v>
      </c>
      <c r="US8" s="8">
        <f t="shared" si="134"/>
        <v>1</v>
      </c>
      <c r="UT8" s="8">
        <f t="shared" si="134"/>
        <v>0.99985418489355493</v>
      </c>
      <c r="UU8" s="8">
        <f t="shared" si="134"/>
        <v>1</v>
      </c>
      <c r="UV8" s="8">
        <f t="shared" si="134"/>
        <v>1</v>
      </c>
      <c r="UW8" s="8">
        <f t="shared" si="134"/>
        <v>1</v>
      </c>
      <c r="UX8" s="8">
        <f t="shared" si="134"/>
        <v>1</v>
      </c>
      <c r="UY8" s="8">
        <f t="shared" si="134"/>
        <v>1</v>
      </c>
      <c r="UZ8" s="8">
        <f t="shared" si="134"/>
        <v>1</v>
      </c>
      <c r="VA8" s="8">
        <f t="shared" si="134"/>
        <v>1</v>
      </c>
      <c r="VB8" s="8">
        <f t="shared" si="134"/>
        <v>1</v>
      </c>
      <c r="VC8" s="8">
        <f t="shared" si="134"/>
        <v>1</v>
      </c>
      <c r="VD8" s="8">
        <f t="shared" si="134"/>
        <v>1</v>
      </c>
      <c r="VE8" s="8">
        <f t="shared" si="134"/>
        <v>0.97864464692482911</v>
      </c>
      <c r="VF8" s="8">
        <f t="shared" ref="VF8:XQ8" si="135">IFERROR(VF7/VF3,"")</f>
        <v>0.99953842603277177</v>
      </c>
      <c r="VG8" s="8">
        <f t="shared" si="135"/>
        <v>0.99959183673469387</v>
      </c>
      <c r="VH8" s="8">
        <f t="shared" si="135"/>
        <v>1</v>
      </c>
      <c r="VI8" s="8">
        <f t="shared" si="135"/>
        <v>1</v>
      </c>
      <c r="VJ8" s="8">
        <f t="shared" si="135"/>
        <v>1</v>
      </c>
      <c r="VK8" s="8">
        <f t="shared" si="135"/>
        <v>1</v>
      </c>
      <c r="VL8" s="8">
        <f t="shared" si="135"/>
        <v>1</v>
      </c>
      <c r="VM8" s="8">
        <f t="shared" si="135"/>
        <v>0.99985905567300914</v>
      </c>
      <c r="VN8" s="8">
        <f t="shared" si="135"/>
        <v>1</v>
      </c>
      <c r="VO8" s="8">
        <f t="shared" si="135"/>
        <v>1</v>
      </c>
      <c r="VP8" s="8">
        <f t="shared" si="135"/>
        <v>1</v>
      </c>
      <c r="VQ8" s="8">
        <f t="shared" si="135"/>
        <v>0.99983462874152473</v>
      </c>
      <c r="VR8" s="8">
        <f t="shared" si="135"/>
        <v>1</v>
      </c>
      <c r="VS8" s="8">
        <f t="shared" si="135"/>
        <v>1</v>
      </c>
      <c r="VT8" s="8">
        <f t="shared" si="135"/>
        <v>1</v>
      </c>
      <c r="VU8" s="8">
        <f t="shared" si="135"/>
        <v>0.99972421400992828</v>
      </c>
      <c r="VV8" s="8">
        <f t="shared" si="135"/>
        <v>1</v>
      </c>
      <c r="VW8" s="8">
        <f t="shared" si="135"/>
        <v>1</v>
      </c>
      <c r="VX8" s="8">
        <f t="shared" si="135"/>
        <v>1</v>
      </c>
      <c r="VY8" s="8">
        <f t="shared" si="135"/>
        <v>1</v>
      </c>
      <c r="VZ8" s="8">
        <f t="shared" si="135"/>
        <v>1</v>
      </c>
      <c r="WA8" s="8">
        <f t="shared" si="135"/>
        <v>0.99960372498513972</v>
      </c>
      <c r="WB8" s="8">
        <f t="shared" si="135"/>
        <v>1</v>
      </c>
      <c r="WC8" s="8">
        <f t="shared" si="135"/>
        <v>0.9988077496274218</v>
      </c>
      <c r="WD8" s="8">
        <f t="shared" si="135"/>
        <v>0.9990503323836657</v>
      </c>
      <c r="WE8" s="8">
        <f t="shared" si="135"/>
        <v>0.99874213836477987</v>
      </c>
      <c r="WF8" s="8">
        <f t="shared" si="135"/>
        <v>1</v>
      </c>
      <c r="WG8" s="8">
        <f t="shared" si="135"/>
        <v>0.99954128440366974</v>
      </c>
      <c r="WH8" s="8">
        <f t="shared" si="135"/>
        <v>0.99961474251958393</v>
      </c>
      <c r="WI8" s="8">
        <f t="shared" si="135"/>
        <v>1</v>
      </c>
      <c r="WJ8" s="8">
        <f t="shared" si="135"/>
        <v>0.99985972787207178</v>
      </c>
      <c r="WK8" s="8">
        <f t="shared" si="135"/>
        <v>1</v>
      </c>
      <c r="WL8" s="8">
        <f t="shared" si="135"/>
        <v>1</v>
      </c>
      <c r="WM8" s="8">
        <f t="shared" si="135"/>
        <v>1</v>
      </c>
      <c r="WN8" s="8">
        <f t="shared" si="135"/>
        <v>1</v>
      </c>
      <c r="WO8" s="8">
        <f t="shared" si="135"/>
        <v>0.99982486865148856</v>
      </c>
      <c r="WP8" s="8">
        <f t="shared" si="135"/>
        <v>1</v>
      </c>
      <c r="WQ8" s="8">
        <f t="shared" si="135"/>
        <v>1</v>
      </c>
      <c r="WR8" s="8">
        <f t="shared" si="135"/>
        <v>1</v>
      </c>
      <c r="WS8" s="8">
        <f t="shared" si="135"/>
        <v>1</v>
      </c>
      <c r="WT8" s="8">
        <f t="shared" si="135"/>
        <v>0.99975179945395876</v>
      </c>
      <c r="WU8" s="8">
        <f t="shared" si="135"/>
        <v>0.99971862689926838</v>
      </c>
      <c r="WV8" s="8">
        <f t="shared" si="135"/>
        <v>0.99928435114503822</v>
      </c>
      <c r="WW8" s="8">
        <f t="shared" si="135"/>
        <v>1</v>
      </c>
      <c r="WX8" s="8">
        <f t="shared" si="135"/>
        <v>1</v>
      </c>
      <c r="WY8" s="8">
        <f t="shared" si="135"/>
        <v>0.99976990335941096</v>
      </c>
      <c r="WZ8" s="8">
        <f t="shared" si="135"/>
        <v>0.99974273218420373</v>
      </c>
      <c r="XA8" s="8">
        <f t="shared" si="135"/>
        <v>0.99976420655505782</v>
      </c>
      <c r="XB8" s="8">
        <f t="shared" si="135"/>
        <v>0.99940131710237479</v>
      </c>
      <c r="XC8" s="8">
        <f t="shared" si="135"/>
        <v>0.99984404242046165</v>
      </c>
      <c r="XD8" s="8">
        <f t="shared" si="135"/>
        <v>1</v>
      </c>
      <c r="XE8" s="8">
        <f t="shared" si="135"/>
        <v>1</v>
      </c>
      <c r="XF8" s="8">
        <f t="shared" si="135"/>
        <v>0.99989743589743585</v>
      </c>
      <c r="XG8" s="8">
        <f t="shared" si="135"/>
        <v>0.99989009781294647</v>
      </c>
      <c r="XH8" s="8">
        <f t="shared" si="135"/>
        <v>0.99983933161953731</v>
      </c>
      <c r="XI8" s="8">
        <f t="shared" si="135"/>
        <v>0.99979558462796403</v>
      </c>
      <c r="XJ8" s="8">
        <f t="shared" si="135"/>
        <v>0.99975886182782736</v>
      </c>
      <c r="XK8" s="8">
        <f t="shared" si="135"/>
        <v>0.99975417895771879</v>
      </c>
      <c r="XL8" s="8">
        <f t="shared" si="135"/>
        <v>0.9997714808043876</v>
      </c>
      <c r="XM8" s="8">
        <f t="shared" si="135"/>
        <v>0.99987343374256421</v>
      </c>
      <c r="XN8" s="8">
        <f t="shared" si="135"/>
        <v>0.99986664888651822</v>
      </c>
      <c r="XO8" s="8">
        <f t="shared" si="135"/>
        <v>1</v>
      </c>
      <c r="XP8" s="8">
        <f t="shared" si="135"/>
        <v>1</v>
      </c>
      <c r="XQ8" s="8">
        <f t="shared" si="135"/>
        <v>1</v>
      </c>
      <c r="XR8" s="8">
        <f t="shared" ref="XR8:AAC8" si="136">IFERROR(XR7/XR3,"")</f>
        <v>1</v>
      </c>
      <c r="XS8" s="8">
        <f t="shared" si="136"/>
        <v>1</v>
      </c>
      <c r="XT8" s="8">
        <f t="shared" si="136"/>
        <v>1</v>
      </c>
      <c r="XU8" s="8">
        <f t="shared" si="136"/>
        <v>1</v>
      </c>
      <c r="XV8" s="8">
        <f t="shared" si="136"/>
        <v>0.99959919839679356</v>
      </c>
      <c r="XW8" s="8">
        <f t="shared" si="136"/>
        <v>0.9999092394263932</v>
      </c>
      <c r="XX8" s="8">
        <f t="shared" si="136"/>
        <v>0.99990273319715983</v>
      </c>
      <c r="XY8" s="8">
        <f t="shared" si="136"/>
        <v>0.99975250587798536</v>
      </c>
      <c r="XZ8" s="8">
        <f t="shared" si="136"/>
        <v>0.9995311767463666</v>
      </c>
      <c r="YA8" s="8">
        <f t="shared" si="136"/>
        <v>0.99990379064845103</v>
      </c>
      <c r="YB8" s="8">
        <f t="shared" si="136"/>
        <v>0.99974032718774342</v>
      </c>
      <c r="YC8" s="8">
        <f t="shared" si="136"/>
        <v>1</v>
      </c>
      <c r="YD8" s="8">
        <f t="shared" si="136"/>
        <v>0.99959233591520591</v>
      </c>
      <c r="YE8" s="8">
        <f t="shared" si="136"/>
        <v>1</v>
      </c>
      <c r="YF8" s="8">
        <f t="shared" si="136"/>
        <v>1</v>
      </c>
      <c r="YG8" s="8">
        <f t="shared" si="136"/>
        <v>0.99987985101525889</v>
      </c>
      <c r="YH8" s="8">
        <f t="shared" si="136"/>
        <v>1</v>
      </c>
      <c r="YI8" s="8">
        <f t="shared" si="136"/>
        <v>0.99980272243045964</v>
      </c>
      <c r="YJ8" s="8">
        <f t="shared" si="136"/>
        <v>1</v>
      </c>
      <c r="YK8" s="8">
        <f t="shared" si="136"/>
        <v>1</v>
      </c>
      <c r="YL8" s="8">
        <f t="shared" si="136"/>
        <v>1</v>
      </c>
      <c r="YM8" s="8">
        <f t="shared" si="136"/>
        <v>1</v>
      </c>
      <c r="YN8" s="8">
        <f t="shared" si="136"/>
        <v>1</v>
      </c>
      <c r="YO8" s="8">
        <f t="shared" si="136"/>
        <v>1</v>
      </c>
      <c r="YP8" s="8">
        <f t="shared" si="136"/>
        <v>1</v>
      </c>
      <c r="YQ8" s="8">
        <f t="shared" si="136"/>
        <v>1</v>
      </c>
      <c r="YR8" s="8">
        <f t="shared" si="136"/>
        <v>0.99982689977496975</v>
      </c>
      <c r="YS8" s="8">
        <f t="shared" si="136"/>
        <v>0.99963221772710553</v>
      </c>
      <c r="YT8" s="8">
        <f t="shared" si="136"/>
        <v>0.99941011650199085</v>
      </c>
      <c r="YU8" s="8">
        <f t="shared" si="136"/>
        <v>0.99988984357788058</v>
      </c>
      <c r="YV8" s="8">
        <f t="shared" si="136"/>
        <v>0.99972789115646254</v>
      </c>
      <c r="YW8" s="8">
        <f t="shared" si="136"/>
        <v>0.99986577181208058</v>
      </c>
      <c r="YX8" s="8">
        <f t="shared" si="136"/>
        <v>0.99992389649923896</v>
      </c>
      <c r="YY8" s="8">
        <f t="shared" si="136"/>
        <v>1</v>
      </c>
      <c r="YZ8" s="8">
        <f t="shared" si="136"/>
        <v>1</v>
      </c>
      <c r="ZA8" s="8">
        <f t="shared" si="136"/>
        <v>1</v>
      </c>
      <c r="ZB8" s="8">
        <f t="shared" si="136"/>
        <v>0.99939332659251767</v>
      </c>
      <c r="ZC8" s="8">
        <f t="shared" si="136"/>
        <v>0.99975411851487583</v>
      </c>
      <c r="ZD8" s="8">
        <f t="shared" si="136"/>
        <v>0.9998653198653199</v>
      </c>
      <c r="ZE8" s="8">
        <f t="shared" si="136"/>
        <v>1</v>
      </c>
      <c r="ZF8" s="8">
        <f t="shared" si="136"/>
        <v>1</v>
      </c>
      <c r="ZG8" s="8">
        <f t="shared" si="136"/>
        <v>1</v>
      </c>
      <c r="ZH8" s="8">
        <f t="shared" si="136"/>
        <v>1</v>
      </c>
      <c r="ZI8" s="8">
        <f t="shared" si="136"/>
        <v>1</v>
      </c>
      <c r="ZJ8" s="8">
        <f t="shared" si="136"/>
        <v>1</v>
      </c>
      <c r="ZK8" s="8">
        <f t="shared" si="136"/>
        <v>1</v>
      </c>
      <c r="ZL8" s="8">
        <f t="shared" si="136"/>
        <v>0.99916054564533052</v>
      </c>
      <c r="ZM8" s="8">
        <f t="shared" si="136"/>
        <v>1</v>
      </c>
      <c r="ZN8" s="8">
        <f t="shared" si="136"/>
        <v>0.99015128439435474</v>
      </c>
      <c r="ZO8" s="8">
        <f t="shared" si="136"/>
        <v>0.99987560641870876</v>
      </c>
      <c r="ZP8" s="8">
        <f t="shared" si="136"/>
        <v>1</v>
      </c>
      <c r="ZQ8" s="8">
        <f t="shared" si="136"/>
        <v>0.99988951497072143</v>
      </c>
      <c r="ZR8" s="8">
        <f t="shared" si="136"/>
        <v>0.98183844011142063</v>
      </c>
      <c r="ZS8" s="8">
        <f t="shared" si="136"/>
        <v>1</v>
      </c>
      <c r="ZT8" s="8">
        <f t="shared" si="136"/>
        <v>1</v>
      </c>
      <c r="ZU8" s="8">
        <f t="shared" si="136"/>
        <v>1</v>
      </c>
      <c r="ZV8" s="8">
        <f t="shared" si="136"/>
        <v>1</v>
      </c>
      <c r="ZW8" s="8">
        <f t="shared" si="136"/>
        <v>0.99068965517241381</v>
      </c>
      <c r="ZX8" s="8">
        <f t="shared" si="136"/>
        <v>0.99970553592461719</v>
      </c>
      <c r="ZY8" s="8">
        <f t="shared" si="136"/>
        <v>1</v>
      </c>
      <c r="ZZ8" s="8">
        <f t="shared" si="136"/>
        <v>1</v>
      </c>
      <c r="AAA8" s="8">
        <f t="shared" si="136"/>
        <v>1</v>
      </c>
      <c r="AAB8" s="8">
        <f t="shared" si="136"/>
        <v>1</v>
      </c>
      <c r="AAC8" s="8">
        <f t="shared" si="136"/>
        <v>0.99948770491803274</v>
      </c>
      <c r="AAD8" s="8">
        <f t="shared" ref="AAD8:ACO8" si="137">IFERROR(AAD7/AAD3,"")</f>
        <v>1</v>
      </c>
      <c r="AAE8" s="8">
        <f t="shared" si="137"/>
        <v>1</v>
      </c>
      <c r="AAF8" s="8">
        <f t="shared" si="137"/>
        <v>1</v>
      </c>
      <c r="AAG8" s="8">
        <f t="shared" si="137"/>
        <v>1</v>
      </c>
      <c r="AAH8" s="8">
        <f t="shared" si="137"/>
        <v>0.99985777272080789</v>
      </c>
      <c r="AAI8" s="8">
        <f t="shared" si="137"/>
        <v>0.99880077949332935</v>
      </c>
      <c r="AAJ8" s="8">
        <f t="shared" si="137"/>
        <v>0.99989702399340952</v>
      </c>
      <c r="AAK8" s="8">
        <f t="shared" si="137"/>
        <v>0.99987605354486864</v>
      </c>
      <c r="AAL8" s="8">
        <f t="shared" si="137"/>
        <v>1</v>
      </c>
      <c r="AAM8" s="8">
        <f t="shared" si="137"/>
        <v>0.99990857560797219</v>
      </c>
      <c r="AAN8" s="8">
        <f t="shared" si="137"/>
        <v>1</v>
      </c>
      <c r="AAO8" s="8">
        <f t="shared" si="137"/>
        <v>1</v>
      </c>
      <c r="AAP8" s="8">
        <f t="shared" si="137"/>
        <v>1</v>
      </c>
      <c r="AAQ8" s="8">
        <f t="shared" si="137"/>
        <v>0.99987893462469735</v>
      </c>
      <c r="AAR8" s="8">
        <f t="shared" si="137"/>
        <v>0.99962894248608536</v>
      </c>
      <c r="AAS8" s="8">
        <f t="shared" si="137"/>
        <v>0.99986363016500746</v>
      </c>
      <c r="AAT8" s="8">
        <f t="shared" si="137"/>
        <v>1</v>
      </c>
      <c r="AAU8" s="8">
        <f t="shared" si="137"/>
        <v>0.99978853880312968</v>
      </c>
      <c r="AAV8" s="8">
        <f t="shared" si="137"/>
        <v>1</v>
      </c>
      <c r="AAW8" s="8">
        <f t="shared" si="137"/>
        <v>0.99964292090698093</v>
      </c>
      <c r="AAX8" s="8">
        <f t="shared" si="137"/>
        <v>1</v>
      </c>
      <c r="AAY8" s="8">
        <f t="shared" si="137"/>
        <v>0.99987448223923681</v>
      </c>
      <c r="AAZ8" s="8">
        <f t="shared" si="137"/>
        <v>1</v>
      </c>
      <c r="ABA8" s="8">
        <f t="shared" si="137"/>
        <v>1</v>
      </c>
      <c r="ABB8" s="8">
        <f t="shared" si="137"/>
        <v>0.99987246524677975</v>
      </c>
      <c r="ABC8" s="8">
        <f t="shared" si="137"/>
        <v>1</v>
      </c>
      <c r="ABD8" s="8">
        <f t="shared" si="137"/>
        <v>1</v>
      </c>
      <c r="ABE8" s="8">
        <f t="shared" si="137"/>
        <v>1</v>
      </c>
      <c r="ABF8" s="8">
        <f t="shared" si="137"/>
        <v>0.99989607150280602</v>
      </c>
      <c r="ABG8" s="8">
        <f t="shared" si="137"/>
        <v>1</v>
      </c>
      <c r="ABH8" s="8">
        <f t="shared" si="137"/>
        <v>0.99986861122060178</v>
      </c>
      <c r="ABI8" s="8">
        <f t="shared" si="137"/>
        <v>1</v>
      </c>
      <c r="ABJ8" s="8">
        <f t="shared" si="137"/>
        <v>1</v>
      </c>
      <c r="ABK8" s="8">
        <f t="shared" si="137"/>
        <v>0.99955436720142599</v>
      </c>
      <c r="ABL8" s="8">
        <f t="shared" si="137"/>
        <v>1</v>
      </c>
      <c r="ABM8" s="8">
        <f t="shared" si="137"/>
        <v>0.99983383183781982</v>
      </c>
      <c r="ABN8" s="8">
        <f t="shared" si="137"/>
        <v>1</v>
      </c>
      <c r="ABO8" s="8">
        <f t="shared" si="137"/>
        <v>1</v>
      </c>
      <c r="ABP8" s="8">
        <f t="shared" si="137"/>
        <v>1</v>
      </c>
      <c r="ABQ8" s="8">
        <f t="shared" si="137"/>
        <v>0.99941724941724941</v>
      </c>
      <c r="ABR8" s="8">
        <f t="shared" si="137"/>
        <v>1</v>
      </c>
      <c r="ABS8" s="8">
        <f t="shared" si="137"/>
        <v>1</v>
      </c>
      <c r="ABT8" s="8">
        <f t="shared" si="137"/>
        <v>1</v>
      </c>
      <c r="ABU8" s="8">
        <f t="shared" si="137"/>
        <v>0.99984467225846541</v>
      </c>
      <c r="ABV8" s="8">
        <f t="shared" si="137"/>
        <v>0.99984367672346408</v>
      </c>
      <c r="ABW8" s="8">
        <f t="shared" si="137"/>
        <v>0.99981831395348841</v>
      </c>
      <c r="ABX8" s="8">
        <f t="shared" si="137"/>
        <v>0.99977150691191596</v>
      </c>
      <c r="ABY8" s="8">
        <f t="shared" si="137"/>
        <v>0.99979398434281008</v>
      </c>
      <c r="ABZ8" s="8">
        <f t="shared" si="137"/>
        <v>1</v>
      </c>
      <c r="ACA8" s="8">
        <f t="shared" si="137"/>
        <v>0.99976953215026498</v>
      </c>
      <c r="ACB8" s="8">
        <f t="shared" si="137"/>
        <v>0.99986600562776362</v>
      </c>
      <c r="ACC8" s="8">
        <f t="shared" si="137"/>
        <v>1</v>
      </c>
      <c r="ACD8" s="8">
        <f t="shared" si="137"/>
        <v>0.99931129476584024</v>
      </c>
      <c r="ACE8" s="8">
        <f t="shared" si="137"/>
        <v>0.99982635874283732</v>
      </c>
      <c r="ACF8" s="8">
        <f t="shared" si="137"/>
        <v>0.99977331973251726</v>
      </c>
      <c r="ACG8" s="8">
        <f t="shared" si="137"/>
        <v>0.99971022891915384</v>
      </c>
      <c r="ACH8" s="8">
        <f t="shared" si="137"/>
        <v>0.99983105254265925</v>
      </c>
      <c r="ACI8" s="8">
        <f t="shared" si="137"/>
        <v>0.99986223997795842</v>
      </c>
      <c r="ACJ8" s="8">
        <f t="shared" si="137"/>
        <v>0.99987445072190839</v>
      </c>
      <c r="ACK8" s="8">
        <f t="shared" si="137"/>
        <v>0.99941631402305564</v>
      </c>
      <c r="ACL8" s="8">
        <f t="shared" si="137"/>
        <v>0.9998408656906429</v>
      </c>
      <c r="ACM8" s="8">
        <f t="shared" si="137"/>
        <v>1</v>
      </c>
      <c r="ACN8" s="8">
        <f t="shared" si="137"/>
        <v>0.99857701885450023</v>
      </c>
      <c r="ACO8" s="8">
        <f t="shared" si="137"/>
        <v>0.99988680099615124</v>
      </c>
      <c r="ACP8" s="8">
        <f t="shared" ref="ACP8:AFA8" si="138">IFERROR(ACP7/ACP3,"")</f>
        <v>1</v>
      </c>
      <c r="ACQ8" s="8">
        <f t="shared" si="138"/>
        <v>0.99968863518422413</v>
      </c>
      <c r="ACR8" s="8">
        <f t="shared" si="138"/>
        <v>0.99990964943982652</v>
      </c>
      <c r="ACS8" s="8">
        <f t="shared" si="138"/>
        <v>0.99946184479603917</v>
      </c>
      <c r="ACT8" s="8">
        <f t="shared" si="138"/>
        <v>0.99955598969896098</v>
      </c>
      <c r="ACU8" s="8">
        <f t="shared" si="138"/>
        <v>0.99982662968099856</v>
      </c>
      <c r="ACV8" s="8">
        <f t="shared" si="138"/>
        <v>0.99983016304347827</v>
      </c>
      <c r="ACW8" s="8">
        <f t="shared" si="138"/>
        <v>0.99990313831848121</v>
      </c>
      <c r="ACX8" s="8">
        <f t="shared" si="138"/>
        <v>0.99953927666436304</v>
      </c>
      <c r="ACY8" s="8">
        <f t="shared" si="138"/>
        <v>1</v>
      </c>
      <c r="ACZ8" s="8">
        <f t="shared" si="138"/>
        <v>0.99986789960369882</v>
      </c>
      <c r="ADA8" s="8">
        <f t="shared" si="138"/>
        <v>0.99982059562253323</v>
      </c>
      <c r="ADB8" s="8">
        <f t="shared" si="138"/>
        <v>1</v>
      </c>
      <c r="ADC8" s="8">
        <f t="shared" si="138"/>
        <v>0.99978383052313013</v>
      </c>
      <c r="ADD8" s="8">
        <f t="shared" si="138"/>
        <v>0.99977277891388316</v>
      </c>
      <c r="ADE8" s="8">
        <f t="shared" si="138"/>
        <v>0.99946524064171127</v>
      </c>
      <c r="ADF8" s="8">
        <f t="shared" si="138"/>
        <v>0.99966644429619744</v>
      </c>
      <c r="ADG8" s="8">
        <f t="shared" si="138"/>
        <v>1</v>
      </c>
      <c r="ADH8" s="8">
        <f t="shared" si="138"/>
        <v>0.99980131134512218</v>
      </c>
      <c r="ADI8" s="8">
        <f t="shared" si="138"/>
        <v>0.99949122360722464</v>
      </c>
      <c r="ADJ8" s="8">
        <f t="shared" si="138"/>
        <v>1</v>
      </c>
      <c r="ADK8" s="8">
        <f t="shared" si="138"/>
        <v>1</v>
      </c>
      <c r="ADL8" s="8">
        <f t="shared" si="138"/>
        <v>0.99981365880927975</v>
      </c>
      <c r="ADM8" s="8">
        <f t="shared" si="138"/>
        <v>0.99957224741209683</v>
      </c>
      <c r="ADN8" s="8">
        <f t="shared" si="138"/>
        <v>0.99990226739640342</v>
      </c>
      <c r="ADO8" s="8">
        <f t="shared" si="138"/>
        <v>0.99983241159711744</v>
      </c>
      <c r="ADP8" s="8">
        <f t="shared" si="138"/>
        <v>0.99982655450524671</v>
      </c>
      <c r="ADQ8" s="8">
        <f t="shared" si="138"/>
        <v>0.99964693421207484</v>
      </c>
      <c r="ADR8" s="8">
        <f t="shared" si="138"/>
        <v>1</v>
      </c>
      <c r="ADS8" s="8">
        <f t="shared" si="138"/>
        <v>1</v>
      </c>
      <c r="ADT8" s="8">
        <f t="shared" si="138"/>
        <v>0.99985043374214777</v>
      </c>
      <c r="ADU8" s="8">
        <f t="shared" si="138"/>
        <v>1</v>
      </c>
      <c r="ADV8" s="8">
        <f t="shared" si="138"/>
        <v>0.99979110089826617</v>
      </c>
      <c r="ADW8" s="8">
        <f t="shared" si="138"/>
        <v>1</v>
      </c>
      <c r="ADX8" s="8">
        <f t="shared" si="138"/>
        <v>0.99981262881768784</v>
      </c>
      <c r="ADY8" s="8">
        <f t="shared" si="138"/>
        <v>1</v>
      </c>
      <c r="ADZ8" s="8">
        <f t="shared" si="138"/>
        <v>1</v>
      </c>
      <c r="AEA8" s="8">
        <f t="shared" si="138"/>
        <v>1</v>
      </c>
      <c r="AEB8" s="8">
        <f t="shared" si="138"/>
        <v>1</v>
      </c>
      <c r="AEC8" s="8">
        <f t="shared" si="138"/>
        <v>0.99982752673335629</v>
      </c>
      <c r="AED8" s="8">
        <f t="shared" si="138"/>
        <v>1</v>
      </c>
      <c r="AEE8" s="8">
        <f t="shared" si="138"/>
        <v>1</v>
      </c>
      <c r="AEF8" s="8">
        <f t="shared" si="138"/>
        <v>1</v>
      </c>
      <c r="AEG8" s="8">
        <f t="shared" si="138"/>
        <v>0.99956702459300317</v>
      </c>
      <c r="AEH8" s="8">
        <f t="shared" si="138"/>
        <v>0.99988559661365972</v>
      </c>
      <c r="AEI8" s="8">
        <f t="shared" si="138"/>
        <v>0.99899709156554006</v>
      </c>
      <c r="AEJ8" s="8">
        <f t="shared" si="138"/>
        <v>1</v>
      </c>
      <c r="AEK8" s="8">
        <f t="shared" si="138"/>
        <v>1</v>
      </c>
      <c r="AEL8" s="8">
        <f t="shared" si="138"/>
        <v>1</v>
      </c>
      <c r="AEM8" s="8">
        <f t="shared" si="138"/>
        <v>1</v>
      </c>
      <c r="AEN8" s="8">
        <f t="shared" si="138"/>
        <v>1</v>
      </c>
      <c r="AEO8" s="8">
        <f t="shared" si="138"/>
        <v>1</v>
      </c>
      <c r="AEP8" s="8">
        <f t="shared" si="138"/>
        <v>0.99953062661347103</v>
      </c>
      <c r="AEQ8" s="8">
        <f t="shared" si="138"/>
        <v>1</v>
      </c>
      <c r="AER8" s="8">
        <f t="shared" si="138"/>
        <v>1</v>
      </c>
      <c r="AES8" s="8">
        <f t="shared" si="138"/>
        <v>1</v>
      </c>
      <c r="AET8" s="8">
        <f t="shared" si="138"/>
        <v>0.99975862901279267</v>
      </c>
      <c r="AEU8" s="8">
        <f t="shared" si="138"/>
        <v>1</v>
      </c>
      <c r="AEV8" s="8">
        <f t="shared" si="138"/>
        <v>0.9994791666666667</v>
      </c>
      <c r="AEW8" s="8">
        <f t="shared" si="138"/>
        <v>1</v>
      </c>
      <c r="AEX8" s="8">
        <f t="shared" si="138"/>
        <v>0.9997969130787977</v>
      </c>
      <c r="AEY8" s="8">
        <f t="shared" si="138"/>
        <v>1</v>
      </c>
      <c r="AEZ8" s="8">
        <f t="shared" si="138"/>
        <v>1</v>
      </c>
      <c r="AFA8" s="8">
        <f t="shared" si="138"/>
        <v>1</v>
      </c>
      <c r="AFB8" s="8">
        <f t="shared" ref="AFB8:AHM8" si="139">IFERROR(AFB7/AFB3,"")</f>
        <v>1</v>
      </c>
      <c r="AFC8" s="8">
        <f t="shared" si="139"/>
        <v>0.99959122496252895</v>
      </c>
      <c r="AFD8" s="8">
        <f t="shared" si="139"/>
        <v>1</v>
      </c>
      <c r="AFE8" s="8">
        <f t="shared" si="139"/>
        <v>0.99938650306748467</v>
      </c>
      <c r="AFF8" s="8">
        <f t="shared" si="139"/>
        <v>0.99978589016165298</v>
      </c>
      <c r="AFG8" s="8">
        <f t="shared" si="139"/>
        <v>1</v>
      </c>
      <c r="AFH8" s="8">
        <f t="shared" si="139"/>
        <v>0.98679006486315457</v>
      </c>
      <c r="AFI8" s="8">
        <f t="shared" si="139"/>
        <v>0.99978074983556242</v>
      </c>
      <c r="AFJ8" s="8">
        <f t="shared" si="139"/>
        <v>1</v>
      </c>
      <c r="AFK8" s="8">
        <f t="shared" si="139"/>
        <v>1</v>
      </c>
      <c r="AFL8" s="8">
        <f t="shared" si="139"/>
        <v>1</v>
      </c>
      <c r="AFM8" s="8">
        <f t="shared" si="139"/>
        <v>0.99976771196283387</v>
      </c>
      <c r="AFN8" s="8">
        <f t="shared" si="139"/>
        <v>1</v>
      </c>
      <c r="AFO8" s="8">
        <f t="shared" si="139"/>
        <v>1</v>
      </c>
      <c r="AFP8" s="8">
        <f t="shared" si="139"/>
        <v>1</v>
      </c>
      <c r="AFQ8" s="8">
        <f t="shared" si="139"/>
        <v>0.99955307262569837</v>
      </c>
      <c r="AFR8" s="8">
        <f t="shared" si="139"/>
        <v>1</v>
      </c>
      <c r="AFS8" s="8">
        <f t="shared" si="139"/>
        <v>0.99969164353993212</v>
      </c>
      <c r="AFT8" s="8">
        <f t="shared" si="139"/>
        <v>1</v>
      </c>
      <c r="AFU8" s="8">
        <f t="shared" si="139"/>
        <v>0.99969820431567824</v>
      </c>
      <c r="AFV8" s="8">
        <f t="shared" si="139"/>
        <v>0.99949933244325773</v>
      </c>
      <c r="AFW8" s="8">
        <f t="shared" si="139"/>
        <v>1</v>
      </c>
      <c r="AFX8" s="8">
        <f t="shared" si="139"/>
        <v>1</v>
      </c>
      <c r="AFY8" s="8">
        <f t="shared" si="139"/>
        <v>0.99940076701821667</v>
      </c>
      <c r="AFZ8" s="8">
        <f t="shared" si="139"/>
        <v>0.9998986726112068</v>
      </c>
      <c r="AGA8" s="8">
        <f t="shared" si="139"/>
        <v>0.99988623435722412</v>
      </c>
      <c r="AGB8" s="8">
        <f t="shared" si="139"/>
        <v>1</v>
      </c>
      <c r="AGC8" s="8">
        <f t="shared" si="139"/>
        <v>0.99978041282389107</v>
      </c>
      <c r="AGD8" s="8">
        <f t="shared" si="139"/>
        <v>0.99967061923583667</v>
      </c>
      <c r="AGE8" s="8">
        <f t="shared" si="139"/>
        <v>1</v>
      </c>
      <c r="AGF8" s="8">
        <f t="shared" si="139"/>
        <v>0.99976673664567295</v>
      </c>
      <c r="AGG8" s="8">
        <f t="shared" si="139"/>
        <v>0.99960660896931552</v>
      </c>
      <c r="AGH8" s="8">
        <f t="shared" si="139"/>
        <v>1</v>
      </c>
      <c r="AGI8" s="8">
        <f t="shared" si="139"/>
        <v>0.99958333333333338</v>
      </c>
      <c r="AGJ8" s="8">
        <f t="shared" si="139"/>
        <v>1</v>
      </c>
      <c r="AGK8" s="8">
        <f t="shared" si="139"/>
        <v>1</v>
      </c>
      <c r="AGL8" s="8">
        <f t="shared" si="139"/>
        <v>1</v>
      </c>
      <c r="AGM8" s="8">
        <f t="shared" si="139"/>
        <v>0.99945414847161573</v>
      </c>
      <c r="AGN8" s="8">
        <f t="shared" si="139"/>
        <v>0.99979231568016613</v>
      </c>
      <c r="AGO8" s="8">
        <f t="shared" si="139"/>
        <v>1</v>
      </c>
      <c r="AGP8" s="8">
        <f t="shared" si="139"/>
        <v>0.99976706266014437</v>
      </c>
      <c r="AGQ8" s="8">
        <f t="shared" si="139"/>
        <v>1</v>
      </c>
      <c r="AGR8" s="8">
        <f t="shared" si="139"/>
        <v>1</v>
      </c>
      <c r="AGS8" s="8">
        <f t="shared" si="139"/>
        <v>0.99926284751474304</v>
      </c>
      <c r="AGT8" s="8">
        <f t="shared" si="139"/>
        <v>1</v>
      </c>
      <c r="AGU8" s="8">
        <f t="shared" si="139"/>
        <v>0.99936427209154477</v>
      </c>
      <c r="AGV8" s="8">
        <f t="shared" si="139"/>
        <v>1</v>
      </c>
      <c r="AGW8" s="8">
        <f t="shared" si="139"/>
        <v>0.99897825135016782</v>
      </c>
      <c r="AGX8" s="8">
        <f t="shared" si="139"/>
        <v>0.99947762493470316</v>
      </c>
      <c r="AGY8" s="8">
        <f t="shared" si="139"/>
        <v>1</v>
      </c>
      <c r="AGZ8" s="8">
        <f t="shared" si="139"/>
        <v>0.99977210574293529</v>
      </c>
      <c r="AHA8" s="8">
        <f t="shared" si="139"/>
        <v>1</v>
      </c>
      <c r="AHB8" s="8">
        <f t="shared" si="139"/>
        <v>0.99953401677539611</v>
      </c>
      <c r="AHC8" s="8">
        <f t="shared" si="139"/>
        <v>0.99981705085986095</v>
      </c>
      <c r="AHD8" s="8">
        <f t="shared" si="139"/>
        <v>1</v>
      </c>
      <c r="AHE8" s="8">
        <f t="shared" si="139"/>
        <v>0.99975074775672979</v>
      </c>
      <c r="AHF8" s="8">
        <f t="shared" si="139"/>
        <v>1</v>
      </c>
      <c r="AHG8" s="8">
        <f t="shared" si="139"/>
        <v>0.99918283963227783</v>
      </c>
      <c r="AHH8" s="8">
        <f t="shared" si="139"/>
        <v>1</v>
      </c>
      <c r="AHI8" s="8">
        <f t="shared" si="139"/>
        <v>1</v>
      </c>
      <c r="AHJ8" s="8">
        <f t="shared" si="139"/>
        <v>1</v>
      </c>
      <c r="AHK8" s="8">
        <f t="shared" si="139"/>
        <v>1</v>
      </c>
      <c r="AHL8" s="8">
        <f t="shared" si="139"/>
        <v>0.99955136832660385</v>
      </c>
      <c r="AHM8" s="8">
        <f t="shared" si="139"/>
        <v>0.99986126526082131</v>
      </c>
      <c r="AHN8" s="8">
        <f t="shared" ref="AHN8:AJY8" si="140">IFERROR(AHN7/AHN3,"")</f>
        <v>0.9998903027643703</v>
      </c>
      <c r="AHO8" s="8">
        <f t="shared" si="140"/>
        <v>0.9998604326587579</v>
      </c>
      <c r="AHP8" s="8">
        <f t="shared" si="140"/>
        <v>1</v>
      </c>
      <c r="AHQ8" s="8">
        <f t="shared" si="140"/>
        <v>0.99963619827194183</v>
      </c>
      <c r="AHR8" s="8">
        <f t="shared" si="140"/>
        <v>0.99987674103291013</v>
      </c>
      <c r="AHS8" s="8">
        <f t="shared" si="140"/>
        <v>1</v>
      </c>
      <c r="AHT8" s="8">
        <f t="shared" si="140"/>
        <v>1</v>
      </c>
      <c r="AHU8" s="8">
        <f t="shared" si="140"/>
        <v>0.99932095971027612</v>
      </c>
      <c r="AHV8" s="8">
        <f t="shared" si="140"/>
        <v>0.99967684601712714</v>
      </c>
      <c r="AHW8" s="8">
        <f t="shared" si="140"/>
        <v>1</v>
      </c>
      <c r="AHX8" s="8">
        <f t="shared" si="140"/>
        <v>1</v>
      </c>
      <c r="AHY8" s="8">
        <f t="shared" si="140"/>
        <v>0.99974052932018687</v>
      </c>
      <c r="AHZ8" s="8">
        <f t="shared" si="140"/>
        <v>0.99948621339270427</v>
      </c>
      <c r="AIA8" s="8">
        <f t="shared" si="140"/>
        <v>0.99963430243188878</v>
      </c>
      <c r="AIB8" s="8">
        <f t="shared" si="140"/>
        <v>0.99962504686914133</v>
      </c>
      <c r="AIC8" s="8">
        <f t="shared" si="140"/>
        <v>0.99979343110927499</v>
      </c>
      <c r="AID8" s="8">
        <f t="shared" si="140"/>
        <v>1</v>
      </c>
      <c r="AIE8" s="8">
        <f t="shared" si="140"/>
        <v>0.99975538160469668</v>
      </c>
      <c r="AIF8" s="8">
        <f t="shared" si="140"/>
        <v>0.9996735759751918</v>
      </c>
      <c r="AIG8" s="8">
        <f t="shared" si="140"/>
        <v>0.99978350292271057</v>
      </c>
      <c r="AIH8" s="8">
        <f t="shared" si="140"/>
        <v>0.99959983993597434</v>
      </c>
      <c r="AII8" s="8">
        <f t="shared" si="140"/>
        <v>1</v>
      </c>
      <c r="AIJ8" s="8">
        <f t="shared" si="140"/>
        <v>0.99971001884877486</v>
      </c>
      <c r="AIK8" s="8">
        <f t="shared" si="140"/>
        <v>0.99926961602671116</v>
      </c>
      <c r="AIL8" s="8">
        <f t="shared" si="140"/>
        <v>0.99990046780133368</v>
      </c>
      <c r="AIM8" s="8">
        <f t="shared" si="140"/>
        <v>1</v>
      </c>
      <c r="AIN8" s="8">
        <f t="shared" si="140"/>
        <v>0.99973763610127242</v>
      </c>
      <c r="AIO8" s="8">
        <f t="shared" si="140"/>
        <v>0.9996591683708248</v>
      </c>
      <c r="AIP8" s="8">
        <f t="shared" si="140"/>
        <v>0.9996003197442046</v>
      </c>
      <c r="AIQ8" s="8">
        <f t="shared" si="140"/>
        <v>1</v>
      </c>
      <c r="AIR8" s="8">
        <f t="shared" si="140"/>
        <v>1</v>
      </c>
      <c r="AIS8" s="8">
        <f t="shared" si="140"/>
        <v>0.99975996159385505</v>
      </c>
      <c r="AIT8" s="8">
        <f t="shared" si="140"/>
        <v>1</v>
      </c>
      <c r="AIU8" s="8">
        <f t="shared" si="140"/>
        <v>0.99978929624947321</v>
      </c>
      <c r="AIV8" s="8">
        <f t="shared" si="140"/>
        <v>1</v>
      </c>
      <c r="AIW8" s="8">
        <f t="shared" si="140"/>
        <v>1</v>
      </c>
      <c r="AIX8" s="8">
        <f t="shared" si="140"/>
        <v>1</v>
      </c>
      <c r="AIY8" s="8">
        <f t="shared" si="140"/>
        <v>0.99985435479172735</v>
      </c>
      <c r="AIZ8" s="8">
        <f t="shared" si="140"/>
        <v>0.99981738495252004</v>
      </c>
      <c r="AJA8" s="8">
        <f t="shared" si="140"/>
        <v>1</v>
      </c>
      <c r="AJB8" s="8">
        <f t="shared" si="140"/>
        <v>1</v>
      </c>
      <c r="AJC8" s="8">
        <f t="shared" si="140"/>
        <v>0.99590163934426235</v>
      </c>
      <c r="AJD8" s="8">
        <f t="shared" si="140"/>
        <v>0.99988788609226975</v>
      </c>
      <c r="AJE8" s="8">
        <f t="shared" si="140"/>
        <v>0.99977140244599383</v>
      </c>
      <c r="AJF8" s="8">
        <f t="shared" si="140"/>
        <v>0.9998616778477073</v>
      </c>
      <c r="AJG8" s="8">
        <f t="shared" si="140"/>
        <v>1</v>
      </c>
      <c r="AJH8" s="8">
        <f t="shared" si="140"/>
        <v>0.9997552019583843</v>
      </c>
      <c r="AJI8" s="8">
        <f t="shared" si="140"/>
        <v>0.99891872409443139</v>
      </c>
      <c r="AJJ8" s="8">
        <f t="shared" si="140"/>
        <v>1</v>
      </c>
      <c r="AJK8" s="8">
        <f t="shared" si="140"/>
        <v>0.99977210574293529</v>
      </c>
      <c r="AJL8" s="8">
        <f t="shared" si="140"/>
        <v>0.99927867275787452</v>
      </c>
      <c r="AJM8" s="8">
        <f t="shared" si="140"/>
        <v>0.99951714147754711</v>
      </c>
      <c r="AJN8" s="8">
        <f t="shared" si="140"/>
        <v>0.99585658718078807</v>
      </c>
      <c r="AJO8" s="8">
        <f t="shared" si="140"/>
        <v>0.99694552859324626</v>
      </c>
      <c r="AJP8" s="8">
        <f t="shared" si="140"/>
        <v>0.9997859589041096</v>
      </c>
      <c r="AJQ8" s="8">
        <f t="shared" si="140"/>
        <v>0.99804639804639805</v>
      </c>
      <c r="AJR8" s="8">
        <f t="shared" si="140"/>
        <v>0.99980798771121349</v>
      </c>
      <c r="AJS8" s="8">
        <f t="shared" si="140"/>
        <v>1</v>
      </c>
      <c r="AJT8" s="8">
        <f t="shared" si="140"/>
        <v>1</v>
      </c>
      <c r="AJU8" s="8">
        <f t="shared" si="140"/>
        <v>1</v>
      </c>
      <c r="AJV8" s="8">
        <f t="shared" si="140"/>
        <v>1</v>
      </c>
      <c r="AJW8" s="8">
        <f t="shared" si="140"/>
        <v>1</v>
      </c>
      <c r="AJX8" s="8">
        <f t="shared" si="140"/>
        <v>1</v>
      </c>
      <c r="AJY8" s="8">
        <f t="shared" si="140"/>
        <v>0.99931401131881326</v>
      </c>
      <c r="AJZ8" s="8">
        <f t="shared" ref="AJZ8:AMK8" si="141">IFERROR(AJZ7/AJZ3,"")</f>
        <v>0.99982990304473551</v>
      </c>
      <c r="AKA8" s="8">
        <f t="shared" si="141"/>
        <v>0.9998877287526664</v>
      </c>
      <c r="AKB8" s="8">
        <f t="shared" si="141"/>
        <v>0.99986746189529485</v>
      </c>
      <c r="AKC8" s="8">
        <f t="shared" si="141"/>
        <v>0.99988033983486901</v>
      </c>
      <c r="AKD8" s="8">
        <f t="shared" si="141"/>
        <v>0.99978788842931376</v>
      </c>
      <c r="AKE8" s="8">
        <f t="shared" si="141"/>
        <v>0.99980610761027633</v>
      </c>
      <c r="AKF8" s="8">
        <f t="shared" si="141"/>
        <v>0.9997123130034522</v>
      </c>
      <c r="AKG8" s="8">
        <f t="shared" si="141"/>
        <v>1</v>
      </c>
      <c r="AKH8" s="8">
        <f t="shared" si="141"/>
        <v>0.99970444805674596</v>
      </c>
      <c r="AKI8" s="8">
        <f t="shared" si="141"/>
        <v>1</v>
      </c>
      <c r="AKJ8" s="8">
        <f t="shared" si="141"/>
        <v>0.9997811337272926</v>
      </c>
      <c r="AKK8" s="8">
        <f t="shared" si="141"/>
        <v>0.9989017023613399</v>
      </c>
      <c r="AKL8" s="8">
        <f t="shared" si="141"/>
        <v>0.99978889592569131</v>
      </c>
      <c r="AKM8" s="8">
        <f t="shared" si="141"/>
        <v>0.99948992603927567</v>
      </c>
      <c r="AKN8" s="8">
        <f t="shared" si="141"/>
        <v>0.99976602714085161</v>
      </c>
      <c r="AKO8" s="8">
        <f t="shared" si="141"/>
        <v>0.99958586416344564</v>
      </c>
      <c r="AKP8" s="8">
        <f t="shared" si="141"/>
        <v>0.99964157706093193</v>
      </c>
      <c r="AKQ8" s="8">
        <f t="shared" si="141"/>
        <v>1</v>
      </c>
      <c r="AKR8" s="8">
        <f t="shared" si="141"/>
        <v>0.99819884726224783</v>
      </c>
      <c r="AKS8" s="8">
        <f t="shared" si="141"/>
        <v>0.99985827664399096</v>
      </c>
      <c r="AKT8" s="8">
        <f t="shared" si="141"/>
        <v>0.99990243902439024</v>
      </c>
      <c r="AKU8" s="8">
        <f t="shared" si="141"/>
        <v>1</v>
      </c>
      <c r="AKV8" s="8">
        <f t="shared" si="141"/>
        <v>0.99975484187300812</v>
      </c>
      <c r="AKW8" s="8">
        <f t="shared" si="141"/>
        <v>0.99975597852611031</v>
      </c>
      <c r="AKX8" s="8">
        <f t="shared" si="141"/>
        <v>0.99964817638090775</v>
      </c>
      <c r="AKY8" s="8">
        <f t="shared" si="141"/>
        <v>0.9991945227547322</v>
      </c>
      <c r="AKZ8" s="8">
        <f t="shared" si="141"/>
        <v>1</v>
      </c>
      <c r="ALA8" s="8">
        <f t="shared" si="141"/>
        <v>0.99984467225846541</v>
      </c>
      <c r="ALB8" s="8">
        <f t="shared" si="141"/>
        <v>0.99963349825911674</v>
      </c>
      <c r="ALC8" s="8">
        <f t="shared" si="141"/>
        <v>1</v>
      </c>
      <c r="ALD8" s="8">
        <f t="shared" si="141"/>
        <v>0.99983705393514744</v>
      </c>
      <c r="ALE8" s="8">
        <f t="shared" si="141"/>
        <v>0.99936921783010935</v>
      </c>
      <c r="ALF8" s="8">
        <f t="shared" si="141"/>
        <v>0.99958830794565667</v>
      </c>
      <c r="ALG8" s="8">
        <f t="shared" si="141"/>
        <v>1</v>
      </c>
      <c r="ALH8" s="8">
        <f t="shared" si="141"/>
        <v>1</v>
      </c>
      <c r="ALI8" s="8">
        <f t="shared" si="141"/>
        <v>0.99984430951268877</v>
      </c>
      <c r="ALJ8" s="8">
        <f t="shared" si="141"/>
        <v>1</v>
      </c>
      <c r="ALK8" s="8">
        <f t="shared" si="141"/>
        <v>0.99966392202991095</v>
      </c>
      <c r="ALL8" s="8">
        <f t="shared" si="141"/>
        <v>1</v>
      </c>
      <c r="ALM8" s="8">
        <f t="shared" si="141"/>
        <v>0.99960478213615256</v>
      </c>
      <c r="ALN8" s="8">
        <f t="shared" si="141"/>
        <v>0.99782630174883902</v>
      </c>
      <c r="ALO8" s="8">
        <f t="shared" si="141"/>
        <v>0.99971247843588273</v>
      </c>
      <c r="ALP8" s="8">
        <f t="shared" si="141"/>
        <v>0.99992234216044107</v>
      </c>
      <c r="ALQ8" s="8">
        <f t="shared" si="141"/>
        <v>0.99919917629561839</v>
      </c>
      <c r="ALR8" s="8">
        <f t="shared" si="141"/>
        <v>0.99984676677903772</v>
      </c>
      <c r="ALS8" s="8">
        <f t="shared" si="141"/>
        <v>0.99964482329959159</v>
      </c>
      <c r="ALT8" s="8">
        <f t="shared" si="141"/>
        <v>1</v>
      </c>
      <c r="ALU8" s="8">
        <f t="shared" si="141"/>
        <v>0.99914331171215276</v>
      </c>
      <c r="ALV8" s="8">
        <f t="shared" si="141"/>
        <v>0.99886492622020429</v>
      </c>
      <c r="ALW8" s="8">
        <f t="shared" si="141"/>
        <v>0.99914632064196685</v>
      </c>
      <c r="ALX8" s="8">
        <f t="shared" si="141"/>
        <v>0.99740881004584414</v>
      </c>
      <c r="ALY8" s="8">
        <f t="shared" si="141"/>
        <v>0.99871959026888601</v>
      </c>
      <c r="ALZ8" s="8">
        <f t="shared" si="141"/>
        <v>0.99931796480698409</v>
      </c>
      <c r="AMA8" s="8">
        <f t="shared" si="141"/>
        <v>0.99933917065917732</v>
      </c>
      <c r="AMB8" s="8">
        <f t="shared" si="141"/>
        <v>0.99942704354469059</v>
      </c>
      <c r="AMC8" s="8">
        <f t="shared" si="141"/>
        <v>0.99935205183585318</v>
      </c>
      <c r="AMD8" s="8">
        <f t="shared" si="141"/>
        <v>0.99742682534577032</v>
      </c>
      <c r="AME8" s="8">
        <f t="shared" si="141"/>
        <v>0.99911958914159937</v>
      </c>
      <c r="AMF8" s="8">
        <f t="shared" si="141"/>
        <v>0.99983899533086462</v>
      </c>
      <c r="AMG8" s="8">
        <f t="shared" si="141"/>
        <v>0.99986475520692453</v>
      </c>
      <c r="AMH8" s="8">
        <f t="shared" si="141"/>
        <v>1</v>
      </c>
      <c r="AMI8" s="8">
        <f t="shared" si="141"/>
        <v>0.9998125058591919</v>
      </c>
      <c r="AMJ8" s="8">
        <f t="shared" si="141"/>
        <v>0.99988821195014255</v>
      </c>
      <c r="AMK8" s="8">
        <f t="shared" si="141"/>
        <v>1</v>
      </c>
      <c r="AML8" s="8">
        <f t="shared" ref="AML8:AOW8" si="142">IFERROR(AML7/AML3,"")</f>
        <v>1</v>
      </c>
      <c r="AMM8" s="8">
        <f t="shared" si="142"/>
        <v>1</v>
      </c>
      <c r="AMN8" s="8">
        <f t="shared" si="142"/>
        <v>1</v>
      </c>
      <c r="AMO8" s="8">
        <f t="shared" si="142"/>
        <v>0.99985634247952881</v>
      </c>
      <c r="AMP8" s="8">
        <f t="shared" si="142"/>
        <v>0.99965451718776988</v>
      </c>
      <c r="AMQ8" s="8">
        <f t="shared" si="142"/>
        <v>1</v>
      </c>
      <c r="AMR8" s="8">
        <f t="shared" si="142"/>
        <v>1</v>
      </c>
      <c r="AMS8" s="8">
        <f t="shared" si="142"/>
        <v>1</v>
      </c>
      <c r="AMT8" s="8">
        <f t="shared" si="142"/>
        <v>1</v>
      </c>
      <c r="AMU8" s="8">
        <f t="shared" si="142"/>
        <v>1</v>
      </c>
      <c r="AMV8" s="8">
        <f t="shared" si="142"/>
        <v>0.99980780319046703</v>
      </c>
      <c r="AMW8" s="8">
        <f t="shared" si="142"/>
        <v>1</v>
      </c>
      <c r="AMX8" s="8">
        <f t="shared" si="142"/>
        <v>0.99287622439893142</v>
      </c>
      <c r="AMY8" s="8">
        <f t="shared" si="142"/>
        <v>0.99739432541980311</v>
      </c>
      <c r="AMZ8" s="8">
        <f t="shared" si="142"/>
        <v>1</v>
      </c>
      <c r="ANA8" s="8">
        <f t="shared" si="142"/>
        <v>1</v>
      </c>
      <c r="ANB8" s="8">
        <f t="shared" si="142"/>
        <v>0.99950617283950616</v>
      </c>
      <c r="ANC8" s="8">
        <f t="shared" si="142"/>
        <v>0.99981998199819977</v>
      </c>
      <c r="AND8" s="8">
        <f t="shared" si="142"/>
        <v>1</v>
      </c>
      <c r="ANE8" s="8">
        <f t="shared" si="142"/>
        <v>0.99989717223650387</v>
      </c>
      <c r="ANF8" s="8">
        <f t="shared" si="142"/>
        <v>0.99976556089555735</v>
      </c>
      <c r="ANG8" s="8">
        <f t="shared" si="142"/>
        <v>0.9995340891442771</v>
      </c>
      <c r="ANH8" s="8">
        <f t="shared" si="142"/>
        <v>1</v>
      </c>
      <c r="ANI8" s="8">
        <f t="shared" si="142"/>
        <v>1</v>
      </c>
      <c r="ANJ8" s="8">
        <f t="shared" si="142"/>
        <v>1</v>
      </c>
      <c r="ANK8" s="8">
        <f t="shared" si="142"/>
        <v>1</v>
      </c>
      <c r="ANL8" s="8">
        <f t="shared" si="142"/>
        <v>0.99974880683245415</v>
      </c>
      <c r="ANM8" s="8">
        <f t="shared" si="142"/>
        <v>1</v>
      </c>
      <c r="ANN8" s="8">
        <f t="shared" si="142"/>
        <v>1</v>
      </c>
      <c r="ANO8" s="8">
        <f t="shared" si="142"/>
        <v>1</v>
      </c>
      <c r="ANP8" s="8">
        <f t="shared" si="142"/>
        <v>1</v>
      </c>
      <c r="ANQ8" s="8">
        <f t="shared" si="142"/>
        <v>1</v>
      </c>
      <c r="ANR8" s="8">
        <f t="shared" si="142"/>
        <v>1</v>
      </c>
      <c r="ANS8" s="8">
        <f t="shared" si="142"/>
        <v>1</v>
      </c>
      <c r="ANT8" s="8">
        <f t="shared" si="142"/>
        <v>1</v>
      </c>
      <c r="ANU8" s="8">
        <f t="shared" si="142"/>
        <v>1</v>
      </c>
      <c r="ANV8" s="8">
        <f t="shared" si="142"/>
        <v>1</v>
      </c>
      <c r="ANW8" s="8">
        <f t="shared" si="142"/>
        <v>0.9887458436354335</v>
      </c>
      <c r="ANX8" s="8">
        <f t="shared" si="142"/>
        <v>0.99976339761031585</v>
      </c>
      <c r="ANY8" s="8">
        <f t="shared" si="142"/>
        <v>1</v>
      </c>
      <c r="ANZ8" s="8">
        <f t="shared" si="142"/>
        <v>0.99981771782719653</v>
      </c>
      <c r="AOA8" s="8">
        <f t="shared" si="142"/>
        <v>1</v>
      </c>
      <c r="AOB8" s="8">
        <f t="shared" si="142"/>
        <v>1</v>
      </c>
      <c r="AOC8" s="8">
        <f t="shared" si="142"/>
        <v>1</v>
      </c>
      <c r="AOD8" s="8">
        <f t="shared" si="142"/>
        <v>1</v>
      </c>
      <c r="AOE8" s="8">
        <f t="shared" si="142"/>
        <v>1</v>
      </c>
      <c r="AOF8" s="8">
        <f t="shared" si="142"/>
        <v>1</v>
      </c>
      <c r="AOG8" s="8">
        <f t="shared" si="142"/>
        <v>0.9998527679623086</v>
      </c>
      <c r="AOH8" s="8">
        <f t="shared" si="142"/>
        <v>1</v>
      </c>
      <c r="AOI8" s="8">
        <f t="shared" si="142"/>
        <v>0.99978265594435989</v>
      </c>
      <c r="AOJ8" s="8">
        <f t="shared" si="142"/>
        <v>1</v>
      </c>
      <c r="AOK8" s="8">
        <f t="shared" si="142"/>
        <v>0.99867549668874167</v>
      </c>
      <c r="AOL8" s="8">
        <f t="shared" si="142"/>
        <v>0.99920807760839436</v>
      </c>
      <c r="AOM8" s="8">
        <f t="shared" si="142"/>
        <v>1</v>
      </c>
      <c r="AON8" s="8">
        <f t="shared" si="142"/>
        <v>1</v>
      </c>
      <c r="AOO8" s="8">
        <f t="shared" si="142"/>
        <v>1</v>
      </c>
      <c r="AOP8" s="8">
        <f t="shared" si="142"/>
        <v>0.99958620689655175</v>
      </c>
      <c r="AOQ8" s="8">
        <f t="shared" si="142"/>
        <v>1</v>
      </c>
      <c r="AOR8" s="8">
        <f t="shared" si="142"/>
        <v>0.99989535370447891</v>
      </c>
      <c r="AOS8" s="8">
        <f t="shared" si="142"/>
        <v>0.99986392706490679</v>
      </c>
      <c r="AOT8" s="8">
        <f t="shared" si="142"/>
        <v>0.99978540772532187</v>
      </c>
      <c r="AOU8" s="8">
        <f t="shared" si="142"/>
        <v>0.99950653836664194</v>
      </c>
      <c r="AOV8" s="8">
        <f t="shared" si="142"/>
        <v>1</v>
      </c>
      <c r="AOW8" s="8">
        <f t="shared" si="142"/>
        <v>0.9998699609882965</v>
      </c>
      <c r="AOX8" s="8">
        <f t="shared" ref="AOX8:ARI8" si="143">IFERROR(AOX7/AOX3,"")</f>
        <v>1</v>
      </c>
      <c r="AOY8" s="8">
        <f t="shared" si="143"/>
        <v>1</v>
      </c>
      <c r="AOZ8" s="8">
        <f t="shared" si="143"/>
        <v>1</v>
      </c>
      <c r="APA8" s="8">
        <f t="shared" si="143"/>
        <v>1</v>
      </c>
      <c r="APB8" s="8">
        <f t="shared" si="143"/>
        <v>1</v>
      </c>
      <c r="APC8" s="8">
        <f t="shared" si="143"/>
        <v>0.99643594072406683</v>
      </c>
      <c r="APD8" s="8">
        <f t="shared" si="143"/>
        <v>1</v>
      </c>
      <c r="APE8" s="8">
        <f t="shared" si="143"/>
        <v>1</v>
      </c>
      <c r="APF8" s="8">
        <f t="shared" si="143"/>
        <v>1</v>
      </c>
      <c r="APG8" s="8">
        <f t="shared" si="143"/>
        <v>0.99305941143808996</v>
      </c>
      <c r="APH8" s="8">
        <f t="shared" si="143"/>
        <v>0.99970879440885263</v>
      </c>
      <c r="API8" s="8">
        <f t="shared" si="143"/>
        <v>0.99969650986342939</v>
      </c>
      <c r="APJ8" s="8">
        <f t="shared" si="143"/>
        <v>0.99981010254462588</v>
      </c>
      <c r="APK8" s="8">
        <f t="shared" si="143"/>
        <v>1</v>
      </c>
      <c r="APL8" s="8">
        <f t="shared" si="143"/>
        <v>1</v>
      </c>
      <c r="APM8" s="8">
        <f t="shared" si="143"/>
        <v>1</v>
      </c>
      <c r="APN8" s="8">
        <f t="shared" si="143"/>
        <v>0.9994643239768588</v>
      </c>
      <c r="APO8" s="8">
        <f t="shared" si="143"/>
        <v>0.99955940666764576</v>
      </c>
      <c r="APP8" s="8">
        <f t="shared" si="143"/>
        <v>0.99970625673161662</v>
      </c>
      <c r="APQ8" s="8">
        <f t="shared" si="143"/>
        <v>0.99735354264405152</v>
      </c>
      <c r="APR8" s="8">
        <f t="shared" si="143"/>
        <v>0.99985322178188751</v>
      </c>
      <c r="APS8" s="8">
        <f t="shared" si="143"/>
        <v>0.99894755306086647</v>
      </c>
      <c r="APT8" s="8">
        <f t="shared" si="143"/>
        <v>0.99816849816849818</v>
      </c>
      <c r="APU8" s="8">
        <f t="shared" si="143"/>
        <v>0.99846052342203651</v>
      </c>
      <c r="APV8" s="8">
        <f t="shared" si="143"/>
        <v>0.99879865449303218</v>
      </c>
      <c r="APW8" s="8">
        <f t="shared" si="143"/>
        <v>0.99620733249051829</v>
      </c>
      <c r="APX8" s="8">
        <f t="shared" si="143"/>
        <v>0.99961292819818082</v>
      </c>
      <c r="APY8" s="8">
        <f t="shared" si="143"/>
        <v>0.99910734211113594</v>
      </c>
      <c r="APZ8" s="8">
        <f t="shared" si="143"/>
        <v>0.99827288428324701</v>
      </c>
      <c r="AQA8" s="8">
        <f t="shared" si="143"/>
        <v>0.99781001916233236</v>
      </c>
      <c r="AQB8" s="8">
        <f t="shared" si="143"/>
        <v>0.99698470816282581</v>
      </c>
      <c r="AQC8" s="8">
        <f t="shared" si="143"/>
        <v>0.99935870029927321</v>
      </c>
      <c r="AQD8" s="8">
        <f t="shared" si="143"/>
        <v>1</v>
      </c>
      <c r="AQE8" s="8">
        <f t="shared" si="143"/>
        <v>0.99189439555349701</v>
      </c>
      <c r="AQF8" s="8">
        <f t="shared" si="143"/>
        <v>1</v>
      </c>
      <c r="AQG8" s="8">
        <f t="shared" si="143"/>
        <v>0.99898867313915862</v>
      </c>
    </row>
    <row r="9" spans="1:1128" s="21" customFormat="1" ht="16.5" customHeight="1" x14ac:dyDescent="0.25">
      <c r="A9" s="31" t="s">
        <v>10</v>
      </c>
      <c r="B9" s="19">
        <v>11319</v>
      </c>
      <c r="C9" s="19">
        <v>14371</v>
      </c>
      <c r="D9" s="19">
        <f>12705+5</f>
        <v>12710</v>
      </c>
      <c r="E9" s="19">
        <v>13697</v>
      </c>
      <c r="F9" s="19">
        <f>10676+3+103+36</f>
        <v>10818</v>
      </c>
      <c r="G9" s="19">
        <v>8345</v>
      </c>
      <c r="H9" s="19">
        <f>9020+1+1</f>
        <v>9022</v>
      </c>
      <c r="I9" s="19">
        <f>9172+3</f>
        <v>9175</v>
      </c>
      <c r="J9" s="19">
        <v>8197</v>
      </c>
      <c r="K9" s="19">
        <v>7674</v>
      </c>
      <c r="L9" s="19">
        <f>6913+14+1</f>
        <v>6928</v>
      </c>
      <c r="M9" s="19">
        <f>8437+5</f>
        <v>8442</v>
      </c>
      <c r="N9" s="19">
        <v>6711</v>
      </c>
      <c r="O9" s="19">
        <f>6937+2+105+42</f>
        <v>7086</v>
      </c>
      <c r="P9" s="19">
        <v>6010</v>
      </c>
      <c r="Q9" s="19">
        <f>8489+1</f>
        <v>8490</v>
      </c>
      <c r="R9" s="19">
        <f>7684+2</f>
        <v>7686</v>
      </c>
      <c r="S9" s="19">
        <v>6918</v>
      </c>
      <c r="T9" s="19">
        <f>7735+1+162+36</f>
        <v>7934</v>
      </c>
      <c r="U9" s="19">
        <v>9039</v>
      </c>
      <c r="V9" s="19">
        <v>14077</v>
      </c>
      <c r="W9" s="19">
        <f>11113+5</f>
        <v>11118</v>
      </c>
      <c r="X9" s="19">
        <v>11338</v>
      </c>
      <c r="Y9" s="19">
        <f>11677+52+18</f>
        <v>11747</v>
      </c>
      <c r="Z9" s="19">
        <v>10311</v>
      </c>
      <c r="AA9" s="19">
        <v>9049</v>
      </c>
      <c r="AB9" s="19">
        <f>8045+4</f>
        <v>8049</v>
      </c>
      <c r="AC9" s="19">
        <f>6823+1</f>
        <v>6824</v>
      </c>
      <c r="AD9" s="19">
        <f>6485+1+56+27</f>
        <v>6569</v>
      </c>
      <c r="AE9" s="19">
        <v>8000</v>
      </c>
      <c r="AF9" s="19">
        <f>5570+1</f>
        <v>5571</v>
      </c>
      <c r="AG9" s="19">
        <f>7340+4</f>
        <v>7344</v>
      </c>
      <c r="AH9" s="19">
        <f>7092+1</f>
        <v>7093</v>
      </c>
      <c r="AI9" s="19">
        <v>5737</v>
      </c>
      <c r="AJ9" s="19">
        <f>6685+1</f>
        <v>6686</v>
      </c>
      <c r="AK9" s="19">
        <v>7797</v>
      </c>
      <c r="AL9" s="19">
        <f>6850+3</f>
        <v>6853</v>
      </c>
      <c r="AM9" s="19">
        <v>6148</v>
      </c>
      <c r="AN9" s="19">
        <v>7679</v>
      </c>
      <c r="AO9" s="19">
        <f>7830+30+87</f>
        <v>7947</v>
      </c>
      <c r="AP9" s="19">
        <v>12953</v>
      </c>
      <c r="AQ9" s="19">
        <f>9862+2</f>
        <v>9864</v>
      </c>
      <c r="AR9" s="19">
        <v>10735</v>
      </c>
      <c r="AS9" s="19">
        <f>11205+9+5</f>
        <v>11219</v>
      </c>
      <c r="AT9" s="19">
        <v>9896</v>
      </c>
      <c r="AU9" s="19">
        <v>7947</v>
      </c>
      <c r="AV9" s="19">
        <f>6473+3</f>
        <v>6476</v>
      </c>
      <c r="AW9" s="19">
        <v>5945</v>
      </c>
      <c r="AX9" s="19">
        <f>5450+76+18</f>
        <v>5544</v>
      </c>
      <c r="AY9" s="19">
        <v>6310</v>
      </c>
      <c r="AZ9" s="19">
        <v>7185</v>
      </c>
      <c r="BA9" s="19">
        <f>5380+5</f>
        <v>5385</v>
      </c>
      <c r="BB9" s="19">
        <v>4784</v>
      </c>
      <c r="BC9" s="19">
        <v>4007</v>
      </c>
      <c r="BD9" s="19">
        <f>5091+2+2</f>
        <v>5095</v>
      </c>
      <c r="BE9" s="19">
        <f>6353+1</f>
        <v>6354</v>
      </c>
      <c r="BF9" s="19">
        <v>5349</v>
      </c>
      <c r="BG9" s="19">
        <f>4657+1</f>
        <v>4658</v>
      </c>
      <c r="BH9" s="19">
        <f>4396+2+166+73</f>
        <v>4637</v>
      </c>
      <c r="BI9" s="19">
        <v>5166</v>
      </c>
      <c r="BJ9" s="19">
        <f>7871+1</f>
        <v>7872</v>
      </c>
      <c r="BK9" s="19">
        <f>8044+2+2</f>
        <v>8048</v>
      </c>
      <c r="BL9" s="19">
        <v>8808</v>
      </c>
      <c r="BM9" s="19">
        <f>6938+3+114+55</f>
        <v>7110</v>
      </c>
      <c r="BN9" s="19">
        <v>9553</v>
      </c>
      <c r="BO9" s="19">
        <f>9647+1</f>
        <v>9648</v>
      </c>
      <c r="BP9" s="19">
        <v>9995</v>
      </c>
      <c r="BQ9" s="19">
        <f>6890+1+75+31</f>
        <v>6997</v>
      </c>
      <c r="BR9" s="19">
        <v>5736</v>
      </c>
      <c r="BS9" s="19">
        <v>9320</v>
      </c>
      <c r="BT9" s="19">
        <f>7986+1</f>
        <v>7987</v>
      </c>
      <c r="BU9" s="19">
        <f>5578+1</f>
        <v>5579</v>
      </c>
      <c r="BV9" s="19">
        <f>4458+126+43</f>
        <v>4627</v>
      </c>
      <c r="BW9" s="19">
        <v>4122</v>
      </c>
      <c r="BX9" s="19">
        <v>5600</v>
      </c>
      <c r="BY9" s="19">
        <f>4338+2+1</f>
        <v>4341</v>
      </c>
      <c r="BZ9" s="19">
        <v>4676</v>
      </c>
      <c r="CA9" s="19">
        <f>4131+2+111+55</f>
        <v>4299</v>
      </c>
      <c r="CB9" s="19">
        <v>4007</v>
      </c>
      <c r="CC9" s="19">
        <v>5960</v>
      </c>
      <c r="CD9" s="19">
        <f>6263+447+119</f>
        <v>6829</v>
      </c>
      <c r="CE9" s="19">
        <v>5501</v>
      </c>
      <c r="CF9" s="19">
        <f>6963+66+15</f>
        <v>7044</v>
      </c>
      <c r="CG9" s="19">
        <v>9028</v>
      </c>
      <c r="CH9" s="19">
        <v>9034</v>
      </c>
      <c r="CI9" s="19">
        <v>9150</v>
      </c>
      <c r="CJ9" s="19">
        <f>9664+2</f>
        <v>9666</v>
      </c>
      <c r="CK9" s="19">
        <f>7979+49+20</f>
        <v>8048</v>
      </c>
      <c r="CL9" s="19">
        <f>5334+1</f>
        <v>5335</v>
      </c>
      <c r="CM9" s="19">
        <v>6354</v>
      </c>
      <c r="CN9" s="19">
        <f>5971+325+99</f>
        <v>6395</v>
      </c>
      <c r="CO9" s="19">
        <v>5011</v>
      </c>
      <c r="CP9" s="19">
        <f>6463+51+25</f>
        <v>6539</v>
      </c>
      <c r="CQ9" s="19">
        <v>5373</v>
      </c>
      <c r="CR9" s="19">
        <v>6454</v>
      </c>
      <c r="CS9" s="19">
        <f>4966+2</f>
        <v>4968</v>
      </c>
      <c r="CT9" s="19">
        <v>3988</v>
      </c>
      <c r="CU9" s="19">
        <f>3666+47+21</f>
        <v>3734</v>
      </c>
      <c r="CV9" s="19">
        <v>4485</v>
      </c>
      <c r="CW9" s="19">
        <f>5611+1+1</f>
        <v>5613</v>
      </c>
      <c r="CX9" s="19">
        <f>5031+1</f>
        <v>5032</v>
      </c>
      <c r="CY9" s="19">
        <f>5110+1+37+9</f>
        <v>5157</v>
      </c>
      <c r="CZ9" s="19">
        <v>5655</v>
      </c>
      <c r="DA9" s="19">
        <v>11859</v>
      </c>
      <c r="DB9" s="19">
        <f>7614+2+2</f>
        <v>7618</v>
      </c>
      <c r="DC9" s="19">
        <v>6683</v>
      </c>
      <c r="DD9" s="19">
        <f>7645+29+8</f>
        <v>7682</v>
      </c>
      <c r="DE9" s="19">
        <v>9654</v>
      </c>
      <c r="DF9" s="19">
        <v>6651</v>
      </c>
      <c r="DG9" s="19">
        <f>5253+16+1</f>
        <v>5270</v>
      </c>
      <c r="DH9" s="19">
        <f>4628+1</f>
        <v>4629</v>
      </c>
      <c r="DI9" s="19">
        <f>4307+37+14</f>
        <v>4358</v>
      </c>
      <c r="DJ9" s="19">
        <v>4203</v>
      </c>
      <c r="DK9" s="19">
        <v>6429</v>
      </c>
      <c r="DL9" s="19">
        <v>4593</v>
      </c>
      <c r="DM9" s="19">
        <f>3823+3+1</f>
        <v>3827</v>
      </c>
      <c r="DN9" s="19">
        <f>3548+23+14</f>
        <v>3585</v>
      </c>
      <c r="DO9" s="19">
        <v>4627</v>
      </c>
      <c r="DP9" s="19">
        <v>5848</v>
      </c>
      <c r="DQ9" s="19">
        <f>4873+1</f>
        <v>4874</v>
      </c>
      <c r="DR9" s="19">
        <v>4283</v>
      </c>
      <c r="DS9" s="19">
        <f>3994+2+33+16</f>
        <v>4045</v>
      </c>
      <c r="DT9" s="19">
        <v>4160</v>
      </c>
      <c r="DU9" s="19">
        <v>6760</v>
      </c>
      <c r="DV9" s="19">
        <f>6960+3</f>
        <v>6963</v>
      </c>
      <c r="DW9" s="19">
        <f>8560+1</f>
        <v>8561</v>
      </c>
      <c r="DX9" s="19">
        <f>11573+24+9</f>
        <v>11606</v>
      </c>
      <c r="DY9" s="19">
        <v>9340</v>
      </c>
      <c r="DZ9" s="19">
        <f>10586+2</f>
        <v>10588</v>
      </c>
      <c r="EA9" s="19">
        <v>12070</v>
      </c>
      <c r="EB9" s="19">
        <v>6551</v>
      </c>
      <c r="EC9" s="19">
        <v>5011</v>
      </c>
      <c r="ED9" s="19">
        <v>7505</v>
      </c>
      <c r="EE9" s="19">
        <v>6507</v>
      </c>
      <c r="EF9" s="19">
        <v>4786</v>
      </c>
      <c r="EG9" s="19">
        <f>4088+29+19</f>
        <v>4136</v>
      </c>
      <c r="EH9" s="19">
        <f>3954+0</f>
        <v>3954</v>
      </c>
      <c r="EI9" s="19">
        <v>5326</v>
      </c>
      <c r="EJ9" s="19">
        <f>5136+1+2</f>
        <v>5139</v>
      </c>
      <c r="EK9" s="19">
        <v>3958</v>
      </c>
      <c r="EL9" s="19">
        <f>4115+1+35+28</f>
        <v>4179</v>
      </c>
      <c r="EM9" s="19">
        <v>3827</v>
      </c>
      <c r="EN9" s="19">
        <v>5671</v>
      </c>
      <c r="EO9" s="19">
        <v>4690</v>
      </c>
      <c r="EP9" s="19">
        <v>4755</v>
      </c>
      <c r="EQ9" s="19">
        <f>5434+35+7</f>
        <v>5476</v>
      </c>
      <c r="ER9" s="19">
        <v>7469</v>
      </c>
      <c r="ES9" s="19">
        <v>10096</v>
      </c>
      <c r="ET9" s="19">
        <v>7163</v>
      </c>
      <c r="EU9" s="19">
        <v>8746</v>
      </c>
      <c r="EV9" s="19">
        <f>9021+2+36+9</f>
        <v>9068</v>
      </c>
      <c r="EW9" s="19">
        <v>6334</v>
      </c>
      <c r="EX9" s="19">
        <v>6509</v>
      </c>
      <c r="EY9" s="19">
        <v>4995</v>
      </c>
      <c r="EZ9" s="19">
        <v>4542</v>
      </c>
      <c r="FA9" s="19">
        <f>6635+49+12</f>
        <v>6696</v>
      </c>
      <c r="FB9" s="19">
        <v>8699</v>
      </c>
      <c r="FC9" s="19">
        <v>11726</v>
      </c>
      <c r="FD9" s="19">
        <f>11473+2</f>
        <v>11475</v>
      </c>
      <c r="FE9" s="19">
        <v>7578</v>
      </c>
      <c r="FF9" s="19">
        <f>6267+16+8</f>
        <v>6291</v>
      </c>
      <c r="FG9" s="19">
        <v>5911</v>
      </c>
      <c r="FH9" s="19">
        <v>7835</v>
      </c>
      <c r="FI9" s="19">
        <v>6382</v>
      </c>
      <c r="FJ9" s="19">
        <v>5705</v>
      </c>
      <c r="FK9" s="19">
        <f>6072+35+14</f>
        <v>6121</v>
      </c>
      <c r="FL9" s="19">
        <v>6029</v>
      </c>
      <c r="FM9" s="19">
        <v>12779</v>
      </c>
      <c r="FN9" s="19">
        <v>12181</v>
      </c>
      <c r="FO9" s="19">
        <v>8377</v>
      </c>
      <c r="FP9" s="19">
        <f>7684+27+12</f>
        <v>7723</v>
      </c>
      <c r="FQ9" s="19">
        <v>6698</v>
      </c>
      <c r="FR9" s="19">
        <v>8158</v>
      </c>
      <c r="FS9" s="19">
        <f>6541+2</f>
        <v>6543</v>
      </c>
      <c r="FT9" s="19">
        <f>7277+19+11</f>
        <v>7307</v>
      </c>
      <c r="FU9" s="19">
        <v>8611</v>
      </c>
      <c r="FV9" s="19">
        <v>10377</v>
      </c>
      <c r="FW9" s="19">
        <v>9349</v>
      </c>
      <c r="FX9" s="19">
        <v>6461</v>
      </c>
      <c r="FY9" s="19">
        <f>5179+32+15</f>
        <v>5226</v>
      </c>
      <c r="FZ9" s="19">
        <v>4941</v>
      </c>
      <c r="GA9" s="19">
        <f>7160+1</f>
        <v>7161</v>
      </c>
      <c r="GB9" s="19">
        <f>6911+1</f>
        <v>6912</v>
      </c>
      <c r="GC9" s="19">
        <v>5090</v>
      </c>
      <c r="GD9" s="19">
        <v>4454</v>
      </c>
      <c r="GE9" s="19">
        <v>4935</v>
      </c>
      <c r="GF9" s="19">
        <v>8483</v>
      </c>
      <c r="GG9" s="19">
        <f>8545+1</f>
        <v>8546</v>
      </c>
      <c r="GH9" s="19">
        <v>9339</v>
      </c>
      <c r="GI9" s="19">
        <v>12695</v>
      </c>
      <c r="GJ9" s="19">
        <v>9710</v>
      </c>
      <c r="GK9" s="19">
        <f>11415+1</f>
        <v>11416</v>
      </c>
      <c r="GL9" s="19">
        <v>10557</v>
      </c>
      <c r="GM9" s="19">
        <f>10141+1</f>
        <v>10142</v>
      </c>
      <c r="GN9" s="19">
        <v>6297</v>
      </c>
      <c r="GO9" s="19">
        <v>5605</v>
      </c>
      <c r="GP9" s="19">
        <v>6859</v>
      </c>
      <c r="GQ9" s="19">
        <v>7841</v>
      </c>
      <c r="GR9" s="19">
        <v>7107</v>
      </c>
      <c r="GS9" s="19">
        <v>5161</v>
      </c>
      <c r="GT9" s="19">
        <v>4453</v>
      </c>
      <c r="GU9" s="19">
        <v>6077</v>
      </c>
      <c r="GV9" s="19">
        <v>4784</v>
      </c>
      <c r="GW9" s="19">
        <v>4121</v>
      </c>
      <c r="GX9" s="19">
        <v>4746</v>
      </c>
      <c r="GY9" s="19">
        <v>3972</v>
      </c>
      <c r="GZ9" s="19">
        <v>6087</v>
      </c>
      <c r="HA9" s="19">
        <v>5537</v>
      </c>
      <c r="HB9" s="19">
        <v>5060</v>
      </c>
      <c r="HC9" s="19">
        <v>5749</v>
      </c>
      <c r="HD9" s="19">
        <v>5894</v>
      </c>
      <c r="HE9" s="19">
        <v>10703</v>
      </c>
      <c r="HF9" s="19">
        <v>7699</v>
      </c>
      <c r="HG9" s="19">
        <v>7594</v>
      </c>
      <c r="HH9" s="19">
        <v>8282</v>
      </c>
      <c r="HI9" s="19">
        <v>7875</v>
      </c>
      <c r="HJ9" s="19">
        <v>6792</v>
      </c>
      <c r="HK9" s="19">
        <v>5371</v>
      </c>
      <c r="HL9" s="19">
        <v>5057</v>
      </c>
      <c r="HM9" s="19">
        <v>5726</v>
      </c>
      <c r="HN9" s="19">
        <v>8373</v>
      </c>
      <c r="HO9" s="19">
        <v>5656</v>
      </c>
      <c r="HP9" s="19">
        <v>4761</v>
      </c>
      <c r="HQ9" s="19">
        <v>3990</v>
      </c>
      <c r="HR9" s="19">
        <v>4726</v>
      </c>
      <c r="HS9" s="19">
        <v>5218</v>
      </c>
      <c r="HT9" s="19">
        <v>4189</v>
      </c>
      <c r="HU9" s="19">
        <v>3636</v>
      </c>
      <c r="HV9" s="19">
        <v>10219</v>
      </c>
      <c r="HW9" s="19">
        <v>9928</v>
      </c>
      <c r="HX9" s="19">
        <v>7205</v>
      </c>
      <c r="HY9" s="19">
        <f>6306+3+1</f>
        <v>6310</v>
      </c>
      <c r="HZ9" s="19">
        <v>7438</v>
      </c>
      <c r="IA9" s="19">
        <v>11497</v>
      </c>
      <c r="IB9" s="19">
        <v>6734</v>
      </c>
      <c r="IC9" s="19">
        <v>5272</v>
      </c>
      <c r="ID9" s="19">
        <v>4492</v>
      </c>
      <c r="IE9" s="19">
        <v>4897</v>
      </c>
      <c r="IF9" s="19">
        <v>8573</v>
      </c>
      <c r="IG9" s="19">
        <v>6550</v>
      </c>
      <c r="IH9" s="19">
        <v>4265</v>
      </c>
      <c r="II9" s="19">
        <v>3677</v>
      </c>
      <c r="IJ9" s="19">
        <v>3223</v>
      </c>
      <c r="IK9" s="19">
        <v>5775</v>
      </c>
      <c r="IL9" s="19">
        <v>3894</v>
      </c>
      <c r="IM9" s="19">
        <v>3068</v>
      </c>
      <c r="IN9" s="19">
        <v>1362</v>
      </c>
      <c r="IO9" s="19">
        <v>6242</v>
      </c>
      <c r="IP9" s="19">
        <v>5439</v>
      </c>
      <c r="IQ9" s="19">
        <v>4722</v>
      </c>
      <c r="IR9" s="19">
        <v>4344</v>
      </c>
      <c r="IS9" s="19">
        <v>11631</v>
      </c>
      <c r="IT9" s="19">
        <f>10432+1</f>
        <v>10433</v>
      </c>
      <c r="IU9" s="19">
        <f>11546+1</f>
        <v>11547</v>
      </c>
      <c r="IV9" s="19">
        <f>7571+1</f>
        <v>7572</v>
      </c>
      <c r="IW9" s="19">
        <v>6009</v>
      </c>
      <c r="IX9" s="19">
        <v>6526</v>
      </c>
      <c r="IY9" s="19">
        <v>5549</v>
      </c>
      <c r="IZ9" s="19">
        <v>5025</v>
      </c>
      <c r="JA9" s="19">
        <v>5865</v>
      </c>
      <c r="JB9" s="19">
        <v>6515</v>
      </c>
      <c r="JC9" s="19">
        <v>7281</v>
      </c>
      <c r="JD9" s="19">
        <v>5620</v>
      </c>
      <c r="JE9" s="19">
        <f>4781+52+12</f>
        <v>4845</v>
      </c>
      <c r="JF9" s="19">
        <v>5504</v>
      </c>
      <c r="JG9" s="19">
        <v>6622</v>
      </c>
      <c r="JH9" s="19">
        <v>5891</v>
      </c>
      <c r="JI9" s="19">
        <v>5877</v>
      </c>
      <c r="JJ9" s="19">
        <f>5737+37+7</f>
        <v>5781</v>
      </c>
      <c r="JK9" s="19">
        <v>6845</v>
      </c>
      <c r="JL9" s="19">
        <v>12022</v>
      </c>
      <c r="JM9" s="19">
        <f>8399+62+17</f>
        <v>8478</v>
      </c>
      <c r="JN9" s="19">
        <f>7337+5+2</f>
        <v>7344</v>
      </c>
      <c r="JO9" s="19">
        <f>5892+38+8</f>
        <v>5938</v>
      </c>
      <c r="JP9" s="19">
        <f>9072+4+3</f>
        <v>9079</v>
      </c>
      <c r="JQ9" s="19">
        <f>7237+18+2</f>
        <v>7257</v>
      </c>
      <c r="JR9" s="19">
        <f>6012+5+2</f>
        <v>6019</v>
      </c>
      <c r="JS9" s="19">
        <f>5155+23+4</f>
        <v>5182</v>
      </c>
      <c r="JT9" s="19">
        <f>4676+72+21</f>
        <v>4769</v>
      </c>
      <c r="JU9" s="19">
        <f>5198+10+4</f>
        <v>5212</v>
      </c>
      <c r="JV9" s="19">
        <f>4408+7</f>
        <v>4415</v>
      </c>
      <c r="JW9" s="19">
        <v>6873</v>
      </c>
      <c r="JX9" s="19">
        <f>5979+15+4</f>
        <v>5998</v>
      </c>
      <c r="JY9" s="19">
        <f>4968+78+35</f>
        <v>5081</v>
      </c>
      <c r="JZ9" s="19">
        <f>6229+16+6</f>
        <v>6251</v>
      </c>
      <c r="KA9" s="19">
        <f>6871+3+1</f>
        <v>6875</v>
      </c>
      <c r="KB9" s="19">
        <f>5340+21+5</f>
        <v>5366</v>
      </c>
      <c r="KC9" s="19">
        <f>4713+15+4</f>
        <v>4732</v>
      </c>
      <c r="KD9" s="19">
        <f>4713+15+4</f>
        <v>4732</v>
      </c>
      <c r="KE9" s="19">
        <f>4834+14+4</f>
        <v>4852</v>
      </c>
      <c r="KF9" s="19">
        <f>10056+18+2</f>
        <v>10076</v>
      </c>
      <c r="KG9" s="19">
        <f>9971+15+5</f>
        <v>9991</v>
      </c>
      <c r="KH9" s="19">
        <f>7480+25+8</f>
        <v>7513</v>
      </c>
      <c r="KI9" s="19">
        <f>6778+25+15</f>
        <v>6818</v>
      </c>
      <c r="KJ9" s="19">
        <v>9281</v>
      </c>
      <c r="KK9" s="19">
        <f>11295+29+16</f>
        <v>11340</v>
      </c>
      <c r="KL9" s="19">
        <f>7050+18+6</f>
        <v>7074</v>
      </c>
      <c r="KM9" s="19">
        <f>5442+1+1</f>
        <v>5444</v>
      </c>
      <c r="KN9" s="19">
        <f>4506+6+3</f>
        <v>4515</v>
      </c>
      <c r="KO9" s="19">
        <f>4107+3+3</f>
        <v>4113</v>
      </c>
      <c r="KP9" s="19">
        <f>7975+13+4</f>
        <v>7992</v>
      </c>
      <c r="KQ9" s="19">
        <v>5522</v>
      </c>
      <c r="KR9" s="19">
        <f>4277+14+3</f>
        <v>4294</v>
      </c>
      <c r="KS9" s="19">
        <f>3788+37+10</f>
        <v>3835</v>
      </c>
      <c r="KT9" s="19">
        <f>4469+7+2</f>
        <v>4478</v>
      </c>
      <c r="KU9" s="19">
        <f>4960+4</f>
        <v>4964</v>
      </c>
      <c r="KV9" s="19">
        <f>4257</f>
        <v>4257</v>
      </c>
      <c r="KW9" s="19">
        <f>3835+33+8</f>
        <v>3876</v>
      </c>
      <c r="KX9" s="19">
        <f>3636+1+51+17</f>
        <v>3705</v>
      </c>
      <c r="KY9" s="19">
        <f>10278+10+7</f>
        <v>10295</v>
      </c>
      <c r="KZ9" s="19">
        <v>6719</v>
      </c>
      <c r="LA9" s="19">
        <f>5916+39+12</f>
        <v>5967</v>
      </c>
      <c r="LB9" s="19">
        <f>6358+31+15</f>
        <v>6404</v>
      </c>
      <c r="LC9" s="19">
        <f>8140+10+2</f>
        <v>8152</v>
      </c>
      <c r="LD9" s="19">
        <f>8648+12+4</f>
        <v>8664</v>
      </c>
      <c r="LE9" s="19">
        <v>9881</v>
      </c>
      <c r="LF9" s="19">
        <f>9105+25+5</f>
        <v>9135</v>
      </c>
      <c r="LG9" s="19">
        <f>5697+2+55+16</f>
        <v>5770</v>
      </c>
      <c r="LH9" s="19">
        <f>5093+13+4</f>
        <v>5110</v>
      </c>
      <c r="LI9" s="19">
        <v>6130</v>
      </c>
      <c r="LJ9" s="19">
        <f>5335+11+5</f>
        <v>5351</v>
      </c>
      <c r="LK9" s="19">
        <f>4453+31+14</f>
        <v>4498</v>
      </c>
      <c r="LL9" s="19">
        <f>5428+1+82+39</f>
        <v>5550</v>
      </c>
      <c r="LM9" s="19">
        <f>4773+28</f>
        <v>4801</v>
      </c>
      <c r="LN9" s="19">
        <f>5310+4+3</f>
        <v>5317</v>
      </c>
      <c r="LO9" s="19">
        <f>4189+52+6</f>
        <v>4247</v>
      </c>
      <c r="LP9" s="19">
        <f>3466+27+12</f>
        <v>3505</v>
      </c>
      <c r="LQ9" s="19">
        <f>3407+2+60+29</f>
        <v>3498</v>
      </c>
      <c r="LR9" s="19">
        <f>3768+1+36+9</f>
        <v>3814</v>
      </c>
      <c r="LS9" s="19">
        <v>5001</v>
      </c>
      <c r="LT9" s="19">
        <f>4374+57+7</f>
        <v>4438</v>
      </c>
      <c r="LU9" s="19">
        <f>4443+18+9</f>
        <v>4470</v>
      </c>
      <c r="LV9" s="19">
        <f>4269+67+12</f>
        <v>4348</v>
      </c>
      <c r="LW9" s="19">
        <f>5062+32+8</f>
        <v>5102</v>
      </c>
      <c r="LX9" s="19">
        <f>9539+22+7</f>
        <v>9568</v>
      </c>
      <c r="LY9" s="19">
        <f>6989+1+32+11</f>
        <v>7033</v>
      </c>
      <c r="LZ9" s="19">
        <v>8472</v>
      </c>
      <c r="MA9" s="19">
        <f>9078+1</f>
        <v>9079</v>
      </c>
      <c r="MB9" s="19">
        <f>7099+144+43</f>
        <v>7286</v>
      </c>
      <c r="MC9" s="19">
        <f>5809+21+5</f>
        <v>5835</v>
      </c>
      <c r="MD9" s="19">
        <v>4628</v>
      </c>
      <c r="ME9" s="19">
        <f>4018+81+17</f>
        <v>4116</v>
      </c>
      <c r="MF9" s="19">
        <f>5582+58+22</f>
        <v>5662</v>
      </c>
      <c r="MG9" s="19">
        <f>5635+28+10</f>
        <v>5673</v>
      </c>
      <c r="MH9" s="19">
        <f>5502+27+11</f>
        <v>5540</v>
      </c>
      <c r="MI9" s="19">
        <f>4262+30+11</f>
        <v>4303</v>
      </c>
      <c r="MJ9" s="19">
        <f>3645+17+5</f>
        <v>3667</v>
      </c>
      <c r="MK9" s="19">
        <f>3373+1+61+18</f>
        <v>3453</v>
      </c>
      <c r="ML9" s="19">
        <f>4059+27+11</f>
        <v>4097</v>
      </c>
      <c r="MM9" s="19">
        <v>4911</v>
      </c>
      <c r="MN9" s="19">
        <f>4360+49+9</f>
        <v>4418</v>
      </c>
      <c r="MO9" s="19">
        <f>4351+38+9</f>
        <v>4398</v>
      </c>
      <c r="MP9" s="19">
        <f>3844+43+17</f>
        <v>3904</v>
      </c>
      <c r="MQ9" s="19">
        <f>3787+33+14</f>
        <v>3834</v>
      </c>
      <c r="MR9" s="19">
        <f>7114+37+7</f>
        <v>7158</v>
      </c>
      <c r="MS9" s="19">
        <f>7779+1+45+15</f>
        <v>7840</v>
      </c>
      <c r="MT9" s="19">
        <f>8392+53+18</f>
        <v>8463</v>
      </c>
      <c r="MU9" s="19">
        <f>7729+17+5</f>
        <v>7751</v>
      </c>
      <c r="MV9" s="19">
        <v>11239</v>
      </c>
      <c r="MW9" s="19">
        <v>10598</v>
      </c>
      <c r="MX9" s="19">
        <f>5246+75+15</f>
        <v>5336</v>
      </c>
      <c r="MY9" s="19">
        <f>4102+72+16</f>
        <v>4190</v>
      </c>
      <c r="MZ9" s="19">
        <f>4054+38+8</f>
        <v>4100</v>
      </c>
      <c r="NA9" s="19">
        <f>5908+26+11</f>
        <v>5945</v>
      </c>
      <c r="NB9" s="19">
        <f>5010+1+48+13</f>
        <v>5072</v>
      </c>
      <c r="NC9" s="19">
        <f>3850+29+8</f>
        <v>3887</v>
      </c>
      <c r="ND9" s="19">
        <f>3366+53+12</f>
        <v>3431</v>
      </c>
      <c r="NE9" s="19">
        <f>3909+6+36</f>
        <v>3951</v>
      </c>
      <c r="NF9" s="19">
        <f>4754+8+1</f>
        <v>4763</v>
      </c>
      <c r="NG9" s="19">
        <f>3867+50+6</f>
        <v>3923</v>
      </c>
      <c r="NH9" s="19">
        <f>3425+35+2</f>
        <v>3462</v>
      </c>
      <c r="NI9" s="19">
        <f>3169+54+19</f>
        <v>3242</v>
      </c>
      <c r="NJ9" s="19">
        <v>3033</v>
      </c>
      <c r="NK9" s="19">
        <f>4731+27+5</f>
        <v>4763</v>
      </c>
      <c r="NL9" s="19">
        <f>4816+28+9</f>
        <v>4853</v>
      </c>
      <c r="NM9" s="19">
        <f>4025+20+7</f>
        <v>4052</v>
      </c>
      <c r="NN9" s="19">
        <f>5551+1+78+22</f>
        <v>5652</v>
      </c>
      <c r="NO9" s="19">
        <f>7932+1+32+15</f>
        <v>7980</v>
      </c>
      <c r="NP9" s="19">
        <f>7886+47+25</f>
        <v>7958</v>
      </c>
      <c r="NQ9" s="19">
        <v>11538</v>
      </c>
      <c r="NR9" s="19">
        <f>8474+1+57+21</f>
        <v>8553</v>
      </c>
      <c r="NS9" s="19">
        <f>5349+20+12</f>
        <v>5381</v>
      </c>
      <c r="NT9" s="19">
        <f>6415+22+18</f>
        <v>6455</v>
      </c>
      <c r="NU9" s="19">
        <f>5232+1+60+17</f>
        <v>5310</v>
      </c>
      <c r="NV9" s="19">
        <f>4434+41+11</f>
        <v>4486</v>
      </c>
      <c r="NW9" s="19">
        <f>5609+53+23</f>
        <v>5685</v>
      </c>
      <c r="NX9" s="19">
        <f>4493+39+14</f>
        <v>4546</v>
      </c>
      <c r="NY9" s="19">
        <f>5702+28+13</f>
        <v>5743</v>
      </c>
      <c r="NZ9" s="19">
        <f>4564+1+21+11</f>
        <v>4597</v>
      </c>
      <c r="OA9" s="19">
        <f>3800+39+9</f>
        <v>3848</v>
      </c>
      <c r="OB9" s="19">
        <f>3433+63+15</f>
        <v>3511</v>
      </c>
      <c r="OC9" s="19">
        <f>4012+44+10</f>
        <v>4066</v>
      </c>
      <c r="OD9" s="19">
        <f>5310+1+24+9</f>
        <v>5344</v>
      </c>
      <c r="OE9" s="19">
        <f>4329+40</f>
        <v>4369</v>
      </c>
      <c r="OF9" s="19">
        <f>4406+33+6</f>
        <v>4445</v>
      </c>
      <c r="OG9" s="19">
        <f>4256+41+14</f>
        <v>4311</v>
      </c>
      <c r="OH9" s="19">
        <f>5077+42+6</f>
        <v>5125</v>
      </c>
      <c r="OI9" s="19">
        <f>11102+25+5</f>
        <v>11132</v>
      </c>
      <c r="OJ9" s="19">
        <f>7124+25+11</f>
        <v>7160</v>
      </c>
      <c r="OK9" s="19">
        <v>5999</v>
      </c>
      <c r="OL9" s="19">
        <v>7648</v>
      </c>
      <c r="OM9" s="19">
        <f xml:space="preserve"> 6472+86</f>
        <v>6558</v>
      </c>
      <c r="ON9" s="19">
        <f>6140+36</f>
        <v>6176</v>
      </c>
      <c r="OO9" s="19">
        <f>4872+32+3</f>
        <v>4907</v>
      </c>
      <c r="OP9" s="19">
        <f>4118+38+12</f>
        <v>4168</v>
      </c>
      <c r="OQ9" s="19">
        <f>4041+65+17</f>
        <v>4123</v>
      </c>
      <c r="OR9" s="19">
        <f>4372+58+13</f>
        <v>4443</v>
      </c>
      <c r="OS9" s="19">
        <f>6870+40+9</f>
        <v>6919</v>
      </c>
      <c r="OT9" s="19">
        <f>4743+14+1</f>
        <v>4758</v>
      </c>
      <c r="OU9" s="19">
        <f>3879+14+8</f>
        <v>3901</v>
      </c>
      <c r="OV9" s="19">
        <f>3657+82+21</f>
        <v>3760</v>
      </c>
      <c r="OW9" s="19">
        <f>4239+36+10</f>
        <v>4285</v>
      </c>
      <c r="OX9" s="19">
        <f>5034+38+16</f>
        <v>5088</v>
      </c>
      <c r="OY9" s="19">
        <f>4529+1+38+11</f>
        <v>4579</v>
      </c>
      <c r="OZ9" s="19">
        <f>4071+36+4</f>
        <v>4111</v>
      </c>
      <c r="PA9" s="19">
        <v>3729</v>
      </c>
      <c r="PB9" s="19">
        <v>3718</v>
      </c>
      <c r="PC9" s="19">
        <v>6216</v>
      </c>
      <c r="PD9" s="19">
        <f>5872+1+160+42</f>
        <v>6075</v>
      </c>
      <c r="PE9" s="19">
        <f>6125+39+8</f>
        <v>6172</v>
      </c>
      <c r="PF9" s="19">
        <f>8018+1+59+20</f>
        <v>8098</v>
      </c>
      <c r="PG9" s="19">
        <f>7407+47+13</f>
        <v>7467</v>
      </c>
      <c r="PH9" s="19">
        <f>8019+18+4</f>
        <v>8041</v>
      </c>
      <c r="PI9" s="19">
        <f>6634+1+32+10</f>
        <v>6677</v>
      </c>
      <c r="PJ9" s="19">
        <f>7514+54+32</f>
        <v>7600</v>
      </c>
      <c r="PK9" s="19">
        <f>5035+29+8</f>
        <v>5072</v>
      </c>
      <c r="PL9" s="19">
        <f>6548+28+6</f>
        <v>6582</v>
      </c>
      <c r="PM9" s="19">
        <v>4987</v>
      </c>
      <c r="PN9" s="19">
        <f>4663+30+17</f>
        <v>4710</v>
      </c>
      <c r="PO9" s="19">
        <f>6861+47+20</f>
        <v>6928</v>
      </c>
      <c r="PP9" s="19">
        <f>5160+1+37+9</f>
        <v>5207</v>
      </c>
      <c r="PQ9" s="19">
        <f>6425+1+26+10</f>
        <v>6462</v>
      </c>
      <c r="PR9" s="19">
        <f>4987+1+27+4</f>
        <v>5019</v>
      </c>
      <c r="PS9" s="19">
        <f>4108+40+11</f>
        <v>4159</v>
      </c>
      <c r="PT9" s="19">
        <f>3525+63+22</f>
        <v>3610</v>
      </c>
      <c r="PU9" s="19">
        <f>3635+26+7</f>
        <v>3668</v>
      </c>
      <c r="PV9" s="19">
        <f>5358+49+11</f>
        <v>5418</v>
      </c>
      <c r="PW9" s="19">
        <f>4663+6+1</f>
        <v>4670</v>
      </c>
      <c r="PX9" s="19">
        <v>4454</v>
      </c>
      <c r="PY9" s="19">
        <f>5273+112+28</f>
        <v>5413</v>
      </c>
      <c r="PZ9" s="19">
        <f>6963+36+15</f>
        <v>7014</v>
      </c>
      <c r="QA9" s="19">
        <f>9462+2+26+5</f>
        <v>9495</v>
      </c>
      <c r="QB9" s="19">
        <f>6671+26+5</f>
        <v>6702</v>
      </c>
      <c r="QC9" s="19">
        <f>6112+22</f>
        <v>6134</v>
      </c>
      <c r="QD9" s="19">
        <v>6543</v>
      </c>
      <c r="QE9" s="19">
        <f>5265+99+24</f>
        <v>5388</v>
      </c>
      <c r="QF9" s="19">
        <f>5998+38+9</f>
        <v>6045</v>
      </c>
      <c r="QG9" s="19">
        <f>4550+83+23</f>
        <v>4656</v>
      </c>
      <c r="QH9" s="19">
        <f>5897+13+40</f>
        <v>5950</v>
      </c>
      <c r="QI9" s="19">
        <f>6411+21+4</f>
        <v>6436</v>
      </c>
      <c r="QJ9" s="19">
        <f>4850+58+10</f>
        <v>4918</v>
      </c>
      <c r="QK9" s="19">
        <f>3934+31+11</f>
        <v>3976</v>
      </c>
      <c r="QL9" s="19">
        <f>3534+28+15</f>
        <v>3577</v>
      </c>
      <c r="QM9" s="19">
        <f>4698+31+6</f>
        <v>4735</v>
      </c>
      <c r="QN9" s="19">
        <f>4871+18+11</f>
        <v>4900</v>
      </c>
      <c r="QO9" s="19">
        <f>4293+23+9</f>
        <v>4325</v>
      </c>
      <c r="QP9" s="19">
        <f>3769+32+12</f>
        <v>3813</v>
      </c>
      <c r="QQ9" s="19">
        <f>4228+72+30</f>
        <v>4330</v>
      </c>
      <c r="QR9" s="19">
        <f>4202+24+7</f>
        <v>4233</v>
      </c>
      <c r="QS9" s="19">
        <f>7514+34+4</f>
        <v>7552</v>
      </c>
      <c r="QT9" s="19">
        <f>9116+17+3</f>
        <v>9136</v>
      </c>
      <c r="QU9" s="19">
        <f>6838+30+2</f>
        <v>6870</v>
      </c>
      <c r="QV9" s="19">
        <f>7796+1+20+26</f>
        <v>7843</v>
      </c>
      <c r="QW9" s="19">
        <f>8546+32+9</f>
        <v>8587</v>
      </c>
      <c r="QX9" s="19">
        <f>7555+95</f>
        <v>7650</v>
      </c>
      <c r="QY9" s="19">
        <f>4757+27+12</f>
        <v>4796</v>
      </c>
      <c r="QZ9" s="19">
        <f>4343+44+12</f>
        <v>4399</v>
      </c>
      <c r="RA9" s="19">
        <f>4709+69+21</f>
        <v>4799</v>
      </c>
      <c r="RB9" s="19">
        <f>9527+1+35+11</f>
        <v>9574</v>
      </c>
      <c r="RC9" s="19">
        <f>6229+23+8</f>
        <v>6260</v>
      </c>
      <c r="RD9" s="19">
        <f>4557+42+14</f>
        <v>4613</v>
      </c>
      <c r="RE9" s="19">
        <f>4153+2+46+13</f>
        <v>4214</v>
      </c>
      <c r="RF9" s="19">
        <f>5188+1+65+27</f>
        <v>5281</v>
      </c>
      <c r="RG9" s="19">
        <f>5015+49+19</f>
        <v>5083</v>
      </c>
      <c r="RH9" s="19">
        <f>4182+59+19</f>
        <v>4260</v>
      </c>
      <c r="RI9" s="19">
        <v>2887</v>
      </c>
      <c r="RJ9" s="19">
        <f>4868+11</f>
        <v>4879</v>
      </c>
      <c r="RK9" s="19">
        <f>12679+3+2</f>
        <v>12684</v>
      </c>
      <c r="RL9" s="19">
        <v>8268</v>
      </c>
      <c r="RM9" s="19">
        <f>9046+115+31</f>
        <v>9192</v>
      </c>
      <c r="RN9" s="19">
        <v>7088</v>
      </c>
      <c r="RO9" s="19">
        <v>8816</v>
      </c>
      <c r="RP9" s="19">
        <v>10940</v>
      </c>
      <c r="RQ9" s="19">
        <f>8665+192+66</f>
        <v>8923</v>
      </c>
      <c r="RR9" s="19">
        <f>5176+86+19</f>
        <v>5281</v>
      </c>
      <c r="RS9" s="19">
        <v>5409</v>
      </c>
      <c r="RT9" s="19">
        <f>7508+47+15</f>
        <v>7570</v>
      </c>
      <c r="RU9" s="19">
        <f>6119+1+38+7</f>
        <v>6165</v>
      </c>
      <c r="RV9" s="19">
        <f>5099+47+16</f>
        <v>5162</v>
      </c>
      <c r="RW9" s="19">
        <v>5015</v>
      </c>
      <c r="RX9" s="19">
        <v>4176</v>
      </c>
      <c r="RY9" s="19">
        <v>5334</v>
      </c>
      <c r="RZ9" s="19">
        <f>4103+109+31</f>
        <v>4243</v>
      </c>
      <c r="SA9" s="19">
        <v>3233</v>
      </c>
      <c r="SB9" s="19">
        <v>4222</v>
      </c>
      <c r="SC9" s="19">
        <f>2744+29+10</f>
        <v>2783</v>
      </c>
      <c r="SD9" s="19">
        <v>5148</v>
      </c>
      <c r="SE9" s="19">
        <f>5841+34+24</f>
        <v>5899</v>
      </c>
      <c r="SF9" s="19">
        <f>5106+28</f>
        <v>5134</v>
      </c>
      <c r="SG9" s="19">
        <v>5428</v>
      </c>
      <c r="SH9" s="19">
        <f>9846+1+130+28</f>
        <v>10005</v>
      </c>
      <c r="SI9" s="19">
        <f>7688+22</f>
        <v>7710</v>
      </c>
      <c r="SJ9" s="19">
        <f>12674+9+18</f>
        <v>12701</v>
      </c>
      <c r="SK9" s="19">
        <f>7687+132+8</f>
        <v>7827</v>
      </c>
      <c r="SL9" s="19">
        <f>6966+46+10</f>
        <v>7022</v>
      </c>
      <c r="SM9" s="19">
        <f>5520+72+15</f>
        <v>5607</v>
      </c>
      <c r="SN9" s="19">
        <f>4835+61+17</f>
        <v>4913</v>
      </c>
      <c r="SO9" s="19">
        <f>5007+122+40</f>
        <v>5169</v>
      </c>
      <c r="SP9" s="19">
        <f>5701+51+12</f>
        <v>5764</v>
      </c>
      <c r="SQ9" s="19">
        <f>7930+48+5</f>
        <v>7983</v>
      </c>
      <c r="SR9" s="19">
        <f>5825+39+9</f>
        <v>5873</v>
      </c>
      <c r="SS9" s="19">
        <f>4920+60+38</f>
        <v>5018</v>
      </c>
      <c r="ST9" s="19">
        <f>5860+67+8</f>
        <v>5935</v>
      </c>
      <c r="SU9" s="19">
        <f>7113+1+45+10</f>
        <v>7169</v>
      </c>
      <c r="SV9" s="19">
        <f>5643+34+8</f>
        <v>5685</v>
      </c>
      <c r="SW9" s="19">
        <f>5048+2+41+9</f>
        <v>5100</v>
      </c>
      <c r="SX9" s="19">
        <f>4963+110+9</f>
        <v>5082</v>
      </c>
      <c r="SY9" s="19">
        <f>5268+35+15</f>
        <v>5318</v>
      </c>
      <c r="SZ9" s="19">
        <f>8887+18</f>
        <v>8905</v>
      </c>
      <c r="TA9" s="19">
        <f>9060+81+13</f>
        <v>9154</v>
      </c>
      <c r="TB9" s="19">
        <v>9530</v>
      </c>
      <c r="TC9" s="19">
        <f>7406+134+32</f>
        <v>7572</v>
      </c>
      <c r="TD9" s="19">
        <v>12777</v>
      </c>
      <c r="TE9" s="19">
        <f>9344+65+29</f>
        <v>9438</v>
      </c>
      <c r="TF9" s="19">
        <f>6725</f>
        <v>6725</v>
      </c>
      <c r="TG9" s="19">
        <f>5654+122+31</f>
        <v>5807</v>
      </c>
      <c r="TH9" s="19">
        <f>5702+56+39</f>
        <v>5797</v>
      </c>
      <c r="TI9" s="19">
        <f>5415+46+14</f>
        <v>5475</v>
      </c>
      <c r="TJ9" s="19">
        <f>8334+62+10</f>
        <v>8406</v>
      </c>
      <c r="TK9" s="19">
        <f>5878</f>
        <v>5878</v>
      </c>
      <c r="TL9" s="19">
        <f>5400+97+20</f>
        <v>5517</v>
      </c>
      <c r="TM9" s="19">
        <f>4694+113+37</f>
        <v>4844</v>
      </c>
      <c r="TN9" s="19">
        <v>4351</v>
      </c>
      <c r="TO9" s="19">
        <f>3722+44+9</f>
        <v>3775</v>
      </c>
      <c r="TP9" s="19">
        <f>5309</f>
        <v>5309</v>
      </c>
      <c r="TQ9" s="19">
        <f>6828+107+34</f>
        <v>6969</v>
      </c>
      <c r="TR9" s="19">
        <f>5226+1+139+45</f>
        <v>5411</v>
      </c>
      <c r="TS9" s="19">
        <f>4650+1+41+14</f>
        <v>4706</v>
      </c>
      <c r="TT9" s="19">
        <f>8829+48+11</f>
        <v>8888</v>
      </c>
      <c r="TU9" s="19">
        <f>10845+52+17</f>
        <v>10914</v>
      </c>
      <c r="TV9" s="19">
        <f>11147</f>
        <v>11147</v>
      </c>
      <c r="TW9" s="19">
        <f>8588+92+12</f>
        <v>8692</v>
      </c>
      <c r="TX9" s="19">
        <f>11707+58+12</f>
        <v>11777</v>
      </c>
      <c r="TY9" s="19">
        <f>9729+53+14</f>
        <v>9796</v>
      </c>
      <c r="TZ9" s="19">
        <f>10226</f>
        <v>10226</v>
      </c>
      <c r="UA9" s="19">
        <f>6964+14+3</f>
        <v>6981</v>
      </c>
      <c r="UB9" s="19">
        <f>5016+38+16</f>
        <v>5070</v>
      </c>
      <c r="UC9" s="19">
        <f>4856+16+3</f>
        <v>4875</v>
      </c>
      <c r="UD9" s="19">
        <f>7711</f>
        <v>7711</v>
      </c>
      <c r="UE9" s="19">
        <f>6545+15+6</f>
        <v>6566</v>
      </c>
      <c r="UF9" s="19">
        <f>4561+15+4</f>
        <v>4580</v>
      </c>
      <c r="UG9" s="19">
        <f>3909+49+14</f>
        <v>3972</v>
      </c>
      <c r="UH9" s="19">
        <f>3418+8+2</f>
        <v>3428</v>
      </c>
      <c r="UI9" s="19">
        <f>5065+5+2</f>
        <v>5072</v>
      </c>
      <c r="UJ9" s="19">
        <f>4295+4+3</f>
        <v>4302</v>
      </c>
      <c r="UK9" s="19">
        <f>4540+10+4</f>
        <v>4554</v>
      </c>
      <c r="UL9" s="19">
        <f>4076+67+24</f>
        <v>4167</v>
      </c>
      <c r="UM9" s="19">
        <f>3499+5+3</f>
        <v>3507</v>
      </c>
      <c r="UN9" s="19">
        <f>5404+10+3</f>
        <v>5417</v>
      </c>
      <c r="UO9" s="19">
        <f>4559+8+1</f>
        <v>4568</v>
      </c>
      <c r="UP9" s="19">
        <f>5077+29+5</f>
        <v>5111</v>
      </c>
      <c r="UQ9" s="19">
        <f>5114+3+59+26</f>
        <v>5202</v>
      </c>
      <c r="UR9" s="19">
        <f>6585+1+17+5</f>
        <v>6608</v>
      </c>
      <c r="US9" s="19">
        <f>10160+4+1</f>
        <v>10165</v>
      </c>
      <c r="UT9" s="19">
        <v>6857</v>
      </c>
      <c r="UU9" s="19">
        <v>8033</v>
      </c>
      <c r="UV9" s="19">
        <f>7587+1+77+25</f>
        <v>7690</v>
      </c>
      <c r="UW9" s="19">
        <f>6215+14+2</f>
        <v>6231</v>
      </c>
      <c r="UX9" s="19">
        <f>9143+17</f>
        <v>9160</v>
      </c>
      <c r="UY9" s="19">
        <f>5433+9+2</f>
        <v>5444</v>
      </c>
      <c r="UZ9" s="19">
        <f>4277+16+2</f>
        <v>4295</v>
      </c>
      <c r="VA9" s="19">
        <f>3811+61+22</f>
        <v>3894</v>
      </c>
      <c r="VB9" s="19">
        <v>6422</v>
      </c>
      <c r="VC9" s="19">
        <v>4880</v>
      </c>
      <c r="VD9" s="19">
        <f>3895+22+9</f>
        <v>3926</v>
      </c>
      <c r="VE9" s="19">
        <f>3367+1+54+15</f>
        <v>3437</v>
      </c>
      <c r="VF9" s="19">
        <f>4321+7+3</f>
        <v>4331</v>
      </c>
      <c r="VG9" s="19">
        <f>4898</f>
        <v>4898</v>
      </c>
      <c r="VH9" s="19">
        <f>4554+1+18+5</f>
        <v>4578</v>
      </c>
      <c r="VI9" s="19">
        <f>4296+7+1</f>
        <v>4304</v>
      </c>
      <c r="VJ9" s="19">
        <f>4106+44+12</f>
        <v>4162</v>
      </c>
      <c r="VK9" s="19">
        <f>5082+7+3</f>
        <v>5092</v>
      </c>
      <c r="VL9" s="19">
        <f>10593+2+3</f>
        <v>10598</v>
      </c>
      <c r="VM9" s="19">
        <f>7085+9</f>
        <v>7094</v>
      </c>
      <c r="VN9" s="19">
        <f>5906+15+4</f>
        <v>5925</v>
      </c>
      <c r="VO9" s="19">
        <v>8645</v>
      </c>
      <c r="VP9" s="19">
        <v>8739</v>
      </c>
      <c r="VQ9" s="19">
        <f>5982+54+10</f>
        <v>6046</v>
      </c>
      <c r="VR9" s="19">
        <f>4885+1</f>
        <v>4886</v>
      </c>
      <c r="VS9" s="19">
        <v>3956</v>
      </c>
      <c r="VT9" s="19">
        <f>3543+37+9</f>
        <v>3589</v>
      </c>
      <c r="VU9" s="19">
        <f>3619+5+1</f>
        <v>3625</v>
      </c>
      <c r="VV9" s="19">
        <f>5312+22</f>
        <v>5334</v>
      </c>
      <c r="VW9" s="19">
        <f>3977+11+2</f>
        <v>3990</v>
      </c>
      <c r="VX9" s="19">
        <v>3584</v>
      </c>
      <c r="VY9" s="19">
        <f>3099+38+16</f>
        <v>3153</v>
      </c>
      <c r="VZ9" s="19">
        <f>4155</f>
        <v>4155</v>
      </c>
      <c r="WA9" s="19">
        <f>5045</f>
        <v>5045</v>
      </c>
      <c r="WB9" s="19">
        <v>3908</v>
      </c>
      <c r="WC9" s="19">
        <f>3336+13+2</f>
        <v>3351</v>
      </c>
      <c r="WD9" s="19">
        <f>3101+41+14</f>
        <v>3156</v>
      </c>
      <c r="WE9" s="19">
        <f>3155+18+3</f>
        <v>3176</v>
      </c>
      <c r="WF9" s="19">
        <f>6292+15+2</f>
        <v>6309</v>
      </c>
      <c r="WG9" s="19">
        <f>6537</f>
        <v>6537</v>
      </c>
      <c r="WH9" s="19">
        <v>7784</v>
      </c>
      <c r="WI9" s="19">
        <v>6418</v>
      </c>
      <c r="WJ9" s="19">
        <v>7128</v>
      </c>
      <c r="WK9" s="19">
        <v>9804</v>
      </c>
      <c r="WL9" s="19">
        <f>7682+31+3</f>
        <v>7716</v>
      </c>
      <c r="WM9" s="19">
        <f>4672+50+18</f>
        <v>4740</v>
      </c>
      <c r="WN9" s="19">
        <f>4461+18+1</f>
        <v>4480</v>
      </c>
      <c r="WO9" s="19">
        <f>5693+12+4</f>
        <v>5709</v>
      </c>
      <c r="WP9" s="19">
        <f>4966+8+1</f>
        <v>4975</v>
      </c>
      <c r="WQ9" s="19">
        <f>4269+6+3</f>
        <v>4278</v>
      </c>
      <c r="WR9" s="19">
        <f>3439+41+21</f>
        <v>3501</v>
      </c>
      <c r="WS9" s="19">
        <f>3261+5+1</f>
        <v>3267</v>
      </c>
      <c r="WT9" s="19">
        <f>4020+7+1</f>
        <v>4028</v>
      </c>
      <c r="WU9" s="19">
        <f>3541+10+2</f>
        <v>3553</v>
      </c>
      <c r="WV9" s="19">
        <f>4173+12+4</f>
        <v>4189</v>
      </c>
      <c r="WW9" s="19">
        <f>3250+26+9</f>
        <v>3285</v>
      </c>
      <c r="WX9" s="19">
        <f>3025+7+2</f>
        <v>3034</v>
      </c>
      <c r="WY9" s="19">
        <f>4328+15+2</f>
        <v>4345</v>
      </c>
      <c r="WZ9" s="19">
        <f>3877+9</f>
        <v>3886</v>
      </c>
      <c r="XA9" s="19">
        <f>4222+12+6</f>
        <v>4240</v>
      </c>
      <c r="XB9" s="19">
        <f>4943+48+17</f>
        <v>5008</v>
      </c>
      <c r="XC9" s="19">
        <v>6411</v>
      </c>
      <c r="XD9" s="19">
        <v>6765</v>
      </c>
      <c r="XE9" s="19">
        <f>6813+10+5</f>
        <v>6828</v>
      </c>
      <c r="XF9" s="19">
        <f>9749</f>
        <v>9749</v>
      </c>
      <c r="XG9" s="19">
        <v>9098</v>
      </c>
      <c r="XH9" s="19">
        <f>6149+59+15</f>
        <v>6223</v>
      </c>
      <c r="XI9" s="19">
        <f>4877+13+1</f>
        <v>4891</v>
      </c>
      <c r="XJ9" s="19">
        <v>4146</v>
      </c>
      <c r="XK9" s="19">
        <f>3992+56+19</f>
        <v>4067</v>
      </c>
      <c r="XL9" s="19">
        <v>4375</v>
      </c>
      <c r="XM9" s="19">
        <v>7900</v>
      </c>
      <c r="XN9" s="19">
        <v>7498</v>
      </c>
      <c r="XO9" s="19">
        <v>4249</v>
      </c>
      <c r="XP9" s="19">
        <v>3784</v>
      </c>
      <c r="XQ9" s="19">
        <v>5185</v>
      </c>
      <c r="XR9" s="19">
        <v>5564</v>
      </c>
      <c r="XS9" s="19">
        <v>4797</v>
      </c>
      <c r="XT9" s="19">
        <v>4185</v>
      </c>
      <c r="XU9" s="19">
        <v>4090</v>
      </c>
      <c r="XV9" s="19">
        <v>4988</v>
      </c>
      <c r="XW9" s="19">
        <v>11017</v>
      </c>
      <c r="XX9" s="19">
        <v>10280</v>
      </c>
      <c r="XY9" s="19">
        <v>8079</v>
      </c>
      <c r="XZ9" s="19">
        <v>12792</v>
      </c>
      <c r="YA9" s="19">
        <v>10393</v>
      </c>
      <c r="YB9" s="19">
        <v>7700</v>
      </c>
      <c r="YC9" s="19">
        <v>5748</v>
      </c>
      <c r="YD9" s="19">
        <v>4904</v>
      </c>
      <c r="YE9" s="19">
        <v>4789</v>
      </c>
      <c r="YF9" s="19">
        <v>6436</v>
      </c>
      <c r="YG9" s="19">
        <v>8322</v>
      </c>
      <c r="YH9" s="19">
        <v>5357</v>
      </c>
      <c r="YI9" s="19">
        <v>5068</v>
      </c>
      <c r="YJ9" s="19">
        <v>4153</v>
      </c>
      <c r="YK9" s="19">
        <v>5570</v>
      </c>
      <c r="YL9" s="19">
        <v>4692</v>
      </c>
      <c r="YM9" s="19">
        <v>4873</v>
      </c>
      <c r="YN9" s="19">
        <v>4426</v>
      </c>
      <c r="YO9" s="19">
        <v>3862</v>
      </c>
      <c r="YP9" s="19">
        <v>3842</v>
      </c>
      <c r="YQ9" s="19">
        <v>5967</v>
      </c>
      <c r="YR9" s="19">
        <v>5776</v>
      </c>
      <c r="YS9" s="19">
        <v>5436</v>
      </c>
      <c r="YT9" s="19">
        <v>6777</v>
      </c>
      <c r="YU9" s="19">
        <v>9077</v>
      </c>
      <c r="YV9" s="19">
        <v>7348</v>
      </c>
      <c r="YW9" s="19">
        <v>7449</v>
      </c>
      <c r="YX9" s="19">
        <v>13139</v>
      </c>
      <c r="YY9" s="19">
        <v>836</v>
      </c>
      <c r="YZ9" s="19">
        <v>2220</v>
      </c>
      <c r="ZA9" s="19">
        <v>3362</v>
      </c>
      <c r="ZB9" s="19">
        <v>4942</v>
      </c>
      <c r="ZC9" s="19">
        <v>4066</v>
      </c>
      <c r="ZD9" s="19">
        <v>7424</v>
      </c>
      <c r="ZE9" s="19">
        <v>6225</v>
      </c>
      <c r="ZF9" s="19">
        <v>5054</v>
      </c>
      <c r="ZG9" s="19">
        <v>4342</v>
      </c>
      <c r="ZH9" s="19">
        <v>3899</v>
      </c>
      <c r="ZI9" s="19">
        <v>5798</v>
      </c>
      <c r="ZJ9" s="19">
        <v>4529</v>
      </c>
      <c r="ZK9" s="19">
        <v>4862</v>
      </c>
      <c r="ZL9" s="19">
        <v>4761</v>
      </c>
      <c r="ZM9" s="19">
        <v>5554</v>
      </c>
      <c r="ZN9" s="19">
        <v>9752</v>
      </c>
      <c r="ZO9" s="19">
        <v>8038</v>
      </c>
      <c r="ZP9" s="19">
        <v>10409</v>
      </c>
      <c r="ZQ9" s="19">
        <v>9050</v>
      </c>
      <c r="ZR9" s="19">
        <v>8812</v>
      </c>
      <c r="ZS9" s="19">
        <v>6110</v>
      </c>
      <c r="ZT9" s="19">
        <v>5899</v>
      </c>
      <c r="ZU9" s="19">
        <v>5229</v>
      </c>
      <c r="ZV9" s="19">
        <v>5305</v>
      </c>
      <c r="ZW9" s="19">
        <v>5746</v>
      </c>
      <c r="ZX9" s="19">
        <v>6790</v>
      </c>
      <c r="ZY9" s="19">
        <v>5821</v>
      </c>
      <c r="ZZ9" s="19">
        <v>4310</v>
      </c>
      <c r="AAA9" s="19">
        <v>4557</v>
      </c>
      <c r="AAB9" s="19">
        <v>5171</v>
      </c>
      <c r="AAC9" s="19">
        <v>5853</v>
      </c>
      <c r="AAD9" s="19">
        <v>4846</v>
      </c>
      <c r="AAE9" s="19">
        <v>4646</v>
      </c>
      <c r="AAF9" s="19">
        <v>5550</v>
      </c>
      <c r="AAG9" s="19">
        <v>4566</v>
      </c>
      <c r="AAH9" s="19">
        <v>7030</v>
      </c>
      <c r="AAI9" s="19">
        <v>6663</v>
      </c>
      <c r="AAJ9" s="19">
        <v>9710</v>
      </c>
      <c r="AAK9" s="19">
        <v>8067</v>
      </c>
      <c r="AAL9" s="19">
        <v>11974</v>
      </c>
      <c r="AAM9" s="19">
        <v>10937</v>
      </c>
      <c r="AAN9" s="19">
        <v>9348</v>
      </c>
      <c r="AAO9" s="19">
        <v>6466</v>
      </c>
      <c r="AAP9" s="19">
        <v>5499</v>
      </c>
      <c r="AAQ9" s="19">
        <v>8259</v>
      </c>
      <c r="AAR9" s="19">
        <v>8082</v>
      </c>
      <c r="AAS9" s="19">
        <v>7332</v>
      </c>
      <c r="AAT9" s="19">
        <v>6167</v>
      </c>
      <c r="AAU9" s="19">
        <v>4728</v>
      </c>
      <c r="AAV9" s="19">
        <v>5626</v>
      </c>
      <c r="AAW9" s="19">
        <v>5599</v>
      </c>
      <c r="AAX9" s="19">
        <v>4006</v>
      </c>
      <c r="AAY9" s="19">
        <v>7966</v>
      </c>
      <c r="AAZ9" s="19">
        <v>6850</v>
      </c>
      <c r="ABA9" s="19">
        <v>6933</v>
      </c>
      <c r="ABB9" s="19">
        <v>7840</v>
      </c>
      <c r="ABC9" s="19">
        <v>9588</v>
      </c>
      <c r="ABD9" s="19">
        <v>10090</v>
      </c>
      <c r="ABE9" s="19">
        <v>8646</v>
      </c>
      <c r="ABF9" s="19">
        <v>9621</v>
      </c>
      <c r="ABG9" s="19">
        <v>9497</v>
      </c>
      <c r="ABH9" s="19">
        <v>7610</v>
      </c>
      <c r="ABI9" s="19">
        <v>9890</v>
      </c>
      <c r="ABJ9" s="19">
        <v>8551</v>
      </c>
      <c r="ABK9" s="19">
        <v>6729</v>
      </c>
      <c r="ABL9" s="19">
        <v>7155</v>
      </c>
      <c r="ABM9" s="19">
        <v>6017</v>
      </c>
      <c r="ABN9" s="19">
        <v>5913</v>
      </c>
      <c r="ABO9" s="19">
        <v>4769</v>
      </c>
      <c r="ABP9" s="19">
        <v>4142</v>
      </c>
      <c r="ABQ9" s="19">
        <v>5145</v>
      </c>
      <c r="ABR9" s="19">
        <v>3654</v>
      </c>
      <c r="ABS9" s="19">
        <v>4468</v>
      </c>
      <c r="ABT9" s="19">
        <v>5799</v>
      </c>
      <c r="ABU9" s="19">
        <v>6437</v>
      </c>
      <c r="ABV9" s="19">
        <v>6396</v>
      </c>
      <c r="ABW9" s="19">
        <v>11006</v>
      </c>
      <c r="ABX9" s="19">
        <v>8751</v>
      </c>
      <c r="ABY9" s="19">
        <v>9706</v>
      </c>
      <c r="ABZ9" s="19">
        <v>11869</v>
      </c>
      <c r="ACA9" s="19">
        <v>8676</v>
      </c>
      <c r="ACB9" s="19">
        <v>7462</v>
      </c>
      <c r="ACC9" s="19">
        <v>6588</v>
      </c>
      <c r="ACD9" s="19">
        <v>5804</v>
      </c>
      <c r="ACE9" s="19">
        <v>5758</v>
      </c>
      <c r="ACF9" s="19">
        <v>8821</v>
      </c>
      <c r="ACG9" s="19">
        <v>6900</v>
      </c>
      <c r="ACH9" s="19">
        <v>5918</v>
      </c>
      <c r="ACI9" s="19">
        <v>7258</v>
      </c>
      <c r="ACJ9" s="19">
        <v>7964</v>
      </c>
      <c r="ACK9" s="19">
        <v>6849</v>
      </c>
      <c r="ACL9" s="19">
        <v>6283</v>
      </c>
      <c r="ACM9" s="19">
        <v>5765</v>
      </c>
      <c r="ACN9" s="19">
        <v>5614</v>
      </c>
      <c r="ACO9" s="19">
        <v>8833</v>
      </c>
      <c r="ACP9" s="19">
        <v>8672</v>
      </c>
      <c r="ACQ9" s="19">
        <v>9632</v>
      </c>
      <c r="ACR9" s="19">
        <v>11067</v>
      </c>
      <c r="ACS9" s="19">
        <v>9286</v>
      </c>
      <c r="ACT9" s="19">
        <v>11256</v>
      </c>
      <c r="ACU9" s="19">
        <v>11534</v>
      </c>
      <c r="ACV9" s="19">
        <v>11774</v>
      </c>
      <c r="ACW9" s="19">
        <v>10323</v>
      </c>
      <c r="ACX9" s="19">
        <v>8678</v>
      </c>
      <c r="ACY9" s="19">
        <v>6890</v>
      </c>
      <c r="ACZ9" s="19">
        <v>7569</v>
      </c>
      <c r="ADA9" s="19">
        <v>5573</v>
      </c>
      <c r="ADB9" s="19">
        <v>5301</v>
      </c>
      <c r="ADC9" s="19">
        <v>4625</v>
      </c>
      <c r="ADD9" s="19">
        <v>4400</v>
      </c>
      <c r="ADE9" s="19">
        <v>5607</v>
      </c>
      <c r="ADF9" s="19">
        <v>5994</v>
      </c>
      <c r="ADG9" s="19">
        <v>5298</v>
      </c>
      <c r="ADH9" s="19">
        <v>5032</v>
      </c>
      <c r="ADI9" s="19">
        <v>7858</v>
      </c>
      <c r="ADJ9" s="19">
        <v>8716</v>
      </c>
      <c r="ADK9" s="19">
        <v>8932</v>
      </c>
      <c r="ADL9" s="19">
        <v>10731</v>
      </c>
      <c r="ADM9" s="19">
        <v>11684</v>
      </c>
      <c r="ADN9" s="19">
        <v>10231</v>
      </c>
      <c r="ADO9" s="19">
        <v>11932</v>
      </c>
      <c r="ADP9" s="19">
        <v>11529</v>
      </c>
      <c r="ADQ9" s="19">
        <v>8494</v>
      </c>
      <c r="ADR9" s="19">
        <v>5693</v>
      </c>
      <c r="ADS9" s="19">
        <v>7706</v>
      </c>
      <c r="ADT9" s="19">
        <v>6685</v>
      </c>
      <c r="ADU9" s="19">
        <v>5603</v>
      </c>
      <c r="ADV9" s="19">
        <v>4786</v>
      </c>
      <c r="ADW9" s="19">
        <v>3938</v>
      </c>
      <c r="ADX9" s="19">
        <v>5336</v>
      </c>
      <c r="ADY9" s="19">
        <v>4557</v>
      </c>
      <c r="ADZ9" s="19">
        <v>5338</v>
      </c>
      <c r="AEA9" s="19">
        <v>4238</v>
      </c>
      <c r="AEB9" s="19">
        <v>3904</v>
      </c>
      <c r="AEC9" s="19">
        <v>5797</v>
      </c>
      <c r="AED9" s="19">
        <v>4843</v>
      </c>
      <c r="AEE9" s="19">
        <v>4981</v>
      </c>
      <c r="AEF9" s="19">
        <v>5246</v>
      </c>
      <c r="AEG9" s="19">
        <v>11543</v>
      </c>
      <c r="AEH9" s="19">
        <v>8740</v>
      </c>
      <c r="AEI9" s="19">
        <v>9961</v>
      </c>
      <c r="AEJ9" s="19">
        <v>9814</v>
      </c>
      <c r="AEK9" s="19">
        <v>7086</v>
      </c>
      <c r="AEL9" s="19">
        <v>6746</v>
      </c>
      <c r="AEM9" s="19">
        <v>6004</v>
      </c>
      <c r="AEN9" s="19">
        <v>5308</v>
      </c>
      <c r="AEO9" s="19">
        <v>4960</v>
      </c>
      <c r="AEP9" s="19">
        <v>4259</v>
      </c>
      <c r="AEQ9" s="19">
        <v>6717</v>
      </c>
      <c r="AER9" s="19">
        <v>5350</v>
      </c>
      <c r="AES9" s="19">
        <v>4540</v>
      </c>
      <c r="AET9" s="19">
        <v>4142</v>
      </c>
      <c r="AEU9" s="19">
        <v>4667</v>
      </c>
      <c r="AEV9" s="19">
        <v>5757</v>
      </c>
      <c r="AEW9" s="19">
        <v>4961</v>
      </c>
      <c r="AEX9" s="19">
        <v>4923</v>
      </c>
      <c r="AEY9" s="19">
        <v>4611</v>
      </c>
      <c r="AEZ9" s="19">
        <v>4821</v>
      </c>
      <c r="AFA9" s="19">
        <v>8887</v>
      </c>
      <c r="AFB9" s="19">
        <v>10180</v>
      </c>
      <c r="AFC9" s="19">
        <v>7336</v>
      </c>
      <c r="AFD9" s="19">
        <v>10438</v>
      </c>
      <c r="AFE9" s="19">
        <v>9774</v>
      </c>
      <c r="AFF9" s="19">
        <v>9339</v>
      </c>
      <c r="AFG9" s="19">
        <v>9668</v>
      </c>
      <c r="AFH9" s="19">
        <v>12475</v>
      </c>
      <c r="AFI9" s="19">
        <v>4560</v>
      </c>
      <c r="AFJ9" s="19">
        <v>4230</v>
      </c>
      <c r="AFK9" s="19">
        <v>7346</v>
      </c>
      <c r="AFL9" s="19">
        <v>5259</v>
      </c>
      <c r="AFM9" s="19">
        <v>4304</v>
      </c>
      <c r="AFN9" s="19">
        <v>3856</v>
      </c>
      <c r="AFO9" s="19">
        <v>4764</v>
      </c>
      <c r="AFP9" s="19">
        <v>5322</v>
      </c>
      <c r="AFQ9" s="19">
        <v>4473</v>
      </c>
      <c r="AFR9" s="19">
        <v>3829</v>
      </c>
      <c r="AFS9" s="19">
        <v>3242</v>
      </c>
      <c r="AFT9" s="19">
        <v>3275</v>
      </c>
      <c r="AFU9" s="19">
        <v>6625</v>
      </c>
      <c r="AFV9" s="19">
        <v>5989</v>
      </c>
      <c r="AFW9" s="19">
        <v>6401</v>
      </c>
      <c r="AFX9" s="19">
        <v>8488</v>
      </c>
      <c r="AFY9" s="19">
        <v>8339</v>
      </c>
      <c r="AFZ9" s="19">
        <v>9868</v>
      </c>
      <c r="AGA9" s="19">
        <v>8789</v>
      </c>
      <c r="AGB9" s="19">
        <v>5832</v>
      </c>
      <c r="AGC9" s="19">
        <v>4553</v>
      </c>
      <c r="AGD9" s="19">
        <v>6070</v>
      </c>
      <c r="AGE9" s="19">
        <v>5403</v>
      </c>
      <c r="AGF9" s="19">
        <v>4286</v>
      </c>
      <c r="AGG9" s="19">
        <v>5082</v>
      </c>
      <c r="AGH9" s="19">
        <v>4184</v>
      </c>
      <c r="AGI9" s="19">
        <v>4798</v>
      </c>
      <c r="AGJ9" s="19">
        <v>4325</v>
      </c>
      <c r="AGK9" s="19">
        <v>4197</v>
      </c>
      <c r="AGL9" s="19">
        <v>4775</v>
      </c>
      <c r="AGM9" s="19">
        <v>3662</v>
      </c>
      <c r="AGN9" s="19">
        <v>4814</v>
      </c>
      <c r="AGO9" s="19">
        <v>4205</v>
      </c>
      <c r="AGP9" s="19">
        <v>4292</v>
      </c>
      <c r="AGQ9" s="19">
        <v>4404</v>
      </c>
      <c r="AGR9" s="19">
        <v>5275</v>
      </c>
      <c r="AGS9" s="19">
        <v>9489</v>
      </c>
      <c r="AGT9" s="19">
        <v>6512</v>
      </c>
      <c r="AGU9" s="19">
        <v>9432</v>
      </c>
      <c r="AGV9" s="19">
        <v>9162</v>
      </c>
      <c r="AGW9" s="19">
        <v>6844</v>
      </c>
      <c r="AGX9" s="19">
        <v>5740</v>
      </c>
      <c r="AGY9" s="19">
        <v>4678</v>
      </c>
      <c r="AGZ9" s="19">
        <v>4387</v>
      </c>
      <c r="AHA9" s="19">
        <v>3986</v>
      </c>
      <c r="AHB9" s="19">
        <v>6435</v>
      </c>
      <c r="AHC9" s="19">
        <v>5465</v>
      </c>
      <c r="AHD9" s="19">
        <v>4334</v>
      </c>
      <c r="AHE9" s="19">
        <v>4011</v>
      </c>
      <c r="AHF9" s="19">
        <v>4397</v>
      </c>
      <c r="AHG9" s="19">
        <v>4891</v>
      </c>
      <c r="AHH9" s="19">
        <v>4439</v>
      </c>
      <c r="AHI9" s="19">
        <v>4341</v>
      </c>
      <c r="AHJ9" s="19">
        <v>4502</v>
      </c>
      <c r="AHK9" s="19">
        <v>4973</v>
      </c>
      <c r="AHL9" s="19">
        <v>6684</v>
      </c>
      <c r="AHM9" s="19">
        <v>7207</v>
      </c>
      <c r="AHN9" s="19">
        <v>9115</v>
      </c>
      <c r="AHO9" s="19">
        <v>7164</v>
      </c>
      <c r="AHP9" s="19">
        <v>9585</v>
      </c>
      <c r="AHQ9" s="19">
        <v>10991</v>
      </c>
      <c r="AHR9" s="19">
        <v>8112</v>
      </c>
      <c r="AHS9" s="19">
        <v>5578</v>
      </c>
      <c r="AHT9" s="19">
        <v>4637</v>
      </c>
      <c r="AHU9" s="19">
        <v>4415</v>
      </c>
      <c r="AHV9" s="19">
        <v>6187</v>
      </c>
      <c r="AHW9" s="19">
        <v>5143</v>
      </c>
      <c r="AHX9" s="19">
        <v>4099</v>
      </c>
      <c r="AHY9" s="19">
        <v>3853</v>
      </c>
      <c r="AHZ9" s="19">
        <v>5836</v>
      </c>
      <c r="AIA9" s="19">
        <v>5467</v>
      </c>
      <c r="AIB9" s="19">
        <v>5332</v>
      </c>
      <c r="AIC9" s="19">
        <v>4840</v>
      </c>
      <c r="AID9" s="19">
        <v>4097</v>
      </c>
      <c r="AIE9" s="19">
        <v>4087</v>
      </c>
      <c r="AIF9" s="19">
        <v>6125</v>
      </c>
      <c r="AIG9" s="19">
        <v>4618</v>
      </c>
      <c r="AIH9" s="19">
        <v>4996</v>
      </c>
      <c r="AII9" s="19">
        <v>5064</v>
      </c>
      <c r="AIJ9" s="19">
        <v>6895</v>
      </c>
      <c r="AIK9" s="19">
        <v>9577</v>
      </c>
      <c r="AIL9" s="19">
        <v>10046</v>
      </c>
      <c r="AIM9" s="19">
        <v>9772</v>
      </c>
      <c r="AIN9" s="19">
        <v>7621</v>
      </c>
      <c r="AIO9" s="19">
        <v>5866</v>
      </c>
      <c r="AIP9" s="19">
        <v>5002</v>
      </c>
      <c r="AIQ9" s="19">
        <v>4698</v>
      </c>
      <c r="AIR9" s="19">
        <v>4538</v>
      </c>
      <c r="AIS9" s="19">
        <v>4165</v>
      </c>
      <c r="AIT9" s="19">
        <v>5990</v>
      </c>
      <c r="AIU9" s="19">
        <v>4745</v>
      </c>
      <c r="AIV9" s="19">
        <v>4018</v>
      </c>
      <c r="AIW9" s="19">
        <v>3953</v>
      </c>
      <c r="AIX9" s="19">
        <v>5176</v>
      </c>
      <c r="AIY9" s="19">
        <v>6865</v>
      </c>
      <c r="AIZ9" s="19">
        <v>10950</v>
      </c>
      <c r="AJA9" s="19">
        <v>4868</v>
      </c>
      <c r="AJB9" s="19">
        <v>4756</v>
      </c>
      <c r="AJC9" s="19">
        <v>5589</v>
      </c>
      <c r="AJD9" s="19">
        <v>17837</v>
      </c>
      <c r="AJE9" s="19">
        <v>8747</v>
      </c>
      <c r="AJF9" s="19">
        <v>14457</v>
      </c>
      <c r="AJG9" s="19">
        <v>9699</v>
      </c>
      <c r="AJH9" s="19">
        <v>8168</v>
      </c>
      <c r="AJI9" s="19">
        <v>5543</v>
      </c>
      <c r="AJJ9" s="19">
        <v>5021</v>
      </c>
      <c r="AJK9" s="19">
        <v>4387</v>
      </c>
      <c r="AJL9" s="19">
        <v>4156</v>
      </c>
      <c r="AJM9" s="19">
        <v>4140</v>
      </c>
      <c r="AJN9" s="19">
        <v>11777</v>
      </c>
      <c r="AJO9" s="19">
        <v>5875</v>
      </c>
      <c r="AJP9" s="19">
        <v>4671</v>
      </c>
      <c r="AJQ9" s="19">
        <v>4087</v>
      </c>
      <c r="AJR9" s="19">
        <v>5207</v>
      </c>
      <c r="AJS9" s="19">
        <v>4893</v>
      </c>
      <c r="AJT9" s="19">
        <v>4203</v>
      </c>
      <c r="AJU9" s="19">
        <v>4005</v>
      </c>
      <c r="AJV9" s="19">
        <v>3869</v>
      </c>
      <c r="AJW9" s="19">
        <v>3703</v>
      </c>
      <c r="AJX9" s="19">
        <v>6297</v>
      </c>
      <c r="AJY9" s="19">
        <v>5827</v>
      </c>
      <c r="AJZ9" s="19">
        <v>5878</v>
      </c>
      <c r="AKA9" s="19">
        <v>8906</v>
      </c>
      <c r="AKB9" s="19">
        <v>7544</v>
      </c>
      <c r="AKC9" s="19">
        <v>8356</v>
      </c>
      <c r="AKD9" s="19">
        <v>9427</v>
      </c>
      <c r="AKE9" s="19">
        <v>10313</v>
      </c>
      <c r="AKF9" s="19">
        <v>6950</v>
      </c>
      <c r="AKG9" s="19">
        <v>5412</v>
      </c>
      <c r="AKH9" s="19">
        <v>6765</v>
      </c>
      <c r="AKI9" s="19">
        <v>5292</v>
      </c>
      <c r="AKJ9" s="19">
        <v>4568</v>
      </c>
      <c r="AKK9" s="19">
        <v>3638</v>
      </c>
      <c r="AKL9" s="19">
        <v>4736</v>
      </c>
      <c r="AKM9" s="19">
        <v>3919</v>
      </c>
      <c r="AKN9" s="19">
        <v>4273</v>
      </c>
      <c r="AKO9" s="19">
        <v>7241</v>
      </c>
      <c r="AKP9" s="19">
        <v>5578</v>
      </c>
      <c r="AKQ9" s="19">
        <v>5228</v>
      </c>
      <c r="AKR9" s="19">
        <v>5542</v>
      </c>
      <c r="AKS9" s="19">
        <v>7055</v>
      </c>
      <c r="AKT9" s="19">
        <v>10249</v>
      </c>
      <c r="AKU9" s="19">
        <v>7737</v>
      </c>
      <c r="AKV9" s="19">
        <v>8156</v>
      </c>
      <c r="AKW9" s="19">
        <v>8194</v>
      </c>
      <c r="AKX9" s="19">
        <v>8524</v>
      </c>
      <c r="AKY9" s="19">
        <v>7443</v>
      </c>
      <c r="AKZ9" s="19">
        <v>6113</v>
      </c>
      <c r="ALA9" s="19">
        <v>6437</v>
      </c>
      <c r="ALB9" s="19">
        <v>5455</v>
      </c>
      <c r="ALC9" s="19">
        <v>6192</v>
      </c>
      <c r="ALD9" s="19">
        <v>6136</v>
      </c>
      <c r="ALE9" s="19">
        <v>4753</v>
      </c>
      <c r="ALF9" s="19">
        <v>4856</v>
      </c>
      <c r="ALG9" s="19">
        <v>3773</v>
      </c>
      <c r="ALH9" s="19">
        <v>4242</v>
      </c>
      <c r="ALI9" s="19">
        <v>6422</v>
      </c>
      <c r="ALJ9" s="19">
        <v>5739</v>
      </c>
      <c r="ALK9" s="19">
        <v>5949</v>
      </c>
      <c r="ALL9" s="19">
        <v>5031</v>
      </c>
      <c r="ALM9" s="19">
        <v>10117</v>
      </c>
      <c r="ALN9" s="19">
        <v>10099</v>
      </c>
      <c r="ALO9" s="19">
        <v>10431</v>
      </c>
      <c r="ALP9" s="19">
        <v>12876</v>
      </c>
      <c r="ALQ9" s="19">
        <v>8734</v>
      </c>
      <c r="ALR9" s="19">
        <v>6525</v>
      </c>
      <c r="ALS9" s="19">
        <v>5629</v>
      </c>
      <c r="ALT9" s="19">
        <v>5256</v>
      </c>
      <c r="ALU9" s="19">
        <v>8164</v>
      </c>
      <c r="ALV9" s="19">
        <v>6160</v>
      </c>
      <c r="ALW9" s="19">
        <v>5852</v>
      </c>
      <c r="ALX9" s="19">
        <v>5004</v>
      </c>
      <c r="ALY9" s="19">
        <v>5460</v>
      </c>
      <c r="ALZ9" s="19">
        <v>7326</v>
      </c>
      <c r="AMA9" s="19">
        <v>6049</v>
      </c>
      <c r="AMB9" s="19">
        <v>5233</v>
      </c>
      <c r="AMC9" s="19">
        <v>4627</v>
      </c>
      <c r="AMD9" s="19">
        <v>6202</v>
      </c>
      <c r="AME9" s="19">
        <v>6809</v>
      </c>
      <c r="AMF9" s="19">
        <v>6210</v>
      </c>
      <c r="AMG9" s="19">
        <v>7393</v>
      </c>
      <c r="AMH9" s="19">
        <v>9680</v>
      </c>
      <c r="AMI9" s="19">
        <v>10665</v>
      </c>
      <c r="AMJ9" s="19">
        <v>17889</v>
      </c>
      <c r="AMK9" s="19">
        <v>12951</v>
      </c>
      <c r="AML9" s="19">
        <v>8612</v>
      </c>
      <c r="AMM9" s="19">
        <v>6200</v>
      </c>
      <c r="AMN9" s="19">
        <v>7369</v>
      </c>
      <c r="AMO9" s="19">
        <v>6960</v>
      </c>
      <c r="AMP9" s="19">
        <v>5787</v>
      </c>
      <c r="AMQ9" s="19">
        <v>4580</v>
      </c>
      <c r="AMR9" s="19">
        <v>6354</v>
      </c>
      <c r="AMS9" s="19">
        <v>5299</v>
      </c>
      <c r="AMT9" s="19">
        <v>6542</v>
      </c>
      <c r="AMU9" s="19">
        <v>5840</v>
      </c>
      <c r="AMV9" s="19">
        <v>5202</v>
      </c>
      <c r="AMW9" s="19">
        <v>4533</v>
      </c>
      <c r="AMX9" s="19">
        <v>6690</v>
      </c>
      <c r="AMY9" s="19">
        <v>6890</v>
      </c>
      <c r="AMZ9" s="19">
        <v>6894</v>
      </c>
      <c r="ANA9" s="19">
        <v>7564</v>
      </c>
      <c r="ANB9" s="19">
        <v>10120</v>
      </c>
      <c r="ANC9" s="19">
        <v>11108</v>
      </c>
      <c r="AND9" s="19">
        <v>12753</v>
      </c>
      <c r="ANE9" s="19">
        <v>9724</v>
      </c>
      <c r="ANF9" s="19">
        <v>8529</v>
      </c>
      <c r="ANG9" s="19">
        <v>6436</v>
      </c>
      <c r="ANH9" s="19">
        <v>7390</v>
      </c>
      <c r="ANI9" s="19">
        <v>6477</v>
      </c>
      <c r="ANJ9" s="19">
        <v>5783</v>
      </c>
      <c r="ANK9" s="19">
        <v>4936</v>
      </c>
      <c r="ANL9" s="19">
        <v>3980</v>
      </c>
      <c r="ANM9" s="19">
        <v>5497</v>
      </c>
      <c r="ANN9" s="19">
        <v>4929</v>
      </c>
      <c r="ANO9" s="19">
        <v>4441</v>
      </c>
      <c r="ANP9" s="19">
        <v>3833</v>
      </c>
      <c r="ANQ9" s="19">
        <v>4563</v>
      </c>
      <c r="ANR9" s="19">
        <v>5424</v>
      </c>
      <c r="ANS9" s="19">
        <v>4668</v>
      </c>
      <c r="ANT9" s="19">
        <v>4678</v>
      </c>
      <c r="ANU9" s="19">
        <v>5025</v>
      </c>
      <c r="ANV9" s="19">
        <v>5691</v>
      </c>
      <c r="ANW9" s="19">
        <v>11597</v>
      </c>
      <c r="ANX9" s="19">
        <v>8451</v>
      </c>
      <c r="ANY9" s="19">
        <v>8664</v>
      </c>
      <c r="ANZ9" s="19">
        <v>10970</v>
      </c>
      <c r="AOA9" s="19">
        <v>8511</v>
      </c>
      <c r="AOB9" s="19">
        <v>7345</v>
      </c>
      <c r="AOC9" s="19">
        <v>6309</v>
      </c>
      <c r="AOD9" s="19">
        <v>5568</v>
      </c>
      <c r="AOE9" s="19">
        <v>4684</v>
      </c>
      <c r="AOF9" s="19">
        <v>4866</v>
      </c>
      <c r="AOG9" s="19">
        <v>6791</v>
      </c>
      <c r="AOH9" s="19">
        <v>5386</v>
      </c>
      <c r="AOI9" s="19">
        <v>4600</v>
      </c>
      <c r="AOJ9" s="19">
        <v>4936</v>
      </c>
      <c r="AOK9" s="19">
        <v>6032</v>
      </c>
      <c r="AOL9" s="19">
        <v>5047</v>
      </c>
      <c r="AOM9" s="19">
        <v>4481</v>
      </c>
      <c r="AON9" s="19">
        <v>4073</v>
      </c>
      <c r="AOO9" s="19">
        <v>3959</v>
      </c>
      <c r="AOP9" s="19">
        <v>7247</v>
      </c>
      <c r="AOQ9" s="19">
        <v>7518</v>
      </c>
      <c r="AOR9" s="19">
        <v>9555</v>
      </c>
      <c r="AOS9" s="19">
        <v>7348</v>
      </c>
      <c r="AOT9" s="19">
        <v>9318</v>
      </c>
      <c r="AOU9" s="19">
        <v>8102</v>
      </c>
      <c r="AOV9" s="19">
        <v>7955</v>
      </c>
      <c r="AOW9" s="19">
        <v>7689</v>
      </c>
      <c r="AOX9" s="19">
        <v>5395</v>
      </c>
      <c r="AOY9" s="19">
        <v>4594</v>
      </c>
      <c r="AOZ9" s="19">
        <v>6148</v>
      </c>
      <c r="APA9" s="19">
        <v>5251</v>
      </c>
      <c r="APB9" s="19">
        <v>4829</v>
      </c>
      <c r="APC9" s="19">
        <v>5312</v>
      </c>
      <c r="APD9" s="19">
        <v>5507</v>
      </c>
      <c r="APE9" s="19">
        <v>5491</v>
      </c>
      <c r="APF9" s="19">
        <v>4428</v>
      </c>
      <c r="APG9" s="19">
        <v>3577</v>
      </c>
      <c r="APH9" s="19">
        <v>3433</v>
      </c>
      <c r="API9" s="19">
        <v>3294</v>
      </c>
      <c r="APJ9" s="19">
        <v>5265</v>
      </c>
      <c r="APK9" s="19">
        <v>5379</v>
      </c>
      <c r="APL9" s="19">
        <v>4911</v>
      </c>
      <c r="APM9" s="19">
        <v>6491</v>
      </c>
      <c r="APN9" s="19">
        <v>9329</v>
      </c>
      <c r="APO9" s="19">
        <v>6806</v>
      </c>
      <c r="APP9" s="19">
        <v>10210</v>
      </c>
      <c r="APQ9" s="19">
        <v>8291</v>
      </c>
      <c r="APR9" s="19">
        <v>6812</v>
      </c>
      <c r="APS9" s="19">
        <v>5695</v>
      </c>
      <c r="APT9" s="19">
        <v>4905</v>
      </c>
      <c r="APU9" s="19">
        <v>4540</v>
      </c>
      <c r="APV9" s="19">
        <v>4157</v>
      </c>
      <c r="APW9" s="19">
        <v>3940</v>
      </c>
      <c r="APX9" s="19">
        <v>5165</v>
      </c>
      <c r="APY9" s="19">
        <v>4477</v>
      </c>
      <c r="APZ9" s="19">
        <v>4046</v>
      </c>
      <c r="AQA9" s="19">
        <v>3645</v>
      </c>
      <c r="AQB9" s="19">
        <v>4629</v>
      </c>
      <c r="AQC9" s="19">
        <v>4675</v>
      </c>
      <c r="AQD9" s="19">
        <v>3828</v>
      </c>
      <c r="AQE9" s="19">
        <v>4283</v>
      </c>
      <c r="AQF9" s="19">
        <v>4086</v>
      </c>
      <c r="AQG9" s="19">
        <v>4939</v>
      </c>
    </row>
    <row r="10" spans="1:1128" ht="16.5" customHeight="1" x14ac:dyDescent="0.25">
      <c r="A10" s="34" t="s">
        <v>4</v>
      </c>
      <c r="B10" s="9">
        <f t="shared" ref="B10:BM10" si="144">IFERROR(B9/B7,"")</f>
        <v>1</v>
      </c>
      <c r="C10" s="9">
        <f t="shared" si="144"/>
        <v>1</v>
      </c>
      <c r="D10" s="9">
        <f t="shared" si="144"/>
        <v>1</v>
      </c>
      <c r="E10" s="9">
        <f t="shared" si="144"/>
        <v>1</v>
      </c>
      <c r="F10" s="9">
        <f t="shared" si="144"/>
        <v>1</v>
      </c>
      <c r="G10" s="9">
        <f t="shared" si="144"/>
        <v>1</v>
      </c>
      <c r="H10" s="9">
        <f t="shared" si="144"/>
        <v>1</v>
      </c>
      <c r="I10" s="9">
        <f t="shared" si="144"/>
        <v>1</v>
      </c>
      <c r="J10" s="9">
        <f t="shared" si="144"/>
        <v>1</v>
      </c>
      <c r="K10" s="9">
        <f t="shared" si="144"/>
        <v>1</v>
      </c>
      <c r="L10" s="9">
        <f t="shared" si="144"/>
        <v>1</v>
      </c>
      <c r="M10" s="9">
        <f t="shared" si="144"/>
        <v>1</v>
      </c>
      <c r="N10" s="9">
        <f t="shared" si="144"/>
        <v>1</v>
      </c>
      <c r="O10" s="9">
        <f t="shared" si="144"/>
        <v>1</v>
      </c>
      <c r="P10" s="9">
        <f t="shared" si="144"/>
        <v>1</v>
      </c>
      <c r="Q10" s="9">
        <f t="shared" si="144"/>
        <v>1</v>
      </c>
      <c r="R10" s="9">
        <f t="shared" si="144"/>
        <v>1</v>
      </c>
      <c r="S10" s="9">
        <f t="shared" si="144"/>
        <v>1</v>
      </c>
      <c r="T10" s="9">
        <f t="shared" si="144"/>
        <v>1</v>
      </c>
      <c r="U10" s="9">
        <f t="shared" si="144"/>
        <v>1</v>
      </c>
      <c r="V10" s="9">
        <f t="shared" si="144"/>
        <v>1</v>
      </c>
      <c r="W10" s="9">
        <f t="shared" si="144"/>
        <v>1</v>
      </c>
      <c r="X10" s="9">
        <f t="shared" si="144"/>
        <v>1</v>
      </c>
      <c r="Y10" s="9">
        <f t="shared" si="144"/>
        <v>1</v>
      </c>
      <c r="Z10" s="9">
        <f t="shared" si="144"/>
        <v>1</v>
      </c>
      <c r="AA10" s="9">
        <f t="shared" si="144"/>
        <v>1</v>
      </c>
      <c r="AB10" s="9">
        <f t="shared" si="144"/>
        <v>1</v>
      </c>
      <c r="AC10" s="9">
        <f t="shared" si="144"/>
        <v>1</v>
      </c>
      <c r="AD10" s="9">
        <f t="shared" si="144"/>
        <v>1</v>
      </c>
      <c r="AE10" s="9">
        <f t="shared" si="144"/>
        <v>1</v>
      </c>
      <c r="AF10" s="9">
        <f t="shared" si="144"/>
        <v>1</v>
      </c>
      <c r="AG10" s="9">
        <f t="shared" si="144"/>
        <v>1</v>
      </c>
      <c r="AH10" s="9">
        <f t="shared" si="144"/>
        <v>1</v>
      </c>
      <c r="AI10" s="9">
        <f t="shared" si="144"/>
        <v>1</v>
      </c>
      <c r="AJ10" s="9">
        <f t="shared" si="144"/>
        <v>1</v>
      </c>
      <c r="AK10" s="9">
        <f t="shared" si="144"/>
        <v>1</v>
      </c>
      <c r="AL10" s="9">
        <f t="shared" si="144"/>
        <v>1</v>
      </c>
      <c r="AM10" s="9">
        <f t="shared" si="144"/>
        <v>1</v>
      </c>
      <c r="AN10" s="9">
        <f t="shared" si="144"/>
        <v>1</v>
      </c>
      <c r="AO10" s="9">
        <f t="shared" si="144"/>
        <v>1</v>
      </c>
      <c r="AP10" s="9">
        <f t="shared" si="144"/>
        <v>1</v>
      </c>
      <c r="AQ10" s="9">
        <f t="shared" si="144"/>
        <v>1</v>
      </c>
      <c r="AR10" s="9">
        <f t="shared" si="144"/>
        <v>1</v>
      </c>
      <c r="AS10" s="9">
        <f t="shared" si="144"/>
        <v>1</v>
      </c>
      <c r="AT10" s="9">
        <f t="shared" si="144"/>
        <v>1</v>
      </c>
      <c r="AU10" s="9">
        <f t="shared" si="144"/>
        <v>1</v>
      </c>
      <c r="AV10" s="9">
        <f t="shared" si="144"/>
        <v>1</v>
      </c>
      <c r="AW10" s="9">
        <f t="shared" si="144"/>
        <v>1</v>
      </c>
      <c r="AX10" s="9">
        <f t="shared" si="144"/>
        <v>1</v>
      </c>
      <c r="AY10" s="9">
        <f t="shared" si="144"/>
        <v>1</v>
      </c>
      <c r="AZ10" s="9">
        <f t="shared" si="144"/>
        <v>1</v>
      </c>
      <c r="BA10" s="9">
        <f t="shared" si="144"/>
        <v>1</v>
      </c>
      <c r="BB10" s="9">
        <f t="shared" si="144"/>
        <v>1</v>
      </c>
      <c r="BC10" s="9">
        <f t="shared" si="144"/>
        <v>1</v>
      </c>
      <c r="BD10" s="9">
        <f t="shared" si="144"/>
        <v>1</v>
      </c>
      <c r="BE10" s="9">
        <f t="shared" si="144"/>
        <v>1</v>
      </c>
      <c r="BF10" s="9">
        <f t="shared" si="144"/>
        <v>1</v>
      </c>
      <c r="BG10" s="9">
        <f t="shared" si="144"/>
        <v>1</v>
      </c>
      <c r="BH10" s="9">
        <f t="shared" si="144"/>
        <v>1</v>
      </c>
      <c r="BI10" s="9">
        <f t="shared" si="144"/>
        <v>1</v>
      </c>
      <c r="BJ10" s="9">
        <f t="shared" si="144"/>
        <v>1</v>
      </c>
      <c r="BK10" s="9">
        <f t="shared" si="144"/>
        <v>1</v>
      </c>
      <c r="BL10" s="9">
        <f t="shared" si="144"/>
        <v>1</v>
      </c>
      <c r="BM10" s="9">
        <f t="shared" si="144"/>
        <v>1</v>
      </c>
      <c r="BN10" s="9">
        <f t="shared" ref="BN10:DY10" si="145">IFERROR(BN9/BN7,"")</f>
        <v>1</v>
      </c>
      <c r="BO10" s="9">
        <f t="shared" si="145"/>
        <v>1</v>
      </c>
      <c r="BP10" s="9">
        <f t="shared" si="145"/>
        <v>1</v>
      </c>
      <c r="BQ10" s="9">
        <f t="shared" si="145"/>
        <v>1</v>
      </c>
      <c r="BR10" s="9">
        <f t="shared" si="145"/>
        <v>1</v>
      </c>
      <c r="BS10" s="9">
        <f t="shared" si="145"/>
        <v>1</v>
      </c>
      <c r="BT10" s="9">
        <f t="shared" si="145"/>
        <v>1</v>
      </c>
      <c r="BU10" s="9">
        <f t="shared" si="145"/>
        <v>1</v>
      </c>
      <c r="BV10" s="9">
        <f t="shared" si="145"/>
        <v>1</v>
      </c>
      <c r="BW10" s="9">
        <f t="shared" si="145"/>
        <v>1</v>
      </c>
      <c r="BX10" s="9">
        <f t="shared" si="145"/>
        <v>1</v>
      </c>
      <c r="BY10" s="9">
        <f t="shared" si="145"/>
        <v>1</v>
      </c>
      <c r="BZ10" s="9">
        <f t="shared" si="145"/>
        <v>1</v>
      </c>
      <c r="CA10" s="9">
        <f t="shared" si="145"/>
        <v>1</v>
      </c>
      <c r="CB10" s="9">
        <f t="shared" si="145"/>
        <v>1</v>
      </c>
      <c r="CC10" s="9">
        <f t="shared" si="145"/>
        <v>1</v>
      </c>
      <c r="CD10" s="9">
        <f t="shared" si="145"/>
        <v>1</v>
      </c>
      <c r="CE10" s="9">
        <f t="shared" si="145"/>
        <v>1</v>
      </c>
      <c r="CF10" s="9">
        <f t="shared" si="145"/>
        <v>1</v>
      </c>
      <c r="CG10" s="9">
        <f t="shared" si="145"/>
        <v>1</v>
      </c>
      <c r="CH10" s="9">
        <f t="shared" si="145"/>
        <v>1</v>
      </c>
      <c r="CI10" s="9">
        <f t="shared" si="145"/>
        <v>1</v>
      </c>
      <c r="CJ10" s="9">
        <f t="shared" si="145"/>
        <v>1</v>
      </c>
      <c r="CK10" s="9">
        <f t="shared" si="145"/>
        <v>1</v>
      </c>
      <c r="CL10" s="9">
        <f t="shared" si="145"/>
        <v>1</v>
      </c>
      <c r="CM10" s="9">
        <f t="shared" si="145"/>
        <v>1</v>
      </c>
      <c r="CN10" s="9">
        <f t="shared" si="145"/>
        <v>1</v>
      </c>
      <c r="CO10" s="9">
        <f t="shared" si="145"/>
        <v>1</v>
      </c>
      <c r="CP10" s="9">
        <f t="shared" si="145"/>
        <v>1</v>
      </c>
      <c r="CQ10" s="9">
        <f t="shared" si="145"/>
        <v>1</v>
      </c>
      <c r="CR10" s="9">
        <f t="shared" si="145"/>
        <v>1</v>
      </c>
      <c r="CS10" s="9">
        <f t="shared" si="145"/>
        <v>1</v>
      </c>
      <c r="CT10" s="9">
        <f t="shared" si="145"/>
        <v>1</v>
      </c>
      <c r="CU10" s="9">
        <f t="shared" si="145"/>
        <v>1</v>
      </c>
      <c r="CV10" s="9">
        <f t="shared" si="145"/>
        <v>1</v>
      </c>
      <c r="CW10" s="9">
        <f t="shared" si="145"/>
        <v>1</v>
      </c>
      <c r="CX10" s="9">
        <f t="shared" si="145"/>
        <v>1</v>
      </c>
      <c r="CY10" s="9">
        <f t="shared" si="145"/>
        <v>1</v>
      </c>
      <c r="CZ10" s="9">
        <f t="shared" si="145"/>
        <v>1</v>
      </c>
      <c r="DA10" s="9">
        <f t="shared" si="145"/>
        <v>1</v>
      </c>
      <c r="DB10" s="9">
        <f t="shared" si="145"/>
        <v>1</v>
      </c>
      <c r="DC10" s="9">
        <f t="shared" si="145"/>
        <v>1</v>
      </c>
      <c r="DD10" s="9">
        <f t="shared" si="145"/>
        <v>1</v>
      </c>
      <c r="DE10" s="9">
        <f t="shared" si="145"/>
        <v>1</v>
      </c>
      <c r="DF10" s="9">
        <f t="shared" si="145"/>
        <v>1</v>
      </c>
      <c r="DG10" s="9">
        <f t="shared" si="145"/>
        <v>1</v>
      </c>
      <c r="DH10" s="9">
        <f t="shared" si="145"/>
        <v>1</v>
      </c>
      <c r="DI10" s="9">
        <f t="shared" si="145"/>
        <v>1</v>
      </c>
      <c r="DJ10" s="9">
        <f t="shared" si="145"/>
        <v>1</v>
      </c>
      <c r="DK10" s="9">
        <f t="shared" si="145"/>
        <v>1</v>
      </c>
      <c r="DL10" s="9">
        <f t="shared" si="145"/>
        <v>1</v>
      </c>
      <c r="DM10" s="9">
        <f t="shared" si="145"/>
        <v>1</v>
      </c>
      <c r="DN10" s="9">
        <f t="shared" si="145"/>
        <v>1</v>
      </c>
      <c r="DO10" s="9">
        <f t="shared" si="145"/>
        <v>1</v>
      </c>
      <c r="DP10" s="9">
        <f t="shared" si="145"/>
        <v>1</v>
      </c>
      <c r="DQ10" s="9">
        <f t="shared" si="145"/>
        <v>1</v>
      </c>
      <c r="DR10" s="9">
        <f t="shared" si="145"/>
        <v>1</v>
      </c>
      <c r="DS10" s="9">
        <f t="shared" si="145"/>
        <v>1</v>
      </c>
      <c r="DT10" s="9">
        <f t="shared" si="145"/>
        <v>1</v>
      </c>
      <c r="DU10" s="9">
        <f t="shared" si="145"/>
        <v>1</v>
      </c>
      <c r="DV10" s="9">
        <f t="shared" si="145"/>
        <v>1</v>
      </c>
      <c r="DW10" s="9">
        <f t="shared" si="145"/>
        <v>1</v>
      </c>
      <c r="DX10" s="9">
        <f t="shared" si="145"/>
        <v>1</v>
      </c>
      <c r="DY10" s="9">
        <f t="shared" si="145"/>
        <v>1</v>
      </c>
      <c r="DZ10" s="9">
        <f t="shared" ref="DZ10:GK10" si="146">IFERROR(DZ9/DZ7,"")</f>
        <v>1</v>
      </c>
      <c r="EA10" s="9">
        <f t="shared" si="146"/>
        <v>1</v>
      </c>
      <c r="EB10" s="9">
        <f t="shared" si="146"/>
        <v>1</v>
      </c>
      <c r="EC10" s="9">
        <f t="shared" si="146"/>
        <v>1</v>
      </c>
      <c r="ED10" s="9">
        <f t="shared" si="146"/>
        <v>1</v>
      </c>
      <c r="EE10" s="9">
        <f t="shared" si="146"/>
        <v>1</v>
      </c>
      <c r="EF10" s="9">
        <f t="shared" si="146"/>
        <v>1</v>
      </c>
      <c r="EG10" s="9">
        <f t="shared" si="146"/>
        <v>1</v>
      </c>
      <c r="EH10" s="9">
        <f t="shared" si="146"/>
        <v>1</v>
      </c>
      <c r="EI10" s="9">
        <f t="shared" si="146"/>
        <v>1</v>
      </c>
      <c r="EJ10" s="9">
        <f t="shared" si="146"/>
        <v>1</v>
      </c>
      <c r="EK10" s="9">
        <f t="shared" si="146"/>
        <v>1</v>
      </c>
      <c r="EL10" s="9">
        <f t="shared" si="146"/>
        <v>1</v>
      </c>
      <c r="EM10" s="9">
        <f t="shared" si="146"/>
        <v>1</v>
      </c>
      <c r="EN10" s="9">
        <f t="shared" si="146"/>
        <v>1</v>
      </c>
      <c r="EO10" s="9">
        <f t="shared" si="146"/>
        <v>1</v>
      </c>
      <c r="EP10" s="9">
        <f t="shared" si="146"/>
        <v>1</v>
      </c>
      <c r="EQ10" s="9">
        <f t="shared" si="146"/>
        <v>1</v>
      </c>
      <c r="ER10" s="9">
        <f t="shared" si="146"/>
        <v>1</v>
      </c>
      <c r="ES10" s="9">
        <f t="shared" si="146"/>
        <v>1</v>
      </c>
      <c r="ET10" s="9">
        <f t="shared" si="146"/>
        <v>1</v>
      </c>
      <c r="EU10" s="9">
        <f t="shared" si="146"/>
        <v>1</v>
      </c>
      <c r="EV10" s="9">
        <f t="shared" si="146"/>
        <v>1</v>
      </c>
      <c r="EW10" s="9">
        <f t="shared" si="146"/>
        <v>1</v>
      </c>
      <c r="EX10" s="9">
        <f t="shared" si="146"/>
        <v>1</v>
      </c>
      <c r="EY10" s="9">
        <f t="shared" si="146"/>
        <v>1</v>
      </c>
      <c r="EZ10" s="9">
        <f t="shared" si="146"/>
        <v>1</v>
      </c>
      <c r="FA10" s="9">
        <f t="shared" si="146"/>
        <v>1</v>
      </c>
      <c r="FB10" s="9">
        <f t="shared" si="146"/>
        <v>1</v>
      </c>
      <c r="FC10" s="9">
        <f t="shared" si="146"/>
        <v>1</v>
      </c>
      <c r="FD10" s="9">
        <f t="shared" si="146"/>
        <v>1</v>
      </c>
      <c r="FE10" s="9">
        <f t="shared" si="146"/>
        <v>1</v>
      </c>
      <c r="FF10" s="9">
        <f t="shared" si="146"/>
        <v>1</v>
      </c>
      <c r="FG10" s="9">
        <f t="shared" si="146"/>
        <v>1</v>
      </c>
      <c r="FH10" s="9">
        <f t="shared" si="146"/>
        <v>1</v>
      </c>
      <c r="FI10" s="9">
        <f t="shared" si="146"/>
        <v>1</v>
      </c>
      <c r="FJ10" s="9">
        <f t="shared" si="146"/>
        <v>1</v>
      </c>
      <c r="FK10" s="9">
        <f t="shared" si="146"/>
        <v>1</v>
      </c>
      <c r="FL10" s="9">
        <f t="shared" si="146"/>
        <v>1</v>
      </c>
      <c r="FM10" s="9">
        <f t="shared" si="146"/>
        <v>1</v>
      </c>
      <c r="FN10" s="9">
        <f t="shared" si="146"/>
        <v>1</v>
      </c>
      <c r="FO10" s="9">
        <f t="shared" si="146"/>
        <v>1</v>
      </c>
      <c r="FP10" s="9">
        <f t="shared" si="146"/>
        <v>1</v>
      </c>
      <c r="FQ10" s="9">
        <f t="shared" si="146"/>
        <v>1</v>
      </c>
      <c r="FR10" s="9">
        <f t="shared" si="146"/>
        <v>1</v>
      </c>
      <c r="FS10" s="9">
        <f t="shared" si="146"/>
        <v>1</v>
      </c>
      <c r="FT10" s="9">
        <f t="shared" si="146"/>
        <v>1</v>
      </c>
      <c r="FU10" s="9">
        <f t="shared" si="146"/>
        <v>1</v>
      </c>
      <c r="FV10" s="9">
        <f t="shared" si="146"/>
        <v>1</v>
      </c>
      <c r="FW10" s="9">
        <f t="shared" si="146"/>
        <v>1</v>
      </c>
      <c r="FX10" s="9">
        <f t="shared" si="146"/>
        <v>1</v>
      </c>
      <c r="FY10" s="9">
        <f t="shared" si="146"/>
        <v>1</v>
      </c>
      <c r="FZ10" s="9">
        <f t="shared" si="146"/>
        <v>1</v>
      </c>
      <c r="GA10" s="9">
        <f t="shared" si="146"/>
        <v>1</v>
      </c>
      <c r="GB10" s="9">
        <f t="shared" si="146"/>
        <v>1</v>
      </c>
      <c r="GC10" s="9">
        <f t="shared" si="146"/>
        <v>1</v>
      </c>
      <c r="GD10" s="9">
        <f t="shared" si="146"/>
        <v>1</v>
      </c>
      <c r="GE10" s="9">
        <f t="shared" si="146"/>
        <v>1</v>
      </c>
      <c r="GF10" s="9">
        <f t="shared" si="146"/>
        <v>1</v>
      </c>
      <c r="GG10" s="9">
        <f t="shared" si="146"/>
        <v>1</v>
      </c>
      <c r="GH10" s="9">
        <f t="shared" si="146"/>
        <v>1</v>
      </c>
      <c r="GI10" s="9">
        <f t="shared" si="146"/>
        <v>1</v>
      </c>
      <c r="GJ10" s="9">
        <f t="shared" si="146"/>
        <v>1</v>
      </c>
      <c r="GK10" s="9">
        <f t="shared" si="146"/>
        <v>1</v>
      </c>
      <c r="GL10" s="9">
        <f t="shared" ref="GL10:IW10" si="147">IFERROR(GL9/GL7,"")</f>
        <v>1</v>
      </c>
      <c r="GM10" s="9">
        <f t="shared" si="147"/>
        <v>1</v>
      </c>
      <c r="GN10" s="9">
        <f t="shared" si="147"/>
        <v>1</v>
      </c>
      <c r="GO10" s="9">
        <f t="shared" si="147"/>
        <v>1</v>
      </c>
      <c r="GP10" s="9">
        <f t="shared" si="147"/>
        <v>1</v>
      </c>
      <c r="GQ10" s="9">
        <f t="shared" si="147"/>
        <v>1</v>
      </c>
      <c r="GR10" s="9">
        <f t="shared" si="147"/>
        <v>1</v>
      </c>
      <c r="GS10" s="9">
        <f t="shared" si="147"/>
        <v>1</v>
      </c>
      <c r="GT10" s="9">
        <f t="shared" si="147"/>
        <v>1</v>
      </c>
      <c r="GU10" s="9">
        <f t="shared" si="147"/>
        <v>1</v>
      </c>
      <c r="GV10" s="9">
        <f t="shared" si="147"/>
        <v>1</v>
      </c>
      <c r="GW10" s="9">
        <f t="shared" si="147"/>
        <v>1</v>
      </c>
      <c r="GX10" s="9">
        <f t="shared" si="147"/>
        <v>1</v>
      </c>
      <c r="GY10" s="9">
        <f t="shared" si="147"/>
        <v>1</v>
      </c>
      <c r="GZ10" s="9">
        <f t="shared" si="147"/>
        <v>1</v>
      </c>
      <c r="HA10" s="9">
        <f t="shared" si="147"/>
        <v>1</v>
      </c>
      <c r="HB10" s="9">
        <f t="shared" si="147"/>
        <v>1</v>
      </c>
      <c r="HC10" s="9">
        <f t="shared" si="147"/>
        <v>1</v>
      </c>
      <c r="HD10" s="9">
        <f t="shared" si="147"/>
        <v>1</v>
      </c>
      <c r="HE10" s="9">
        <f t="shared" si="147"/>
        <v>1</v>
      </c>
      <c r="HF10" s="9">
        <f t="shared" si="147"/>
        <v>1</v>
      </c>
      <c r="HG10" s="9">
        <f t="shared" si="147"/>
        <v>1</v>
      </c>
      <c r="HH10" s="9">
        <f t="shared" si="147"/>
        <v>1</v>
      </c>
      <c r="HI10" s="9">
        <f t="shared" si="147"/>
        <v>1</v>
      </c>
      <c r="HJ10" s="9">
        <f t="shared" si="147"/>
        <v>1</v>
      </c>
      <c r="HK10" s="9">
        <f t="shared" si="147"/>
        <v>1</v>
      </c>
      <c r="HL10" s="9">
        <f t="shared" si="147"/>
        <v>1</v>
      </c>
      <c r="HM10" s="9">
        <f t="shared" si="147"/>
        <v>1</v>
      </c>
      <c r="HN10" s="9">
        <f t="shared" si="147"/>
        <v>1</v>
      </c>
      <c r="HO10" s="9">
        <f t="shared" si="147"/>
        <v>1</v>
      </c>
      <c r="HP10" s="9">
        <f t="shared" si="147"/>
        <v>1</v>
      </c>
      <c r="HQ10" s="9">
        <f t="shared" si="147"/>
        <v>1</v>
      </c>
      <c r="HR10" s="9">
        <f t="shared" si="147"/>
        <v>1</v>
      </c>
      <c r="HS10" s="9">
        <f t="shared" si="147"/>
        <v>1</v>
      </c>
      <c r="HT10" s="9">
        <f t="shared" si="147"/>
        <v>1</v>
      </c>
      <c r="HU10" s="9">
        <f t="shared" si="147"/>
        <v>1</v>
      </c>
      <c r="HV10" s="9">
        <f t="shared" si="147"/>
        <v>1</v>
      </c>
      <c r="HW10" s="9">
        <f t="shared" si="147"/>
        <v>1</v>
      </c>
      <c r="HX10" s="9">
        <f t="shared" si="147"/>
        <v>1</v>
      </c>
      <c r="HY10" s="9">
        <f t="shared" si="147"/>
        <v>1</v>
      </c>
      <c r="HZ10" s="9">
        <f t="shared" si="147"/>
        <v>1</v>
      </c>
      <c r="IA10" s="9">
        <f t="shared" si="147"/>
        <v>1</v>
      </c>
      <c r="IB10" s="9">
        <f t="shared" si="147"/>
        <v>1</v>
      </c>
      <c r="IC10" s="9">
        <f t="shared" si="147"/>
        <v>1</v>
      </c>
      <c r="ID10" s="9">
        <f t="shared" si="147"/>
        <v>1</v>
      </c>
      <c r="IE10" s="9">
        <f t="shared" si="147"/>
        <v>1</v>
      </c>
      <c r="IF10" s="9">
        <f t="shared" si="147"/>
        <v>1</v>
      </c>
      <c r="IG10" s="9">
        <f t="shared" si="147"/>
        <v>1</v>
      </c>
      <c r="IH10" s="9">
        <f t="shared" si="147"/>
        <v>1</v>
      </c>
      <c r="II10" s="9">
        <f t="shared" si="147"/>
        <v>1</v>
      </c>
      <c r="IJ10" s="9">
        <f t="shared" si="147"/>
        <v>1</v>
      </c>
      <c r="IK10" s="9">
        <f t="shared" si="147"/>
        <v>1</v>
      </c>
      <c r="IL10" s="9">
        <f t="shared" si="147"/>
        <v>1</v>
      </c>
      <c r="IM10" s="9">
        <f t="shared" si="147"/>
        <v>1</v>
      </c>
      <c r="IN10" s="9">
        <f t="shared" si="147"/>
        <v>1</v>
      </c>
      <c r="IO10" s="9">
        <f t="shared" si="147"/>
        <v>1</v>
      </c>
      <c r="IP10" s="9">
        <f t="shared" si="147"/>
        <v>1</v>
      </c>
      <c r="IQ10" s="9">
        <f t="shared" si="147"/>
        <v>1</v>
      </c>
      <c r="IR10" s="9">
        <f t="shared" si="147"/>
        <v>1</v>
      </c>
      <c r="IS10" s="9">
        <f t="shared" si="147"/>
        <v>1</v>
      </c>
      <c r="IT10" s="9">
        <f t="shared" si="147"/>
        <v>1</v>
      </c>
      <c r="IU10" s="9">
        <f t="shared" si="147"/>
        <v>1</v>
      </c>
      <c r="IV10" s="9">
        <f t="shared" si="147"/>
        <v>1</v>
      </c>
      <c r="IW10" s="9">
        <f t="shared" si="147"/>
        <v>1</v>
      </c>
      <c r="IX10" s="9">
        <f t="shared" ref="IX10:LI10" si="148">IFERROR(IX9/IX7,"")</f>
        <v>1</v>
      </c>
      <c r="IY10" s="9">
        <f t="shared" si="148"/>
        <v>1</v>
      </c>
      <c r="IZ10" s="9">
        <f t="shared" si="148"/>
        <v>1</v>
      </c>
      <c r="JA10" s="9">
        <f t="shared" si="148"/>
        <v>1</v>
      </c>
      <c r="JB10" s="9">
        <f t="shared" si="148"/>
        <v>1</v>
      </c>
      <c r="JC10" s="9">
        <f t="shared" si="148"/>
        <v>1</v>
      </c>
      <c r="JD10" s="9">
        <f t="shared" si="148"/>
        <v>1</v>
      </c>
      <c r="JE10" s="9">
        <f t="shared" si="148"/>
        <v>1</v>
      </c>
      <c r="JF10" s="9">
        <f t="shared" si="148"/>
        <v>1</v>
      </c>
      <c r="JG10" s="9">
        <f t="shared" si="148"/>
        <v>1</v>
      </c>
      <c r="JH10" s="9">
        <f t="shared" si="148"/>
        <v>1</v>
      </c>
      <c r="JI10" s="9">
        <f t="shared" si="148"/>
        <v>1</v>
      </c>
      <c r="JJ10" s="9">
        <f t="shared" si="148"/>
        <v>1</v>
      </c>
      <c r="JK10" s="9">
        <f t="shared" si="148"/>
        <v>1</v>
      </c>
      <c r="JL10" s="9">
        <f t="shared" si="148"/>
        <v>1</v>
      </c>
      <c r="JM10" s="9">
        <f t="shared" si="148"/>
        <v>1</v>
      </c>
      <c r="JN10" s="9">
        <f t="shared" si="148"/>
        <v>1</v>
      </c>
      <c r="JO10" s="9">
        <f t="shared" si="148"/>
        <v>1</v>
      </c>
      <c r="JP10" s="9">
        <f t="shared" si="148"/>
        <v>1</v>
      </c>
      <c r="JQ10" s="9">
        <f t="shared" si="148"/>
        <v>1</v>
      </c>
      <c r="JR10" s="9">
        <f t="shared" si="148"/>
        <v>1</v>
      </c>
      <c r="JS10" s="9">
        <f t="shared" si="148"/>
        <v>1</v>
      </c>
      <c r="JT10" s="9">
        <f t="shared" si="148"/>
        <v>1</v>
      </c>
      <c r="JU10" s="9">
        <f t="shared" si="148"/>
        <v>1</v>
      </c>
      <c r="JV10" s="9">
        <f t="shared" si="148"/>
        <v>1</v>
      </c>
      <c r="JW10" s="9">
        <f t="shared" si="148"/>
        <v>1</v>
      </c>
      <c r="JX10" s="9">
        <f t="shared" si="148"/>
        <v>1</v>
      </c>
      <c r="JY10" s="9">
        <f t="shared" si="148"/>
        <v>1</v>
      </c>
      <c r="JZ10" s="9">
        <f t="shared" si="148"/>
        <v>1</v>
      </c>
      <c r="KA10" s="9">
        <f t="shared" si="148"/>
        <v>1</v>
      </c>
      <c r="KB10" s="9">
        <f t="shared" si="148"/>
        <v>1</v>
      </c>
      <c r="KC10" s="9">
        <f t="shared" si="148"/>
        <v>1</v>
      </c>
      <c r="KD10" s="9">
        <f t="shared" si="148"/>
        <v>1</v>
      </c>
      <c r="KE10" s="9">
        <f t="shared" si="148"/>
        <v>1</v>
      </c>
      <c r="KF10" s="9">
        <f t="shared" si="148"/>
        <v>1</v>
      </c>
      <c r="KG10" s="9">
        <f t="shared" si="148"/>
        <v>1</v>
      </c>
      <c r="KH10" s="9">
        <f t="shared" si="148"/>
        <v>1</v>
      </c>
      <c r="KI10" s="9">
        <f t="shared" si="148"/>
        <v>1</v>
      </c>
      <c r="KJ10" s="9">
        <f t="shared" si="148"/>
        <v>1</v>
      </c>
      <c r="KK10" s="9">
        <f t="shared" si="148"/>
        <v>1</v>
      </c>
      <c r="KL10" s="9">
        <f t="shared" si="148"/>
        <v>1</v>
      </c>
      <c r="KM10" s="9">
        <f t="shared" si="148"/>
        <v>1</v>
      </c>
      <c r="KN10" s="9">
        <f t="shared" si="148"/>
        <v>1</v>
      </c>
      <c r="KO10" s="9">
        <f t="shared" si="148"/>
        <v>1</v>
      </c>
      <c r="KP10" s="9">
        <f t="shared" si="148"/>
        <v>1</v>
      </c>
      <c r="KQ10" s="9">
        <f t="shared" si="148"/>
        <v>1</v>
      </c>
      <c r="KR10" s="9">
        <f t="shared" si="148"/>
        <v>1</v>
      </c>
      <c r="KS10" s="9">
        <f t="shared" si="148"/>
        <v>1</v>
      </c>
      <c r="KT10" s="9">
        <f t="shared" si="148"/>
        <v>1</v>
      </c>
      <c r="KU10" s="9">
        <f t="shared" si="148"/>
        <v>1</v>
      </c>
      <c r="KV10" s="9">
        <f t="shared" si="148"/>
        <v>1</v>
      </c>
      <c r="KW10" s="9">
        <f t="shared" si="148"/>
        <v>1</v>
      </c>
      <c r="KX10" s="9">
        <f t="shared" si="148"/>
        <v>1</v>
      </c>
      <c r="KY10" s="9">
        <f t="shared" si="148"/>
        <v>1</v>
      </c>
      <c r="KZ10" s="9">
        <f t="shared" si="148"/>
        <v>1</v>
      </c>
      <c r="LA10" s="9">
        <f t="shared" si="148"/>
        <v>1</v>
      </c>
      <c r="LB10" s="9">
        <f t="shared" si="148"/>
        <v>1</v>
      </c>
      <c r="LC10" s="9">
        <f t="shared" si="148"/>
        <v>1</v>
      </c>
      <c r="LD10" s="9">
        <f t="shared" si="148"/>
        <v>1</v>
      </c>
      <c r="LE10" s="9">
        <f t="shared" si="148"/>
        <v>1</v>
      </c>
      <c r="LF10" s="9">
        <f t="shared" si="148"/>
        <v>1</v>
      </c>
      <c r="LG10" s="9">
        <f t="shared" si="148"/>
        <v>1</v>
      </c>
      <c r="LH10" s="9">
        <f t="shared" si="148"/>
        <v>1</v>
      </c>
      <c r="LI10" s="9">
        <f t="shared" si="148"/>
        <v>1</v>
      </c>
      <c r="LJ10" s="9">
        <f t="shared" ref="LJ10:NU10" si="149">IFERROR(LJ9/LJ7,"")</f>
        <v>1</v>
      </c>
      <c r="LK10" s="9">
        <f t="shared" si="149"/>
        <v>1</v>
      </c>
      <c r="LL10" s="9">
        <f t="shared" si="149"/>
        <v>1</v>
      </c>
      <c r="LM10" s="9">
        <v>0.14000000000000001</v>
      </c>
      <c r="LN10" s="9">
        <f t="shared" ref="LN10:NY10" si="150">IFERROR(LN9/LN7,"")</f>
        <v>1</v>
      </c>
      <c r="LO10" s="9">
        <f t="shared" si="150"/>
        <v>1</v>
      </c>
      <c r="LP10" s="9">
        <f t="shared" si="150"/>
        <v>1</v>
      </c>
      <c r="LQ10" s="9">
        <f t="shared" si="150"/>
        <v>1</v>
      </c>
      <c r="LR10" s="9">
        <f t="shared" si="150"/>
        <v>1</v>
      </c>
      <c r="LS10" s="9">
        <f t="shared" si="150"/>
        <v>1</v>
      </c>
      <c r="LT10" s="9">
        <f t="shared" si="150"/>
        <v>1</v>
      </c>
      <c r="LU10" s="9">
        <f t="shared" si="150"/>
        <v>1</v>
      </c>
      <c r="LV10" s="9">
        <f t="shared" si="150"/>
        <v>1</v>
      </c>
      <c r="LW10" s="9">
        <f t="shared" si="150"/>
        <v>1</v>
      </c>
      <c r="LX10" s="9">
        <f t="shared" si="150"/>
        <v>1</v>
      </c>
      <c r="LY10" s="9">
        <f t="shared" si="150"/>
        <v>1</v>
      </c>
      <c r="LZ10" s="9">
        <f t="shared" si="150"/>
        <v>1</v>
      </c>
      <c r="MA10" s="9">
        <f t="shared" si="150"/>
        <v>1</v>
      </c>
      <c r="MB10" s="9">
        <f t="shared" si="150"/>
        <v>1</v>
      </c>
      <c r="MC10" s="9">
        <f t="shared" si="150"/>
        <v>1</v>
      </c>
      <c r="MD10" s="9">
        <f t="shared" si="150"/>
        <v>1</v>
      </c>
      <c r="ME10" s="9">
        <f t="shared" si="150"/>
        <v>1</v>
      </c>
      <c r="MF10" s="9">
        <f t="shared" si="150"/>
        <v>1</v>
      </c>
      <c r="MG10" s="9">
        <f t="shared" si="150"/>
        <v>1</v>
      </c>
      <c r="MH10" s="9">
        <f t="shared" si="150"/>
        <v>1</v>
      </c>
      <c r="MI10" s="9">
        <f t="shared" si="150"/>
        <v>1</v>
      </c>
      <c r="MJ10" s="9">
        <f t="shared" si="150"/>
        <v>1</v>
      </c>
      <c r="MK10" s="9">
        <f t="shared" si="150"/>
        <v>1</v>
      </c>
      <c r="ML10" s="9">
        <f t="shared" si="150"/>
        <v>1</v>
      </c>
      <c r="MM10" s="9">
        <f t="shared" si="150"/>
        <v>1</v>
      </c>
      <c r="MN10" s="9">
        <f t="shared" si="150"/>
        <v>1</v>
      </c>
      <c r="MO10" s="9">
        <f t="shared" si="150"/>
        <v>1</v>
      </c>
      <c r="MP10" s="9">
        <f t="shared" si="150"/>
        <v>1</v>
      </c>
      <c r="MQ10" s="9">
        <f t="shared" si="150"/>
        <v>1</v>
      </c>
      <c r="MR10" s="9">
        <f t="shared" si="150"/>
        <v>1</v>
      </c>
      <c r="MS10" s="9">
        <f t="shared" si="150"/>
        <v>1</v>
      </c>
      <c r="MT10" s="9">
        <f t="shared" si="150"/>
        <v>1</v>
      </c>
      <c r="MU10" s="9">
        <f t="shared" si="150"/>
        <v>1</v>
      </c>
      <c r="MV10" s="9">
        <f t="shared" si="150"/>
        <v>1</v>
      </c>
      <c r="MW10" s="9">
        <f t="shared" si="150"/>
        <v>1</v>
      </c>
      <c r="MX10" s="9">
        <f t="shared" si="150"/>
        <v>1</v>
      </c>
      <c r="MY10" s="9">
        <f t="shared" si="150"/>
        <v>1</v>
      </c>
      <c r="MZ10" s="9">
        <f t="shared" si="150"/>
        <v>1</v>
      </c>
      <c r="NA10" s="9">
        <f t="shared" si="150"/>
        <v>1</v>
      </c>
      <c r="NB10" s="9">
        <f t="shared" si="150"/>
        <v>1</v>
      </c>
      <c r="NC10" s="9">
        <f t="shared" si="150"/>
        <v>1</v>
      </c>
      <c r="ND10" s="9">
        <f t="shared" si="150"/>
        <v>1</v>
      </c>
      <c r="NE10" s="9">
        <f t="shared" si="150"/>
        <v>1</v>
      </c>
      <c r="NF10" s="9">
        <f t="shared" si="150"/>
        <v>1</v>
      </c>
      <c r="NG10" s="9">
        <f t="shared" si="150"/>
        <v>1</v>
      </c>
      <c r="NH10" s="9">
        <f t="shared" si="150"/>
        <v>1</v>
      </c>
      <c r="NI10" s="9">
        <f t="shared" si="150"/>
        <v>1</v>
      </c>
      <c r="NJ10" s="9">
        <f t="shared" si="150"/>
        <v>1</v>
      </c>
      <c r="NK10" s="9">
        <f t="shared" si="150"/>
        <v>1</v>
      </c>
      <c r="NL10" s="9">
        <f t="shared" si="150"/>
        <v>1</v>
      </c>
      <c r="NM10" s="9">
        <f t="shared" si="150"/>
        <v>1</v>
      </c>
      <c r="NN10" s="9">
        <f t="shared" si="150"/>
        <v>1</v>
      </c>
      <c r="NO10" s="9">
        <f t="shared" si="150"/>
        <v>1</v>
      </c>
      <c r="NP10" s="9">
        <f t="shared" si="150"/>
        <v>1</v>
      </c>
      <c r="NQ10" s="9">
        <f t="shared" si="150"/>
        <v>1</v>
      </c>
      <c r="NR10" s="9">
        <f t="shared" si="150"/>
        <v>1</v>
      </c>
      <c r="NS10" s="9">
        <f t="shared" si="150"/>
        <v>1</v>
      </c>
      <c r="NT10" s="9">
        <f t="shared" si="150"/>
        <v>1</v>
      </c>
      <c r="NU10" s="9">
        <f t="shared" si="150"/>
        <v>1</v>
      </c>
      <c r="NV10" s="9">
        <f t="shared" si="150"/>
        <v>1</v>
      </c>
      <c r="NW10" s="9">
        <f t="shared" si="150"/>
        <v>1</v>
      </c>
      <c r="NX10" s="9">
        <f t="shared" si="150"/>
        <v>1</v>
      </c>
      <c r="NY10" s="9">
        <f t="shared" si="150"/>
        <v>1</v>
      </c>
      <c r="NZ10" s="9">
        <f t="shared" ref="NZ10:QK10" si="151">IFERROR(NZ9/NZ7,"")</f>
        <v>1</v>
      </c>
      <c r="OA10" s="9">
        <f t="shared" si="151"/>
        <v>1</v>
      </c>
      <c r="OB10" s="9">
        <f t="shared" si="151"/>
        <v>1</v>
      </c>
      <c r="OC10" s="9">
        <f t="shared" si="151"/>
        <v>1</v>
      </c>
      <c r="OD10" s="9">
        <f t="shared" si="151"/>
        <v>1</v>
      </c>
      <c r="OE10" s="9">
        <f t="shared" si="151"/>
        <v>1</v>
      </c>
      <c r="OF10" s="9">
        <f t="shared" si="151"/>
        <v>1</v>
      </c>
      <c r="OG10" s="9">
        <f t="shared" si="151"/>
        <v>1</v>
      </c>
      <c r="OH10" s="9">
        <f t="shared" si="151"/>
        <v>1</v>
      </c>
      <c r="OI10" s="9">
        <f t="shared" si="151"/>
        <v>1</v>
      </c>
      <c r="OJ10" s="9">
        <f t="shared" si="151"/>
        <v>1</v>
      </c>
      <c r="OK10" s="9">
        <f t="shared" si="151"/>
        <v>1</v>
      </c>
      <c r="OL10" s="9">
        <f t="shared" si="151"/>
        <v>1</v>
      </c>
      <c r="OM10" s="9">
        <f t="shared" si="151"/>
        <v>1</v>
      </c>
      <c r="ON10" s="9">
        <f t="shared" si="151"/>
        <v>1</v>
      </c>
      <c r="OO10" s="9">
        <f t="shared" si="151"/>
        <v>1</v>
      </c>
      <c r="OP10" s="9">
        <f t="shared" si="151"/>
        <v>1</v>
      </c>
      <c r="OQ10" s="9">
        <f t="shared" si="151"/>
        <v>1</v>
      </c>
      <c r="OR10" s="9">
        <f t="shared" si="151"/>
        <v>1</v>
      </c>
      <c r="OS10" s="9">
        <f t="shared" si="151"/>
        <v>1</v>
      </c>
      <c r="OT10" s="9">
        <f t="shared" si="151"/>
        <v>1</v>
      </c>
      <c r="OU10" s="9">
        <f t="shared" si="151"/>
        <v>1</v>
      </c>
      <c r="OV10" s="9">
        <f t="shared" si="151"/>
        <v>1</v>
      </c>
      <c r="OW10" s="9">
        <f t="shared" si="151"/>
        <v>1</v>
      </c>
      <c r="OX10" s="9">
        <f t="shared" si="151"/>
        <v>1</v>
      </c>
      <c r="OY10" s="9">
        <f t="shared" si="151"/>
        <v>1</v>
      </c>
      <c r="OZ10" s="9">
        <f t="shared" si="151"/>
        <v>1</v>
      </c>
      <c r="PA10" s="9">
        <f t="shared" si="151"/>
        <v>1</v>
      </c>
      <c r="PB10" s="9">
        <f t="shared" si="151"/>
        <v>1</v>
      </c>
      <c r="PC10" s="9">
        <f t="shared" si="151"/>
        <v>1</v>
      </c>
      <c r="PD10" s="9">
        <f t="shared" si="151"/>
        <v>1</v>
      </c>
      <c r="PE10" s="9">
        <f t="shared" si="151"/>
        <v>1</v>
      </c>
      <c r="PF10" s="9">
        <f t="shared" si="151"/>
        <v>1</v>
      </c>
      <c r="PG10" s="9">
        <f t="shared" si="151"/>
        <v>1</v>
      </c>
      <c r="PH10" s="9">
        <f t="shared" si="151"/>
        <v>1</v>
      </c>
      <c r="PI10" s="9">
        <f t="shared" si="151"/>
        <v>1</v>
      </c>
      <c r="PJ10" s="9">
        <f t="shared" si="151"/>
        <v>1</v>
      </c>
      <c r="PK10" s="9">
        <f t="shared" si="151"/>
        <v>1</v>
      </c>
      <c r="PL10" s="9">
        <f t="shared" si="151"/>
        <v>1</v>
      </c>
      <c r="PM10" s="9">
        <f t="shared" si="151"/>
        <v>1</v>
      </c>
      <c r="PN10" s="9">
        <f t="shared" si="151"/>
        <v>1</v>
      </c>
      <c r="PO10" s="9">
        <f t="shared" si="151"/>
        <v>1</v>
      </c>
      <c r="PP10" s="9">
        <f t="shared" si="151"/>
        <v>1</v>
      </c>
      <c r="PQ10" s="9">
        <f t="shared" si="151"/>
        <v>1</v>
      </c>
      <c r="PR10" s="9">
        <f t="shared" si="151"/>
        <v>1</v>
      </c>
      <c r="PS10" s="9">
        <f t="shared" si="151"/>
        <v>1</v>
      </c>
      <c r="PT10" s="9">
        <f t="shared" si="151"/>
        <v>1</v>
      </c>
      <c r="PU10" s="9">
        <f t="shared" si="151"/>
        <v>1</v>
      </c>
      <c r="PV10" s="9">
        <f t="shared" si="151"/>
        <v>1</v>
      </c>
      <c r="PW10" s="9">
        <f t="shared" si="151"/>
        <v>1</v>
      </c>
      <c r="PX10" s="9">
        <f t="shared" si="151"/>
        <v>1</v>
      </c>
      <c r="PY10" s="9">
        <f t="shared" si="151"/>
        <v>1</v>
      </c>
      <c r="PZ10" s="9">
        <f t="shared" si="151"/>
        <v>1</v>
      </c>
      <c r="QA10" s="9">
        <f t="shared" si="151"/>
        <v>1</v>
      </c>
      <c r="QB10" s="9">
        <f t="shared" si="151"/>
        <v>1</v>
      </c>
      <c r="QC10" s="9">
        <f t="shared" si="151"/>
        <v>1</v>
      </c>
      <c r="QD10" s="9">
        <f t="shared" si="151"/>
        <v>1</v>
      </c>
      <c r="QE10" s="9">
        <f t="shared" si="151"/>
        <v>1</v>
      </c>
      <c r="QF10" s="9">
        <f t="shared" si="151"/>
        <v>1</v>
      </c>
      <c r="QG10" s="9">
        <f t="shared" si="151"/>
        <v>1</v>
      </c>
      <c r="QH10" s="9">
        <f t="shared" si="151"/>
        <v>1</v>
      </c>
      <c r="QI10" s="9">
        <f t="shared" si="151"/>
        <v>1</v>
      </c>
      <c r="QJ10" s="9">
        <f t="shared" si="151"/>
        <v>1</v>
      </c>
      <c r="QK10" s="9">
        <f t="shared" si="151"/>
        <v>1</v>
      </c>
      <c r="QL10" s="9">
        <f t="shared" ref="QL10:SW10" si="152">IFERROR(QL9/QL7,"")</f>
        <v>1</v>
      </c>
      <c r="QM10" s="9">
        <f t="shared" si="152"/>
        <v>1</v>
      </c>
      <c r="QN10" s="9">
        <f t="shared" si="152"/>
        <v>1</v>
      </c>
      <c r="QO10" s="9">
        <f t="shared" si="152"/>
        <v>1</v>
      </c>
      <c r="QP10" s="9">
        <f t="shared" si="152"/>
        <v>1</v>
      </c>
      <c r="QQ10" s="9">
        <f t="shared" si="152"/>
        <v>1</v>
      </c>
      <c r="QR10" s="9">
        <f t="shared" si="152"/>
        <v>1</v>
      </c>
      <c r="QS10" s="9">
        <f t="shared" si="152"/>
        <v>1</v>
      </c>
      <c r="QT10" s="9">
        <f t="shared" si="152"/>
        <v>1</v>
      </c>
      <c r="QU10" s="9">
        <f t="shared" si="152"/>
        <v>1</v>
      </c>
      <c r="QV10" s="9">
        <f t="shared" si="152"/>
        <v>1</v>
      </c>
      <c r="QW10" s="9">
        <f t="shared" si="152"/>
        <v>1</v>
      </c>
      <c r="QX10" s="9">
        <f t="shared" si="152"/>
        <v>1</v>
      </c>
      <c r="QY10" s="9">
        <f t="shared" si="152"/>
        <v>1</v>
      </c>
      <c r="QZ10" s="9">
        <f t="shared" si="152"/>
        <v>1</v>
      </c>
      <c r="RA10" s="9">
        <f t="shared" si="152"/>
        <v>1</v>
      </c>
      <c r="RB10" s="9">
        <f t="shared" si="152"/>
        <v>1</v>
      </c>
      <c r="RC10" s="9">
        <f t="shared" si="152"/>
        <v>1</v>
      </c>
      <c r="RD10" s="9">
        <f t="shared" si="152"/>
        <v>1</v>
      </c>
      <c r="RE10" s="9">
        <f t="shared" si="152"/>
        <v>1</v>
      </c>
      <c r="RF10" s="9">
        <f t="shared" si="152"/>
        <v>1</v>
      </c>
      <c r="RG10" s="9">
        <f t="shared" si="152"/>
        <v>1</v>
      </c>
      <c r="RH10" s="9">
        <f t="shared" si="152"/>
        <v>1</v>
      </c>
      <c r="RI10" s="9">
        <f t="shared" si="152"/>
        <v>1</v>
      </c>
      <c r="RJ10" s="9">
        <f t="shared" si="152"/>
        <v>1</v>
      </c>
      <c r="RK10" s="9">
        <f t="shared" si="152"/>
        <v>1</v>
      </c>
      <c r="RL10" s="9">
        <f t="shared" si="152"/>
        <v>1</v>
      </c>
      <c r="RM10" s="9">
        <f t="shared" si="152"/>
        <v>1</v>
      </c>
      <c r="RN10" s="9">
        <f t="shared" si="152"/>
        <v>1</v>
      </c>
      <c r="RO10" s="9">
        <f t="shared" si="152"/>
        <v>1</v>
      </c>
      <c r="RP10" s="9">
        <f t="shared" si="152"/>
        <v>1</v>
      </c>
      <c r="RQ10" s="9">
        <f t="shared" si="152"/>
        <v>1</v>
      </c>
      <c r="RR10" s="9">
        <f t="shared" si="152"/>
        <v>1</v>
      </c>
      <c r="RS10" s="9">
        <f t="shared" si="152"/>
        <v>1</v>
      </c>
      <c r="RT10" s="9">
        <f t="shared" si="152"/>
        <v>1</v>
      </c>
      <c r="RU10" s="9">
        <f t="shared" si="152"/>
        <v>1</v>
      </c>
      <c r="RV10" s="9">
        <f t="shared" si="152"/>
        <v>1</v>
      </c>
      <c r="RW10" s="9">
        <f t="shared" si="152"/>
        <v>1</v>
      </c>
      <c r="RX10" s="9">
        <f t="shared" si="152"/>
        <v>1</v>
      </c>
      <c r="RY10" s="9">
        <f t="shared" si="152"/>
        <v>1</v>
      </c>
      <c r="RZ10" s="9">
        <f t="shared" si="152"/>
        <v>1</v>
      </c>
      <c r="SA10" s="9">
        <f t="shared" si="152"/>
        <v>1</v>
      </c>
      <c r="SB10" s="9">
        <f t="shared" si="152"/>
        <v>1</v>
      </c>
      <c r="SC10" s="9">
        <f t="shared" si="152"/>
        <v>1</v>
      </c>
      <c r="SD10" s="9">
        <f t="shared" si="152"/>
        <v>1</v>
      </c>
      <c r="SE10" s="9">
        <f t="shared" si="152"/>
        <v>1</v>
      </c>
      <c r="SF10" s="9">
        <f t="shared" si="152"/>
        <v>1</v>
      </c>
      <c r="SG10" s="9">
        <f t="shared" si="152"/>
        <v>1</v>
      </c>
      <c r="SH10" s="9">
        <f t="shared" si="152"/>
        <v>1</v>
      </c>
      <c r="SI10" s="9">
        <f t="shared" si="152"/>
        <v>1</v>
      </c>
      <c r="SJ10" s="9">
        <f t="shared" si="152"/>
        <v>1</v>
      </c>
      <c r="SK10" s="9">
        <f t="shared" si="152"/>
        <v>1</v>
      </c>
      <c r="SL10" s="9">
        <f t="shared" si="152"/>
        <v>1</v>
      </c>
      <c r="SM10" s="9">
        <f t="shared" si="152"/>
        <v>1</v>
      </c>
      <c r="SN10" s="9">
        <f t="shared" si="152"/>
        <v>1</v>
      </c>
      <c r="SO10" s="9">
        <f t="shared" si="152"/>
        <v>1</v>
      </c>
      <c r="SP10" s="9">
        <f t="shared" si="152"/>
        <v>1</v>
      </c>
      <c r="SQ10" s="9">
        <f t="shared" si="152"/>
        <v>1</v>
      </c>
      <c r="SR10" s="9">
        <f t="shared" si="152"/>
        <v>1</v>
      </c>
      <c r="SS10" s="9">
        <f t="shared" si="152"/>
        <v>1</v>
      </c>
      <c r="ST10" s="9">
        <f t="shared" si="152"/>
        <v>1</v>
      </c>
      <c r="SU10" s="9">
        <f t="shared" si="152"/>
        <v>1</v>
      </c>
      <c r="SV10" s="9">
        <f t="shared" si="152"/>
        <v>1</v>
      </c>
      <c r="SW10" s="9">
        <f t="shared" si="152"/>
        <v>1</v>
      </c>
      <c r="SX10" s="9">
        <f t="shared" ref="SX10:VI10" si="153">IFERROR(SX9/SX7,"")</f>
        <v>1</v>
      </c>
      <c r="SY10" s="9">
        <f t="shared" si="153"/>
        <v>1</v>
      </c>
      <c r="SZ10" s="9">
        <f t="shared" si="153"/>
        <v>1</v>
      </c>
      <c r="TA10" s="9">
        <f t="shared" si="153"/>
        <v>1</v>
      </c>
      <c r="TB10" s="9">
        <f t="shared" si="153"/>
        <v>1</v>
      </c>
      <c r="TC10" s="9">
        <f t="shared" si="153"/>
        <v>1</v>
      </c>
      <c r="TD10" s="9">
        <f t="shared" si="153"/>
        <v>1</v>
      </c>
      <c r="TE10" s="9">
        <f t="shared" si="153"/>
        <v>1</v>
      </c>
      <c r="TF10" s="9">
        <f t="shared" si="153"/>
        <v>1</v>
      </c>
      <c r="TG10" s="9">
        <f t="shared" si="153"/>
        <v>1</v>
      </c>
      <c r="TH10" s="9">
        <f t="shared" si="153"/>
        <v>1</v>
      </c>
      <c r="TI10" s="9">
        <f t="shared" si="153"/>
        <v>1</v>
      </c>
      <c r="TJ10" s="9">
        <f t="shared" si="153"/>
        <v>1</v>
      </c>
      <c r="TK10" s="9">
        <f t="shared" si="153"/>
        <v>1</v>
      </c>
      <c r="TL10" s="9">
        <f t="shared" si="153"/>
        <v>1</v>
      </c>
      <c r="TM10" s="9">
        <f t="shared" si="153"/>
        <v>1</v>
      </c>
      <c r="TN10" s="9">
        <f t="shared" si="153"/>
        <v>1</v>
      </c>
      <c r="TO10" s="9">
        <f t="shared" si="153"/>
        <v>1</v>
      </c>
      <c r="TP10" s="9">
        <f t="shared" si="153"/>
        <v>1</v>
      </c>
      <c r="TQ10" s="9">
        <f t="shared" si="153"/>
        <v>1</v>
      </c>
      <c r="TR10" s="9">
        <f t="shared" si="153"/>
        <v>1</v>
      </c>
      <c r="TS10" s="9">
        <f t="shared" si="153"/>
        <v>1</v>
      </c>
      <c r="TT10" s="9">
        <f t="shared" si="153"/>
        <v>1</v>
      </c>
      <c r="TU10" s="9">
        <f t="shared" si="153"/>
        <v>1</v>
      </c>
      <c r="TV10" s="9">
        <f t="shared" si="153"/>
        <v>1</v>
      </c>
      <c r="TW10" s="9">
        <f t="shared" si="153"/>
        <v>1</v>
      </c>
      <c r="TX10" s="9">
        <f t="shared" si="153"/>
        <v>1</v>
      </c>
      <c r="TY10" s="9">
        <f t="shared" si="153"/>
        <v>1</v>
      </c>
      <c r="TZ10" s="9">
        <f t="shared" si="153"/>
        <v>1</v>
      </c>
      <c r="UA10" s="9">
        <f t="shared" si="153"/>
        <v>1</v>
      </c>
      <c r="UB10" s="9">
        <f t="shared" si="153"/>
        <v>1</v>
      </c>
      <c r="UC10" s="9">
        <f t="shared" si="153"/>
        <v>1</v>
      </c>
      <c r="UD10" s="9">
        <f t="shared" si="153"/>
        <v>1</v>
      </c>
      <c r="UE10" s="9">
        <f t="shared" si="153"/>
        <v>1</v>
      </c>
      <c r="UF10" s="9">
        <f t="shared" si="153"/>
        <v>1</v>
      </c>
      <c r="UG10" s="9">
        <f t="shared" si="153"/>
        <v>1</v>
      </c>
      <c r="UH10" s="9">
        <f t="shared" si="153"/>
        <v>1</v>
      </c>
      <c r="UI10" s="9">
        <f t="shared" si="153"/>
        <v>1</v>
      </c>
      <c r="UJ10" s="9">
        <f t="shared" si="153"/>
        <v>1</v>
      </c>
      <c r="UK10" s="9">
        <f t="shared" si="153"/>
        <v>1</v>
      </c>
      <c r="UL10" s="9">
        <f t="shared" si="153"/>
        <v>1</v>
      </c>
      <c r="UM10" s="9">
        <f t="shared" si="153"/>
        <v>1</v>
      </c>
      <c r="UN10" s="9">
        <f t="shared" si="153"/>
        <v>1</v>
      </c>
      <c r="UO10" s="9">
        <f t="shared" si="153"/>
        <v>1</v>
      </c>
      <c r="UP10" s="9">
        <f t="shared" si="153"/>
        <v>1</v>
      </c>
      <c r="UQ10" s="9">
        <f t="shared" si="153"/>
        <v>1</v>
      </c>
      <c r="UR10" s="9">
        <f t="shared" si="153"/>
        <v>1</v>
      </c>
      <c r="US10" s="9">
        <f t="shared" si="153"/>
        <v>1</v>
      </c>
      <c r="UT10" s="9">
        <f t="shared" si="153"/>
        <v>1</v>
      </c>
      <c r="UU10" s="9">
        <f t="shared" si="153"/>
        <v>1</v>
      </c>
      <c r="UV10" s="9">
        <f t="shared" si="153"/>
        <v>1</v>
      </c>
      <c r="UW10" s="9">
        <f t="shared" si="153"/>
        <v>1</v>
      </c>
      <c r="UX10" s="9">
        <f t="shared" si="153"/>
        <v>1</v>
      </c>
      <c r="UY10" s="9">
        <f t="shared" si="153"/>
        <v>1</v>
      </c>
      <c r="UZ10" s="9">
        <f t="shared" si="153"/>
        <v>1</v>
      </c>
      <c r="VA10" s="9">
        <f t="shared" si="153"/>
        <v>1</v>
      </c>
      <c r="VB10" s="9">
        <f t="shared" si="153"/>
        <v>1</v>
      </c>
      <c r="VC10" s="9">
        <f t="shared" si="153"/>
        <v>1</v>
      </c>
      <c r="VD10" s="9">
        <f t="shared" si="153"/>
        <v>1</v>
      </c>
      <c r="VE10" s="9">
        <f t="shared" si="153"/>
        <v>1</v>
      </c>
      <c r="VF10" s="9">
        <f t="shared" si="153"/>
        <v>1</v>
      </c>
      <c r="VG10" s="9">
        <f t="shared" si="153"/>
        <v>1</v>
      </c>
      <c r="VH10" s="9">
        <f t="shared" si="153"/>
        <v>1</v>
      </c>
      <c r="VI10" s="9">
        <f t="shared" si="153"/>
        <v>1</v>
      </c>
      <c r="VJ10" s="9">
        <f t="shared" ref="VJ10:XU10" si="154">IFERROR(VJ9/VJ7,"")</f>
        <v>1</v>
      </c>
      <c r="VK10" s="9">
        <f t="shared" si="154"/>
        <v>1</v>
      </c>
      <c r="VL10" s="9">
        <f t="shared" si="154"/>
        <v>1</v>
      </c>
      <c r="VM10" s="9">
        <f t="shared" si="154"/>
        <v>1</v>
      </c>
      <c r="VN10" s="9">
        <f t="shared" si="154"/>
        <v>1</v>
      </c>
      <c r="VO10" s="9">
        <f t="shared" si="154"/>
        <v>1</v>
      </c>
      <c r="VP10" s="9">
        <f t="shared" si="154"/>
        <v>1</v>
      </c>
      <c r="VQ10" s="9">
        <f t="shared" si="154"/>
        <v>1</v>
      </c>
      <c r="VR10" s="9">
        <f t="shared" si="154"/>
        <v>1</v>
      </c>
      <c r="VS10" s="9">
        <f t="shared" si="154"/>
        <v>1</v>
      </c>
      <c r="VT10" s="9">
        <f t="shared" si="154"/>
        <v>1</v>
      </c>
      <c r="VU10" s="9">
        <f t="shared" si="154"/>
        <v>1</v>
      </c>
      <c r="VV10" s="9">
        <f t="shared" si="154"/>
        <v>1</v>
      </c>
      <c r="VW10" s="9">
        <f t="shared" si="154"/>
        <v>1</v>
      </c>
      <c r="VX10" s="9">
        <f t="shared" si="154"/>
        <v>1</v>
      </c>
      <c r="VY10" s="9">
        <f t="shared" si="154"/>
        <v>1</v>
      </c>
      <c r="VZ10" s="9">
        <f t="shared" si="154"/>
        <v>1</v>
      </c>
      <c r="WA10" s="9">
        <f t="shared" si="154"/>
        <v>1</v>
      </c>
      <c r="WB10" s="9">
        <f t="shared" si="154"/>
        <v>1</v>
      </c>
      <c r="WC10" s="9">
        <f t="shared" si="154"/>
        <v>1</v>
      </c>
      <c r="WD10" s="9">
        <f t="shared" si="154"/>
        <v>1</v>
      </c>
      <c r="WE10" s="9">
        <f t="shared" si="154"/>
        <v>1</v>
      </c>
      <c r="WF10" s="9">
        <f t="shared" si="154"/>
        <v>1</v>
      </c>
      <c r="WG10" s="9">
        <f t="shared" si="154"/>
        <v>1</v>
      </c>
      <c r="WH10" s="9">
        <f t="shared" si="154"/>
        <v>1</v>
      </c>
      <c r="WI10" s="9">
        <f t="shared" si="154"/>
        <v>1</v>
      </c>
      <c r="WJ10" s="9">
        <f t="shared" si="154"/>
        <v>1</v>
      </c>
      <c r="WK10" s="9">
        <f t="shared" si="154"/>
        <v>1</v>
      </c>
      <c r="WL10" s="9">
        <f t="shared" si="154"/>
        <v>1</v>
      </c>
      <c r="WM10" s="9">
        <f t="shared" si="154"/>
        <v>1</v>
      </c>
      <c r="WN10" s="9">
        <f t="shared" si="154"/>
        <v>1</v>
      </c>
      <c r="WO10" s="9">
        <f t="shared" si="154"/>
        <v>1</v>
      </c>
      <c r="WP10" s="9">
        <f t="shared" si="154"/>
        <v>1</v>
      </c>
      <c r="WQ10" s="9">
        <f t="shared" si="154"/>
        <v>1</v>
      </c>
      <c r="WR10" s="9">
        <f t="shared" si="154"/>
        <v>1</v>
      </c>
      <c r="WS10" s="9">
        <f t="shared" si="154"/>
        <v>1</v>
      </c>
      <c r="WT10" s="9">
        <f t="shared" si="154"/>
        <v>1</v>
      </c>
      <c r="WU10" s="9">
        <f t="shared" si="154"/>
        <v>1</v>
      </c>
      <c r="WV10" s="9">
        <f t="shared" si="154"/>
        <v>1</v>
      </c>
      <c r="WW10" s="9">
        <f t="shared" si="154"/>
        <v>1</v>
      </c>
      <c r="WX10" s="9">
        <f t="shared" si="154"/>
        <v>1</v>
      </c>
      <c r="WY10" s="9">
        <f t="shared" si="154"/>
        <v>1</v>
      </c>
      <c r="WZ10" s="9">
        <f t="shared" si="154"/>
        <v>1</v>
      </c>
      <c r="XA10" s="9">
        <f t="shared" si="154"/>
        <v>1</v>
      </c>
      <c r="XB10" s="9">
        <f t="shared" si="154"/>
        <v>1</v>
      </c>
      <c r="XC10" s="9">
        <f t="shared" si="154"/>
        <v>1</v>
      </c>
      <c r="XD10" s="9">
        <f t="shared" si="154"/>
        <v>1</v>
      </c>
      <c r="XE10" s="9">
        <f t="shared" si="154"/>
        <v>1</v>
      </c>
      <c r="XF10" s="9">
        <f t="shared" si="154"/>
        <v>1</v>
      </c>
      <c r="XG10" s="9">
        <f t="shared" si="154"/>
        <v>1</v>
      </c>
      <c r="XH10" s="9">
        <f t="shared" si="154"/>
        <v>1</v>
      </c>
      <c r="XI10" s="9">
        <f t="shared" si="154"/>
        <v>1</v>
      </c>
      <c r="XJ10" s="9">
        <f t="shared" si="154"/>
        <v>1</v>
      </c>
      <c r="XK10" s="9">
        <f t="shared" si="154"/>
        <v>1</v>
      </c>
      <c r="XL10" s="9">
        <f t="shared" si="154"/>
        <v>1</v>
      </c>
      <c r="XM10" s="9">
        <f t="shared" si="154"/>
        <v>1</v>
      </c>
      <c r="XN10" s="9">
        <f t="shared" si="154"/>
        <v>1</v>
      </c>
      <c r="XO10" s="9">
        <f t="shared" si="154"/>
        <v>1</v>
      </c>
      <c r="XP10" s="9">
        <f t="shared" si="154"/>
        <v>1</v>
      </c>
      <c r="XQ10" s="9">
        <f t="shared" si="154"/>
        <v>1</v>
      </c>
      <c r="XR10" s="9">
        <f t="shared" si="154"/>
        <v>1</v>
      </c>
      <c r="XS10" s="9">
        <f t="shared" si="154"/>
        <v>1</v>
      </c>
      <c r="XT10" s="9">
        <f t="shared" si="154"/>
        <v>1</v>
      </c>
      <c r="XU10" s="9">
        <f t="shared" si="154"/>
        <v>1</v>
      </c>
      <c r="XV10" s="9">
        <f t="shared" ref="XV10:AAG10" si="155">IFERROR(XV9/XV7,"")</f>
        <v>1</v>
      </c>
      <c r="XW10" s="9">
        <f t="shared" si="155"/>
        <v>1</v>
      </c>
      <c r="XX10" s="9">
        <f t="shared" si="155"/>
        <v>1</v>
      </c>
      <c r="XY10" s="9">
        <f t="shared" si="155"/>
        <v>1</v>
      </c>
      <c r="XZ10" s="9">
        <f t="shared" si="155"/>
        <v>1</v>
      </c>
      <c r="YA10" s="9">
        <f t="shared" si="155"/>
        <v>1</v>
      </c>
      <c r="YB10" s="9">
        <f t="shared" si="155"/>
        <v>1</v>
      </c>
      <c r="YC10" s="9">
        <f t="shared" si="155"/>
        <v>1</v>
      </c>
      <c r="YD10" s="9">
        <f t="shared" si="155"/>
        <v>1</v>
      </c>
      <c r="YE10" s="9">
        <f t="shared" si="155"/>
        <v>1</v>
      </c>
      <c r="YF10" s="9">
        <f t="shared" si="155"/>
        <v>1</v>
      </c>
      <c r="YG10" s="9">
        <f t="shared" si="155"/>
        <v>1</v>
      </c>
      <c r="YH10" s="9">
        <f t="shared" si="155"/>
        <v>1</v>
      </c>
      <c r="YI10" s="9">
        <f t="shared" si="155"/>
        <v>1</v>
      </c>
      <c r="YJ10" s="9">
        <f t="shared" si="155"/>
        <v>1</v>
      </c>
      <c r="YK10" s="9">
        <f t="shared" si="155"/>
        <v>1</v>
      </c>
      <c r="YL10" s="9">
        <f t="shared" si="155"/>
        <v>1</v>
      </c>
      <c r="YM10" s="9">
        <f t="shared" si="155"/>
        <v>1</v>
      </c>
      <c r="YN10" s="9">
        <f t="shared" si="155"/>
        <v>1</v>
      </c>
      <c r="YO10" s="9">
        <f t="shared" si="155"/>
        <v>1</v>
      </c>
      <c r="YP10" s="9">
        <f t="shared" si="155"/>
        <v>1</v>
      </c>
      <c r="YQ10" s="9">
        <f t="shared" si="155"/>
        <v>1</v>
      </c>
      <c r="YR10" s="9">
        <f t="shared" si="155"/>
        <v>1</v>
      </c>
      <c r="YS10" s="9">
        <f t="shared" si="155"/>
        <v>1</v>
      </c>
      <c r="YT10" s="9">
        <f t="shared" si="155"/>
        <v>1</v>
      </c>
      <c r="YU10" s="9">
        <f t="shared" si="155"/>
        <v>1</v>
      </c>
      <c r="YV10" s="9">
        <f t="shared" si="155"/>
        <v>1</v>
      </c>
      <c r="YW10" s="9">
        <f t="shared" si="155"/>
        <v>1</v>
      </c>
      <c r="YX10" s="9">
        <f t="shared" si="155"/>
        <v>1</v>
      </c>
      <c r="YY10" s="9">
        <f t="shared" si="155"/>
        <v>1</v>
      </c>
      <c r="YZ10" s="9">
        <f t="shared" si="155"/>
        <v>1</v>
      </c>
      <c r="ZA10" s="9">
        <f t="shared" si="155"/>
        <v>1</v>
      </c>
      <c r="ZB10" s="9">
        <f t="shared" si="155"/>
        <v>1</v>
      </c>
      <c r="ZC10" s="9">
        <f t="shared" si="155"/>
        <v>1</v>
      </c>
      <c r="ZD10" s="9">
        <f t="shared" si="155"/>
        <v>1</v>
      </c>
      <c r="ZE10" s="9">
        <f t="shared" si="155"/>
        <v>1</v>
      </c>
      <c r="ZF10" s="9">
        <f t="shared" si="155"/>
        <v>1</v>
      </c>
      <c r="ZG10" s="9">
        <f t="shared" si="155"/>
        <v>1</v>
      </c>
      <c r="ZH10" s="9">
        <f t="shared" si="155"/>
        <v>1</v>
      </c>
      <c r="ZI10" s="9">
        <f t="shared" si="155"/>
        <v>1</v>
      </c>
      <c r="ZJ10" s="9">
        <f t="shared" si="155"/>
        <v>1</v>
      </c>
      <c r="ZK10" s="9">
        <f t="shared" si="155"/>
        <v>1</v>
      </c>
      <c r="ZL10" s="9">
        <f t="shared" si="155"/>
        <v>1</v>
      </c>
      <c r="ZM10" s="9">
        <f t="shared" si="155"/>
        <v>1</v>
      </c>
      <c r="ZN10" s="9">
        <f t="shared" si="155"/>
        <v>1</v>
      </c>
      <c r="ZO10" s="9">
        <f t="shared" si="155"/>
        <v>1</v>
      </c>
      <c r="ZP10" s="9">
        <f t="shared" si="155"/>
        <v>1</v>
      </c>
      <c r="ZQ10" s="9">
        <f t="shared" si="155"/>
        <v>1</v>
      </c>
      <c r="ZR10" s="9">
        <f t="shared" si="155"/>
        <v>1</v>
      </c>
      <c r="ZS10" s="9">
        <f t="shared" si="155"/>
        <v>1</v>
      </c>
      <c r="ZT10" s="9">
        <f t="shared" si="155"/>
        <v>1</v>
      </c>
      <c r="ZU10" s="9">
        <f t="shared" si="155"/>
        <v>1</v>
      </c>
      <c r="ZV10" s="9">
        <f t="shared" si="155"/>
        <v>1</v>
      </c>
      <c r="ZW10" s="9">
        <f t="shared" si="155"/>
        <v>1</v>
      </c>
      <c r="ZX10" s="9">
        <f t="shared" si="155"/>
        <v>1</v>
      </c>
      <c r="ZY10" s="9">
        <f t="shared" si="155"/>
        <v>1</v>
      </c>
      <c r="ZZ10" s="9">
        <f t="shared" si="155"/>
        <v>1</v>
      </c>
      <c r="AAA10" s="9">
        <f t="shared" si="155"/>
        <v>1</v>
      </c>
      <c r="AAB10" s="9">
        <f t="shared" si="155"/>
        <v>1</v>
      </c>
      <c r="AAC10" s="9">
        <f t="shared" si="155"/>
        <v>1</v>
      </c>
      <c r="AAD10" s="9">
        <f t="shared" si="155"/>
        <v>1</v>
      </c>
      <c r="AAE10" s="9">
        <f t="shared" si="155"/>
        <v>1</v>
      </c>
      <c r="AAF10" s="9">
        <f t="shared" si="155"/>
        <v>1</v>
      </c>
      <c r="AAG10" s="9">
        <f t="shared" si="155"/>
        <v>1</v>
      </c>
      <c r="AAH10" s="9">
        <f t="shared" ref="AAH10:ACS10" si="156">IFERROR(AAH9/AAH7,"")</f>
        <v>1</v>
      </c>
      <c r="AAI10" s="9">
        <f t="shared" si="156"/>
        <v>1</v>
      </c>
      <c r="AAJ10" s="9">
        <f t="shared" si="156"/>
        <v>1</v>
      </c>
      <c r="AAK10" s="9">
        <f t="shared" si="156"/>
        <v>1</v>
      </c>
      <c r="AAL10" s="9">
        <f t="shared" si="156"/>
        <v>1</v>
      </c>
      <c r="AAM10" s="9">
        <f t="shared" si="156"/>
        <v>1</v>
      </c>
      <c r="AAN10" s="9">
        <f t="shared" si="156"/>
        <v>1</v>
      </c>
      <c r="AAO10" s="9">
        <f t="shared" si="156"/>
        <v>1</v>
      </c>
      <c r="AAP10" s="9">
        <f t="shared" si="156"/>
        <v>1</v>
      </c>
      <c r="AAQ10" s="9">
        <f t="shared" si="156"/>
        <v>1</v>
      </c>
      <c r="AAR10" s="9">
        <f t="shared" si="156"/>
        <v>1</v>
      </c>
      <c r="AAS10" s="9">
        <f t="shared" si="156"/>
        <v>1</v>
      </c>
      <c r="AAT10" s="9">
        <f t="shared" si="156"/>
        <v>1</v>
      </c>
      <c r="AAU10" s="9">
        <f t="shared" si="156"/>
        <v>1</v>
      </c>
      <c r="AAV10" s="9">
        <f t="shared" si="156"/>
        <v>1</v>
      </c>
      <c r="AAW10" s="9">
        <f t="shared" si="156"/>
        <v>1</v>
      </c>
      <c r="AAX10" s="9">
        <f t="shared" si="156"/>
        <v>1</v>
      </c>
      <c r="AAY10" s="9">
        <f t="shared" si="156"/>
        <v>1</v>
      </c>
      <c r="AAZ10" s="9">
        <f t="shared" si="156"/>
        <v>1</v>
      </c>
      <c r="ABA10" s="9">
        <f t="shared" si="156"/>
        <v>1</v>
      </c>
      <c r="ABB10" s="9">
        <f t="shared" si="156"/>
        <v>1</v>
      </c>
      <c r="ABC10" s="9">
        <f t="shared" si="156"/>
        <v>1</v>
      </c>
      <c r="ABD10" s="9">
        <f t="shared" si="156"/>
        <v>1</v>
      </c>
      <c r="ABE10" s="9">
        <f t="shared" si="156"/>
        <v>1</v>
      </c>
      <c r="ABF10" s="9">
        <f t="shared" si="156"/>
        <v>1</v>
      </c>
      <c r="ABG10" s="9">
        <f t="shared" si="156"/>
        <v>1</v>
      </c>
      <c r="ABH10" s="9">
        <f t="shared" si="156"/>
        <v>1</v>
      </c>
      <c r="ABI10" s="9">
        <f t="shared" si="156"/>
        <v>1</v>
      </c>
      <c r="ABJ10" s="9">
        <f t="shared" si="156"/>
        <v>1</v>
      </c>
      <c r="ABK10" s="9">
        <f t="shared" si="156"/>
        <v>1</v>
      </c>
      <c r="ABL10" s="9">
        <f t="shared" si="156"/>
        <v>1</v>
      </c>
      <c r="ABM10" s="9">
        <f t="shared" si="156"/>
        <v>1</v>
      </c>
      <c r="ABN10" s="9">
        <f t="shared" si="156"/>
        <v>1</v>
      </c>
      <c r="ABO10" s="9">
        <f t="shared" si="156"/>
        <v>1</v>
      </c>
      <c r="ABP10" s="9">
        <f t="shared" si="156"/>
        <v>1</v>
      </c>
      <c r="ABQ10" s="9">
        <f t="shared" si="156"/>
        <v>1</v>
      </c>
      <c r="ABR10" s="9">
        <f t="shared" si="156"/>
        <v>1</v>
      </c>
      <c r="ABS10" s="9">
        <f t="shared" si="156"/>
        <v>1</v>
      </c>
      <c r="ABT10" s="9">
        <f t="shared" si="156"/>
        <v>1</v>
      </c>
      <c r="ABU10" s="9">
        <f t="shared" si="156"/>
        <v>1</v>
      </c>
      <c r="ABV10" s="9">
        <f t="shared" si="156"/>
        <v>1</v>
      </c>
      <c r="ABW10" s="9">
        <f t="shared" si="156"/>
        <v>1</v>
      </c>
      <c r="ABX10" s="9">
        <f t="shared" si="156"/>
        <v>1</v>
      </c>
      <c r="ABY10" s="9">
        <f t="shared" si="156"/>
        <v>1</v>
      </c>
      <c r="ABZ10" s="9">
        <f t="shared" si="156"/>
        <v>1</v>
      </c>
      <c r="ACA10" s="9">
        <f t="shared" si="156"/>
        <v>1</v>
      </c>
      <c r="ACB10" s="9">
        <f t="shared" si="156"/>
        <v>1</v>
      </c>
      <c r="ACC10" s="9">
        <f t="shared" si="156"/>
        <v>1</v>
      </c>
      <c r="ACD10" s="9">
        <f t="shared" si="156"/>
        <v>1</v>
      </c>
      <c r="ACE10" s="9">
        <f t="shared" si="156"/>
        <v>1</v>
      </c>
      <c r="ACF10" s="9">
        <f t="shared" si="156"/>
        <v>1</v>
      </c>
      <c r="ACG10" s="9">
        <f t="shared" si="156"/>
        <v>1</v>
      </c>
      <c r="ACH10" s="9">
        <f t="shared" si="156"/>
        <v>1</v>
      </c>
      <c r="ACI10" s="9">
        <f t="shared" si="156"/>
        <v>1</v>
      </c>
      <c r="ACJ10" s="9">
        <f t="shared" si="156"/>
        <v>1</v>
      </c>
      <c r="ACK10" s="9">
        <f t="shared" si="156"/>
        <v>1</v>
      </c>
      <c r="ACL10" s="9">
        <f t="shared" si="156"/>
        <v>1</v>
      </c>
      <c r="ACM10" s="9">
        <f t="shared" si="156"/>
        <v>1</v>
      </c>
      <c r="ACN10" s="9">
        <f t="shared" si="156"/>
        <v>1</v>
      </c>
      <c r="ACO10" s="9">
        <f t="shared" si="156"/>
        <v>1</v>
      </c>
      <c r="ACP10" s="9">
        <f t="shared" si="156"/>
        <v>1</v>
      </c>
      <c r="ACQ10" s="9">
        <f t="shared" si="156"/>
        <v>1</v>
      </c>
      <c r="ACR10" s="9">
        <f t="shared" si="156"/>
        <v>1</v>
      </c>
      <c r="ACS10" s="9">
        <f t="shared" si="156"/>
        <v>1</v>
      </c>
      <c r="ACT10" s="9">
        <f t="shared" ref="ACT10:AFE10" si="157">IFERROR(ACT9/ACT7,"")</f>
        <v>1</v>
      </c>
      <c r="ACU10" s="9">
        <f t="shared" si="157"/>
        <v>1</v>
      </c>
      <c r="ACV10" s="9">
        <f t="shared" si="157"/>
        <v>1</v>
      </c>
      <c r="ACW10" s="9">
        <f t="shared" si="157"/>
        <v>1</v>
      </c>
      <c r="ACX10" s="9">
        <f t="shared" si="157"/>
        <v>1</v>
      </c>
      <c r="ACY10" s="9">
        <f t="shared" si="157"/>
        <v>1</v>
      </c>
      <c r="ACZ10" s="9">
        <f t="shared" si="157"/>
        <v>1</v>
      </c>
      <c r="ADA10" s="9">
        <f t="shared" si="157"/>
        <v>1</v>
      </c>
      <c r="ADB10" s="9">
        <f t="shared" si="157"/>
        <v>1</v>
      </c>
      <c r="ADC10" s="9">
        <f t="shared" si="157"/>
        <v>1</v>
      </c>
      <c r="ADD10" s="9">
        <f t="shared" si="157"/>
        <v>1</v>
      </c>
      <c r="ADE10" s="9">
        <f t="shared" si="157"/>
        <v>1</v>
      </c>
      <c r="ADF10" s="9">
        <f t="shared" si="157"/>
        <v>1</v>
      </c>
      <c r="ADG10" s="9">
        <f t="shared" si="157"/>
        <v>1</v>
      </c>
      <c r="ADH10" s="9">
        <f t="shared" si="157"/>
        <v>1</v>
      </c>
      <c r="ADI10" s="9">
        <f t="shared" si="157"/>
        <v>1</v>
      </c>
      <c r="ADJ10" s="9">
        <f t="shared" si="157"/>
        <v>1</v>
      </c>
      <c r="ADK10" s="9">
        <f t="shared" si="157"/>
        <v>1</v>
      </c>
      <c r="ADL10" s="9">
        <f t="shared" si="157"/>
        <v>1</v>
      </c>
      <c r="ADM10" s="9">
        <f t="shared" si="157"/>
        <v>1</v>
      </c>
      <c r="ADN10" s="9">
        <f t="shared" si="157"/>
        <v>1</v>
      </c>
      <c r="ADO10" s="9">
        <f t="shared" si="157"/>
        <v>1</v>
      </c>
      <c r="ADP10" s="9">
        <f t="shared" si="157"/>
        <v>1</v>
      </c>
      <c r="ADQ10" s="9">
        <f t="shared" si="157"/>
        <v>1</v>
      </c>
      <c r="ADR10" s="9">
        <f t="shared" si="157"/>
        <v>1</v>
      </c>
      <c r="ADS10" s="9">
        <f t="shared" si="157"/>
        <v>1</v>
      </c>
      <c r="ADT10" s="9">
        <f t="shared" si="157"/>
        <v>1</v>
      </c>
      <c r="ADU10" s="9">
        <f t="shared" si="157"/>
        <v>1</v>
      </c>
      <c r="ADV10" s="9">
        <f t="shared" si="157"/>
        <v>1</v>
      </c>
      <c r="ADW10" s="9">
        <f t="shared" si="157"/>
        <v>1</v>
      </c>
      <c r="ADX10" s="9">
        <f t="shared" si="157"/>
        <v>1</v>
      </c>
      <c r="ADY10" s="9">
        <f t="shared" si="157"/>
        <v>1</v>
      </c>
      <c r="ADZ10" s="9">
        <f t="shared" si="157"/>
        <v>1</v>
      </c>
      <c r="AEA10" s="9">
        <f t="shared" si="157"/>
        <v>1</v>
      </c>
      <c r="AEB10" s="9">
        <f t="shared" si="157"/>
        <v>1</v>
      </c>
      <c r="AEC10" s="9">
        <f t="shared" si="157"/>
        <v>1</v>
      </c>
      <c r="AED10" s="9">
        <f t="shared" si="157"/>
        <v>1</v>
      </c>
      <c r="AEE10" s="9">
        <f t="shared" si="157"/>
        <v>1</v>
      </c>
      <c r="AEF10" s="9">
        <f t="shared" si="157"/>
        <v>1</v>
      </c>
      <c r="AEG10" s="9">
        <f t="shared" si="157"/>
        <v>1</v>
      </c>
      <c r="AEH10" s="9">
        <f t="shared" si="157"/>
        <v>1</v>
      </c>
      <c r="AEI10" s="9">
        <f t="shared" si="157"/>
        <v>1</v>
      </c>
      <c r="AEJ10" s="9">
        <f t="shared" si="157"/>
        <v>1</v>
      </c>
      <c r="AEK10" s="9">
        <f t="shared" si="157"/>
        <v>1</v>
      </c>
      <c r="AEL10" s="9">
        <f t="shared" si="157"/>
        <v>1</v>
      </c>
      <c r="AEM10" s="9">
        <f t="shared" si="157"/>
        <v>1</v>
      </c>
      <c r="AEN10" s="9">
        <f t="shared" si="157"/>
        <v>1</v>
      </c>
      <c r="AEO10" s="9">
        <f t="shared" si="157"/>
        <v>1</v>
      </c>
      <c r="AEP10" s="9">
        <f t="shared" si="157"/>
        <v>1</v>
      </c>
      <c r="AEQ10" s="9">
        <f t="shared" si="157"/>
        <v>1</v>
      </c>
      <c r="AER10" s="9">
        <f t="shared" si="157"/>
        <v>1</v>
      </c>
      <c r="AES10" s="9">
        <f t="shared" si="157"/>
        <v>1</v>
      </c>
      <c r="AET10" s="9">
        <f t="shared" si="157"/>
        <v>1</v>
      </c>
      <c r="AEU10" s="9">
        <f t="shared" si="157"/>
        <v>1</v>
      </c>
      <c r="AEV10" s="9">
        <f t="shared" si="157"/>
        <v>1</v>
      </c>
      <c r="AEW10" s="9">
        <f t="shared" si="157"/>
        <v>1</v>
      </c>
      <c r="AEX10" s="9">
        <f t="shared" si="157"/>
        <v>1</v>
      </c>
      <c r="AEY10" s="9">
        <f t="shared" si="157"/>
        <v>1</v>
      </c>
      <c r="AEZ10" s="9">
        <f t="shared" si="157"/>
        <v>1</v>
      </c>
      <c r="AFA10" s="9">
        <f t="shared" si="157"/>
        <v>1</v>
      </c>
      <c r="AFB10" s="9">
        <f t="shared" si="157"/>
        <v>1</v>
      </c>
      <c r="AFC10" s="9">
        <f t="shared" si="157"/>
        <v>1</v>
      </c>
      <c r="AFD10" s="9">
        <f t="shared" si="157"/>
        <v>1</v>
      </c>
      <c r="AFE10" s="9">
        <f t="shared" si="157"/>
        <v>1</v>
      </c>
      <c r="AFF10" s="9">
        <f t="shared" ref="AFF10:AHQ10" si="158">IFERROR(AFF9/AFF7,"")</f>
        <v>1</v>
      </c>
      <c r="AFG10" s="9">
        <f t="shared" si="158"/>
        <v>1</v>
      </c>
      <c r="AFH10" s="9">
        <f t="shared" si="158"/>
        <v>1</v>
      </c>
      <c r="AFI10" s="9">
        <f t="shared" si="158"/>
        <v>1</v>
      </c>
      <c r="AFJ10" s="9">
        <f t="shared" si="158"/>
        <v>1</v>
      </c>
      <c r="AFK10" s="9">
        <f t="shared" si="158"/>
        <v>1</v>
      </c>
      <c r="AFL10" s="9">
        <f t="shared" si="158"/>
        <v>1</v>
      </c>
      <c r="AFM10" s="9">
        <f t="shared" si="158"/>
        <v>1</v>
      </c>
      <c r="AFN10" s="9">
        <f t="shared" si="158"/>
        <v>1</v>
      </c>
      <c r="AFO10" s="9">
        <f t="shared" si="158"/>
        <v>1</v>
      </c>
      <c r="AFP10" s="9">
        <f t="shared" si="158"/>
        <v>1</v>
      </c>
      <c r="AFQ10" s="9">
        <f t="shared" si="158"/>
        <v>1</v>
      </c>
      <c r="AFR10" s="9">
        <f t="shared" si="158"/>
        <v>1</v>
      </c>
      <c r="AFS10" s="9">
        <f t="shared" si="158"/>
        <v>1</v>
      </c>
      <c r="AFT10" s="9">
        <f t="shared" si="158"/>
        <v>1</v>
      </c>
      <c r="AFU10" s="9">
        <f t="shared" si="158"/>
        <v>1</v>
      </c>
      <c r="AFV10" s="9">
        <f t="shared" si="158"/>
        <v>1</v>
      </c>
      <c r="AFW10" s="9">
        <f t="shared" si="158"/>
        <v>1</v>
      </c>
      <c r="AFX10" s="9">
        <f t="shared" si="158"/>
        <v>1</v>
      </c>
      <c r="AFY10" s="9">
        <f t="shared" si="158"/>
        <v>1</v>
      </c>
      <c r="AFZ10" s="9">
        <f t="shared" si="158"/>
        <v>1</v>
      </c>
      <c r="AGA10" s="9">
        <f t="shared" si="158"/>
        <v>1</v>
      </c>
      <c r="AGB10" s="9">
        <f t="shared" si="158"/>
        <v>1</v>
      </c>
      <c r="AGC10" s="9">
        <f t="shared" si="158"/>
        <v>1</v>
      </c>
      <c r="AGD10" s="9">
        <f t="shared" si="158"/>
        <v>1</v>
      </c>
      <c r="AGE10" s="9">
        <f t="shared" si="158"/>
        <v>1</v>
      </c>
      <c r="AGF10" s="9">
        <f t="shared" si="158"/>
        <v>1</v>
      </c>
      <c r="AGG10" s="9">
        <f t="shared" si="158"/>
        <v>1</v>
      </c>
      <c r="AGH10" s="9">
        <f t="shared" si="158"/>
        <v>1</v>
      </c>
      <c r="AGI10" s="9">
        <f t="shared" si="158"/>
        <v>1</v>
      </c>
      <c r="AGJ10" s="9">
        <f t="shared" si="158"/>
        <v>1</v>
      </c>
      <c r="AGK10" s="9">
        <f t="shared" si="158"/>
        <v>1</v>
      </c>
      <c r="AGL10" s="9">
        <f t="shared" si="158"/>
        <v>1</v>
      </c>
      <c r="AGM10" s="9">
        <f t="shared" si="158"/>
        <v>1</v>
      </c>
      <c r="AGN10" s="9">
        <f t="shared" si="158"/>
        <v>1</v>
      </c>
      <c r="AGO10" s="9">
        <f t="shared" si="158"/>
        <v>1</v>
      </c>
      <c r="AGP10" s="9">
        <f t="shared" si="158"/>
        <v>1</v>
      </c>
      <c r="AGQ10" s="9">
        <f t="shared" si="158"/>
        <v>1</v>
      </c>
      <c r="AGR10" s="9">
        <f t="shared" si="158"/>
        <v>1</v>
      </c>
      <c r="AGS10" s="9">
        <f t="shared" si="158"/>
        <v>1</v>
      </c>
      <c r="AGT10" s="9">
        <f t="shared" si="158"/>
        <v>1</v>
      </c>
      <c r="AGU10" s="9">
        <f t="shared" si="158"/>
        <v>1</v>
      </c>
      <c r="AGV10" s="9">
        <f t="shared" si="158"/>
        <v>1</v>
      </c>
      <c r="AGW10" s="9">
        <f t="shared" si="158"/>
        <v>1</v>
      </c>
      <c r="AGX10" s="9">
        <f t="shared" si="158"/>
        <v>1</v>
      </c>
      <c r="AGY10" s="9">
        <f t="shared" si="158"/>
        <v>1</v>
      </c>
      <c r="AGZ10" s="9">
        <f t="shared" si="158"/>
        <v>1</v>
      </c>
      <c r="AHA10" s="9">
        <f t="shared" si="158"/>
        <v>1</v>
      </c>
      <c r="AHB10" s="9">
        <f t="shared" si="158"/>
        <v>1</v>
      </c>
      <c r="AHC10" s="9">
        <f t="shared" si="158"/>
        <v>1</v>
      </c>
      <c r="AHD10" s="9">
        <f t="shared" si="158"/>
        <v>1</v>
      </c>
      <c r="AHE10" s="9">
        <f t="shared" si="158"/>
        <v>1</v>
      </c>
      <c r="AHF10" s="9">
        <f t="shared" si="158"/>
        <v>1</v>
      </c>
      <c r="AHG10" s="9">
        <f t="shared" si="158"/>
        <v>1</v>
      </c>
      <c r="AHH10" s="9">
        <f t="shared" si="158"/>
        <v>1</v>
      </c>
      <c r="AHI10" s="9">
        <f t="shared" si="158"/>
        <v>1</v>
      </c>
      <c r="AHJ10" s="9">
        <f t="shared" si="158"/>
        <v>1</v>
      </c>
      <c r="AHK10" s="9">
        <f t="shared" si="158"/>
        <v>1</v>
      </c>
      <c r="AHL10" s="9">
        <f t="shared" si="158"/>
        <v>1</v>
      </c>
      <c r="AHM10" s="9">
        <f t="shared" si="158"/>
        <v>1</v>
      </c>
      <c r="AHN10" s="9">
        <f t="shared" si="158"/>
        <v>1</v>
      </c>
      <c r="AHO10" s="9">
        <f t="shared" si="158"/>
        <v>1</v>
      </c>
      <c r="AHP10" s="9">
        <f t="shared" si="158"/>
        <v>1</v>
      </c>
      <c r="AHQ10" s="9">
        <f t="shared" si="158"/>
        <v>1</v>
      </c>
      <c r="AHR10" s="9">
        <f t="shared" ref="AHR10:AKC10" si="159">IFERROR(AHR9/AHR7,"")</f>
        <v>1</v>
      </c>
      <c r="AHS10" s="9">
        <f t="shared" si="159"/>
        <v>1</v>
      </c>
      <c r="AHT10" s="9">
        <f t="shared" si="159"/>
        <v>1</v>
      </c>
      <c r="AHU10" s="9">
        <f t="shared" si="159"/>
        <v>1</v>
      </c>
      <c r="AHV10" s="9">
        <f t="shared" si="159"/>
        <v>1</v>
      </c>
      <c r="AHW10" s="9">
        <f t="shared" si="159"/>
        <v>1</v>
      </c>
      <c r="AHX10" s="9">
        <f t="shared" si="159"/>
        <v>1</v>
      </c>
      <c r="AHY10" s="9">
        <f t="shared" si="159"/>
        <v>1</v>
      </c>
      <c r="AHZ10" s="9">
        <f t="shared" si="159"/>
        <v>1</v>
      </c>
      <c r="AIA10" s="9">
        <f t="shared" si="159"/>
        <v>1</v>
      </c>
      <c r="AIB10" s="9">
        <f t="shared" si="159"/>
        <v>1</v>
      </c>
      <c r="AIC10" s="9">
        <f t="shared" si="159"/>
        <v>1</v>
      </c>
      <c r="AID10" s="9">
        <f t="shared" si="159"/>
        <v>1</v>
      </c>
      <c r="AIE10" s="9">
        <f t="shared" si="159"/>
        <v>1</v>
      </c>
      <c r="AIF10" s="9">
        <f t="shared" si="159"/>
        <v>1</v>
      </c>
      <c r="AIG10" s="9">
        <f t="shared" si="159"/>
        <v>1</v>
      </c>
      <c r="AIH10" s="9">
        <f t="shared" si="159"/>
        <v>1</v>
      </c>
      <c r="AII10" s="9">
        <f t="shared" si="159"/>
        <v>1</v>
      </c>
      <c r="AIJ10" s="9">
        <f t="shared" si="159"/>
        <v>1</v>
      </c>
      <c r="AIK10" s="9">
        <f t="shared" si="159"/>
        <v>1</v>
      </c>
      <c r="AIL10" s="9">
        <f t="shared" si="159"/>
        <v>1</v>
      </c>
      <c r="AIM10" s="9">
        <f t="shared" si="159"/>
        <v>1</v>
      </c>
      <c r="AIN10" s="9">
        <f t="shared" si="159"/>
        <v>1</v>
      </c>
      <c r="AIO10" s="9">
        <f t="shared" si="159"/>
        <v>1</v>
      </c>
      <c r="AIP10" s="9">
        <f t="shared" si="159"/>
        <v>1</v>
      </c>
      <c r="AIQ10" s="9">
        <f t="shared" si="159"/>
        <v>1</v>
      </c>
      <c r="AIR10" s="9">
        <f t="shared" si="159"/>
        <v>1</v>
      </c>
      <c r="AIS10" s="9">
        <f t="shared" si="159"/>
        <v>1</v>
      </c>
      <c r="AIT10" s="9">
        <f t="shared" si="159"/>
        <v>1</v>
      </c>
      <c r="AIU10" s="9">
        <f t="shared" si="159"/>
        <v>1</v>
      </c>
      <c r="AIV10" s="9">
        <f t="shared" si="159"/>
        <v>1</v>
      </c>
      <c r="AIW10" s="9">
        <f t="shared" si="159"/>
        <v>1</v>
      </c>
      <c r="AIX10" s="9">
        <f t="shared" si="159"/>
        <v>1</v>
      </c>
      <c r="AIY10" s="9">
        <f t="shared" si="159"/>
        <v>1</v>
      </c>
      <c r="AIZ10" s="9">
        <f t="shared" si="159"/>
        <v>1</v>
      </c>
      <c r="AJA10" s="9">
        <f t="shared" si="159"/>
        <v>1</v>
      </c>
      <c r="AJB10" s="9">
        <f t="shared" si="159"/>
        <v>1</v>
      </c>
      <c r="AJC10" s="9">
        <f t="shared" si="159"/>
        <v>1</v>
      </c>
      <c r="AJD10" s="9">
        <f t="shared" si="159"/>
        <v>1</v>
      </c>
      <c r="AJE10" s="9">
        <f t="shared" si="159"/>
        <v>1</v>
      </c>
      <c r="AJF10" s="9">
        <f t="shared" si="159"/>
        <v>1</v>
      </c>
      <c r="AJG10" s="9">
        <f t="shared" si="159"/>
        <v>1</v>
      </c>
      <c r="AJH10" s="9">
        <f t="shared" si="159"/>
        <v>1</v>
      </c>
      <c r="AJI10" s="9">
        <f t="shared" si="159"/>
        <v>1</v>
      </c>
      <c r="AJJ10" s="9">
        <f t="shared" si="159"/>
        <v>1</v>
      </c>
      <c r="AJK10" s="9">
        <f t="shared" si="159"/>
        <v>1</v>
      </c>
      <c r="AJL10" s="9">
        <f t="shared" si="159"/>
        <v>1</v>
      </c>
      <c r="AJM10" s="9">
        <f t="shared" si="159"/>
        <v>1</v>
      </c>
      <c r="AJN10" s="9">
        <f t="shared" si="159"/>
        <v>1</v>
      </c>
      <c r="AJO10" s="9">
        <f t="shared" si="159"/>
        <v>1</v>
      </c>
      <c r="AJP10" s="9">
        <f t="shared" si="159"/>
        <v>1</v>
      </c>
      <c r="AJQ10" s="9">
        <f t="shared" si="159"/>
        <v>1</v>
      </c>
      <c r="AJR10" s="9">
        <f t="shared" si="159"/>
        <v>1</v>
      </c>
      <c r="AJS10" s="9">
        <f t="shared" si="159"/>
        <v>1</v>
      </c>
      <c r="AJT10" s="9">
        <f t="shared" si="159"/>
        <v>1</v>
      </c>
      <c r="AJU10" s="9">
        <f t="shared" si="159"/>
        <v>1</v>
      </c>
      <c r="AJV10" s="9">
        <f t="shared" si="159"/>
        <v>1</v>
      </c>
      <c r="AJW10" s="9">
        <f t="shared" si="159"/>
        <v>1</v>
      </c>
      <c r="AJX10" s="9">
        <f t="shared" si="159"/>
        <v>1</v>
      </c>
      <c r="AJY10" s="9">
        <f t="shared" si="159"/>
        <v>1</v>
      </c>
      <c r="AJZ10" s="9">
        <f t="shared" si="159"/>
        <v>1</v>
      </c>
      <c r="AKA10" s="9">
        <f t="shared" si="159"/>
        <v>1</v>
      </c>
      <c r="AKB10" s="9">
        <f t="shared" si="159"/>
        <v>1</v>
      </c>
      <c r="AKC10" s="9">
        <f t="shared" si="159"/>
        <v>1</v>
      </c>
      <c r="AKD10" s="9">
        <f t="shared" ref="AKD10:AMO10" si="160">IFERROR(AKD9/AKD7,"")</f>
        <v>1</v>
      </c>
      <c r="AKE10" s="9">
        <f t="shared" si="160"/>
        <v>1</v>
      </c>
      <c r="AKF10" s="9">
        <f t="shared" si="160"/>
        <v>1</v>
      </c>
      <c r="AKG10" s="9">
        <f t="shared" si="160"/>
        <v>1</v>
      </c>
      <c r="AKH10" s="9">
        <f t="shared" si="160"/>
        <v>1</v>
      </c>
      <c r="AKI10" s="9">
        <f t="shared" si="160"/>
        <v>1</v>
      </c>
      <c r="AKJ10" s="9">
        <f t="shared" si="160"/>
        <v>1</v>
      </c>
      <c r="AKK10" s="9">
        <f t="shared" si="160"/>
        <v>1</v>
      </c>
      <c r="AKL10" s="9">
        <f t="shared" si="160"/>
        <v>1</v>
      </c>
      <c r="AKM10" s="9">
        <f t="shared" si="160"/>
        <v>1</v>
      </c>
      <c r="AKN10" s="9">
        <f t="shared" si="160"/>
        <v>1</v>
      </c>
      <c r="AKO10" s="9">
        <f t="shared" si="160"/>
        <v>1</v>
      </c>
      <c r="AKP10" s="9">
        <f t="shared" si="160"/>
        <v>1</v>
      </c>
      <c r="AKQ10" s="9">
        <f t="shared" si="160"/>
        <v>1</v>
      </c>
      <c r="AKR10" s="9">
        <f t="shared" si="160"/>
        <v>1</v>
      </c>
      <c r="AKS10" s="9">
        <f t="shared" si="160"/>
        <v>1</v>
      </c>
      <c r="AKT10" s="9">
        <f t="shared" si="160"/>
        <v>1</v>
      </c>
      <c r="AKU10" s="9">
        <f t="shared" si="160"/>
        <v>1</v>
      </c>
      <c r="AKV10" s="9">
        <f t="shared" si="160"/>
        <v>1</v>
      </c>
      <c r="AKW10" s="9">
        <f t="shared" si="160"/>
        <v>1</v>
      </c>
      <c r="AKX10" s="9">
        <f t="shared" si="160"/>
        <v>1</v>
      </c>
      <c r="AKY10" s="9">
        <f t="shared" si="160"/>
        <v>1</v>
      </c>
      <c r="AKZ10" s="9">
        <f t="shared" si="160"/>
        <v>1</v>
      </c>
      <c r="ALA10" s="9">
        <f t="shared" si="160"/>
        <v>1</v>
      </c>
      <c r="ALB10" s="9">
        <f t="shared" si="160"/>
        <v>1</v>
      </c>
      <c r="ALC10" s="9">
        <f t="shared" si="160"/>
        <v>1</v>
      </c>
      <c r="ALD10" s="9">
        <f t="shared" si="160"/>
        <v>1</v>
      </c>
      <c r="ALE10" s="9">
        <f t="shared" si="160"/>
        <v>1</v>
      </c>
      <c r="ALF10" s="9">
        <f t="shared" si="160"/>
        <v>1</v>
      </c>
      <c r="ALG10" s="9">
        <f t="shared" si="160"/>
        <v>1</v>
      </c>
      <c r="ALH10" s="9">
        <f t="shared" si="160"/>
        <v>1</v>
      </c>
      <c r="ALI10" s="9">
        <f t="shared" si="160"/>
        <v>1</v>
      </c>
      <c r="ALJ10" s="9">
        <f t="shared" si="160"/>
        <v>1</v>
      </c>
      <c r="ALK10" s="9">
        <f t="shared" si="160"/>
        <v>1</v>
      </c>
      <c r="ALL10" s="9">
        <f t="shared" si="160"/>
        <v>1</v>
      </c>
      <c r="ALM10" s="9">
        <f t="shared" si="160"/>
        <v>1</v>
      </c>
      <c r="ALN10" s="9">
        <f t="shared" si="160"/>
        <v>1</v>
      </c>
      <c r="ALO10" s="9">
        <f t="shared" si="160"/>
        <v>1</v>
      </c>
      <c r="ALP10" s="9">
        <f t="shared" si="160"/>
        <v>1</v>
      </c>
      <c r="ALQ10" s="9">
        <f t="shared" si="160"/>
        <v>1</v>
      </c>
      <c r="ALR10" s="9">
        <f t="shared" si="160"/>
        <v>1</v>
      </c>
      <c r="ALS10" s="9">
        <f t="shared" si="160"/>
        <v>1</v>
      </c>
      <c r="ALT10" s="9">
        <f t="shared" si="160"/>
        <v>1</v>
      </c>
      <c r="ALU10" s="9">
        <f t="shared" si="160"/>
        <v>1</v>
      </c>
      <c r="ALV10" s="9">
        <f t="shared" si="160"/>
        <v>1</v>
      </c>
      <c r="ALW10" s="9">
        <f t="shared" si="160"/>
        <v>1</v>
      </c>
      <c r="ALX10" s="9">
        <f t="shared" si="160"/>
        <v>1</v>
      </c>
      <c r="ALY10" s="9">
        <f t="shared" si="160"/>
        <v>1</v>
      </c>
      <c r="ALZ10" s="9">
        <f t="shared" si="160"/>
        <v>1</v>
      </c>
      <c r="AMA10" s="9">
        <f t="shared" si="160"/>
        <v>1</v>
      </c>
      <c r="AMB10" s="9">
        <f t="shared" si="160"/>
        <v>1</v>
      </c>
      <c r="AMC10" s="9">
        <f t="shared" si="160"/>
        <v>1</v>
      </c>
      <c r="AMD10" s="9">
        <f t="shared" si="160"/>
        <v>1</v>
      </c>
      <c r="AME10" s="9">
        <f t="shared" si="160"/>
        <v>1</v>
      </c>
      <c r="AMF10" s="9">
        <f t="shared" si="160"/>
        <v>1</v>
      </c>
      <c r="AMG10" s="9">
        <f t="shared" si="160"/>
        <v>1</v>
      </c>
      <c r="AMH10" s="9">
        <f t="shared" si="160"/>
        <v>1</v>
      </c>
      <c r="AMI10" s="9">
        <f t="shared" si="160"/>
        <v>1</v>
      </c>
      <c r="AMJ10" s="9">
        <f t="shared" si="160"/>
        <v>1</v>
      </c>
      <c r="AMK10" s="9">
        <f t="shared" si="160"/>
        <v>1</v>
      </c>
      <c r="AML10" s="9">
        <f t="shared" si="160"/>
        <v>1</v>
      </c>
      <c r="AMM10" s="9">
        <f t="shared" si="160"/>
        <v>1</v>
      </c>
      <c r="AMN10" s="9">
        <f t="shared" si="160"/>
        <v>1</v>
      </c>
      <c r="AMO10" s="9">
        <f t="shared" si="160"/>
        <v>1</v>
      </c>
      <c r="AMP10" s="9">
        <f t="shared" ref="AMP10:APA10" si="161">IFERROR(AMP9/AMP7,"")</f>
        <v>1</v>
      </c>
      <c r="AMQ10" s="9">
        <f t="shared" si="161"/>
        <v>1</v>
      </c>
      <c r="AMR10" s="9">
        <f t="shared" si="161"/>
        <v>1</v>
      </c>
      <c r="AMS10" s="9">
        <f t="shared" si="161"/>
        <v>1</v>
      </c>
      <c r="AMT10" s="9">
        <f t="shared" si="161"/>
        <v>1</v>
      </c>
      <c r="AMU10" s="9">
        <f t="shared" si="161"/>
        <v>1</v>
      </c>
      <c r="AMV10" s="9">
        <f t="shared" si="161"/>
        <v>1</v>
      </c>
      <c r="AMW10" s="9">
        <f t="shared" si="161"/>
        <v>1</v>
      </c>
      <c r="AMX10" s="9">
        <f t="shared" si="161"/>
        <v>1</v>
      </c>
      <c r="AMY10" s="9">
        <f t="shared" si="161"/>
        <v>1</v>
      </c>
      <c r="AMZ10" s="9">
        <f t="shared" si="161"/>
        <v>1</v>
      </c>
      <c r="ANA10" s="9">
        <f t="shared" si="161"/>
        <v>1</v>
      </c>
      <c r="ANB10" s="9">
        <f t="shared" si="161"/>
        <v>1</v>
      </c>
      <c r="ANC10" s="9">
        <f t="shared" si="161"/>
        <v>1</v>
      </c>
      <c r="AND10" s="9">
        <f t="shared" si="161"/>
        <v>1</v>
      </c>
      <c r="ANE10" s="9">
        <f t="shared" si="161"/>
        <v>1</v>
      </c>
      <c r="ANF10" s="9">
        <f t="shared" si="161"/>
        <v>1</v>
      </c>
      <c r="ANG10" s="9">
        <f t="shared" si="161"/>
        <v>1</v>
      </c>
      <c r="ANH10" s="9">
        <f t="shared" si="161"/>
        <v>1</v>
      </c>
      <c r="ANI10" s="9">
        <f t="shared" si="161"/>
        <v>1</v>
      </c>
      <c r="ANJ10" s="9">
        <f t="shared" si="161"/>
        <v>1</v>
      </c>
      <c r="ANK10" s="9">
        <f t="shared" si="161"/>
        <v>1</v>
      </c>
      <c r="ANL10" s="9">
        <f t="shared" si="161"/>
        <v>1</v>
      </c>
      <c r="ANM10" s="9">
        <f t="shared" si="161"/>
        <v>1</v>
      </c>
      <c r="ANN10" s="9">
        <f t="shared" si="161"/>
        <v>1</v>
      </c>
      <c r="ANO10" s="9">
        <f t="shared" si="161"/>
        <v>1</v>
      </c>
      <c r="ANP10" s="9">
        <f t="shared" si="161"/>
        <v>1</v>
      </c>
      <c r="ANQ10" s="9">
        <f t="shared" si="161"/>
        <v>1</v>
      </c>
      <c r="ANR10" s="9">
        <f t="shared" si="161"/>
        <v>1</v>
      </c>
      <c r="ANS10" s="9">
        <f t="shared" si="161"/>
        <v>1</v>
      </c>
      <c r="ANT10" s="9">
        <f t="shared" si="161"/>
        <v>1</v>
      </c>
      <c r="ANU10" s="9">
        <f t="shared" si="161"/>
        <v>1</v>
      </c>
      <c r="ANV10" s="9">
        <f t="shared" si="161"/>
        <v>1</v>
      </c>
      <c r="ANW10" s="9">
        <f t="shared" si="161"/>
        <v>1</v>
      </c>
      <c r="ANX10" s="9">
        <f t="shared" si="161"/>
        <v>1</v>
      </c>
      <c r="ANY10" s="9">
        <f t="shared" si="161"/>
        <v>1</v>
      </c>
      <c r="ANZ10" s="9">
        <f t="shared" si="161"/>
        <v>1</v>
      </c>
      <c r="AOA10" s="9">
        <f t="shared" si="161"/>
        <v>1</v>
      </c>
      <c r="AOB10" s="9">
        <f t="shared" si="161"/>
        <v>1</v>
      </c>
      <c r="AOC10" s="9">
        <f t="shared" si="161"/>
        <v>1</v>
      </c>
      <c r="AOD10" s="9">
        <f t="shared" si="161"/>
        <v>1</v>
      </c>
      <c r="AOE10" s="9">
        <f t="shared" si="161"/>
        <v>1</v>
      </c>
      <c r="AOF10" s="9">
        <f t="shared" si="161"/>
        <v>1</v>
      </c>
      <c r="AOG10" s="9">
        <f t="shared" si="161"/>
        <v>1</v>
      </c>
      <c r="AOH10" s="9">
        <f t="shared" si="161"/>
        <v>1</v>
      </c>
      <c r="AOI10" s="9">
        <f t="shared" si="161"/>
        <v>1</v>
      </c>
      <c r="AOJ10" s="9">
        <f t="shared" si="161"/>
        <v>1</v>
      </c>
      <c r="AOK10" s="9">
        <f t="shared" si="161"/>
        <v>1</v>
      </c>
      <c r="AOL10" s="9">
        <f t="shared" si="161"/>
        <v>1</v>
      </c>
      <c r="AOM10" s="9">
        <f t="shared" si="161"/>
        <v>1</v>
      </c>
      <c r="AON10" s="9">
        <f t="shared" si="161"/>
        <v>1</v>
      </c>
      <c r="AOO10" s="9">
        <f t="shared" si="161"/>
        <v>1</v>
      </c>
      <c r="AOP10" s="9">
        <f t="shared" si="161"/>
        <v>1</v>
      </c>
      <c r="AOQ10" s="9">
        <f t="shared" si="161"/>
        <v>1</v>
      </c>
      <c r="AOR10" s="9">
        <f t="shared" si="161"/>
        <v>1</v>
      </c>
      <c r="AOS10" s="9">
        <f t="shared" si="161"/>
        <v>1</v>
      </c>
      <c r="AOT10" s="9">
        <f t="shared" si="161"/>
        <v>1</v>
      </c>
      <c r="AOU10" s="9">
        <f t="shared" si="161"/>
        <v>1</v>
      </c>
      <c r="AOV10" s="9">
        <f t="shared" si="161"/>
        <v>1</v>
      </c>
      <c r="AOW10" s="9">
        <f t="shared" si="161"/>
        <v>1</v>
      </c>
      <c r="AOX10" s="9">
        <f t="shared" si="161"/>
        <v>1</v>
      </c>
      <c r="AOY10" s="9">
        <f t="shared" si="161"/>
        <v>1</v>
      </c>
      <c r="AOZ10" s="9">
        <f t="shared" si="161"/>
        <v>1</v>
      </c>
      <c r="APA10" s="9">
        <f t="shared" si="161"/>
        <v>1</v>
      </c>
      <c r="APB10" s="9">
        <f t="shared" ref="APB10:ARM10" si="162">IFERROR(APB9/APB7,"")</f>
        <v>1</v>
      </c>
      <c r="APC10" s="9">
        <f t="shared" si="162"/>
        <v>1</v>
      </c>
      <c r="APD10" s="9">
        <f t="shared" si="162"/>
        <v>1</v>
      </c>
      <c r="APE10" s="9">
        <f t="shared" si="162"/>
        <v>1</v>
      </c>
      <c r="APF10" s="9">
        <f t="shared" si="162"/>
        <v>1</v>
      </c>
      <c r="APG10" s="9">
        <f t="shared" si="162"/>
        <v>1</v>
      </c>
      <c r="APH10" s="9">
        <f t="shared" si="162"/>
        <v>1</v>
      </c>
      <c r="API10" s="9">
        <f t="shared" si="162"/>
        <v>1</v>
      </c>
      <c r="APJ10" s="9">
        <f t="shared" si="162"/>
        <v>1</v>
      </c>
      <c r="APK10" s="9">
        <f t="shared" si="162"/>
        <v>1</v>
      </c>
      <c r="APL10" s="9">
        <f t="shared" si="162"/>
        <v>1</v>
      </c>
      <c r="APM10" s="9">
        <f t="shared" si="162"/>
        <v>1</v>
      </c>
      <c r="APN10" s="9">
        <f t="shared" si="162"/>
        <v>1</v>
      </c>
      <c r="APO10" s="9">
        <f t="shared" si="162"/>
        <v>1</v>
      </c>
      <c r="APP10" s="9">
        <f t="shared" si="162"/>
        <v>1</v>
      </c>
      <c r="APQ10" s="9">
        <f t="shared" si="162"/>
        <v>1</v>
      </c>
      <c r="APR10" s="9">
        <f t="shared" si="162"/>
        <v>1</v>
      </c>
      <c r="APS10" s="9">
        <f t="shared" si="162"/>
        <v>1</v>
      </c>
      <c r="APT10" s="9">
        <f t="shared" si="162"/>
        <v>1</v>
      </c>
      <c r="APU10" s="9">
        <f t="shared" si="162"/>
        <v>1</v>
      </c>
      <c r="APV10" s="9">
        <f t="shared" si="162"/>
        <v>1</v>
      </c>
      <c r="APW10" s="9">
        <f t="shared" si="162"/>
        <v>1</v>
      </c>
      <c r="APX10" s="9">
        <f t="shared" si="162"/>
        <v>1</v>
      </c>
      <c r="APY10" s="9">
        <f t="shared" si="162"/>
        <v>1</v>
      </c>
      <c r="APZ10" s="9">
        <f t="shared" si="162"/>
        <v>1</v>
      </c>
      <c r="AQA10" s="9">
        <f t="shared" si="162"/>
        <v>1</v>
      </c>
      <c r="AQB10" s="9">
        <f t="shared" si="162"/>
        <v>1</v>
      </c>
      <c r="AQC10" s="9">
        <f t="shared" si="162"/>
        <v>1</v>
      </c>
      <c r="AQD10" s="9">
        <f t="shared" si="162"/>
        <v>1</v>
      </c>
      <c r="AQE10" s="9">
        <f t="shared" si="162"/>
        <v>1</v>
      </c>
      <c r="AQF10" s="9">
        <f t="shared" si="162"/>
        <v>1</v>
      </c>
      <c r="AQG10" s="9">
        <f t="shared" si="162"/>
        <v>1</v>
      </c>
    </row>
    <row r="11" spans="1:1128" s="21" customFormat="1" ht="16.5" customHeight="1" x14ac:dyDescent="0.25">
      <c r="A11" s="33" t="s">
        <v>11</v>
      </c>
      <c r="B11" s="22">
        <v>52</v>
      </c>
      <c r="C11" s="22">
        <v>46</v>
      </c>
      <c r="D11" s="22">
        <v>76</v>
      </c>
      <c r="E11" s="22">
        <v>79</v>
      </c>
      <c r="F11" s="22">
        <v>49</v>
      </c>
      <c r="G11" s="22">
        <v>40</v>
      </c>
      <c r="H11" s="22">
        <v>42</v>
      </c>
      <c r="I11" s="22">
        <v>43</v>
      </c>
      <c r="J11" s="22">
        <v>48</v>
      </c>
      <c r="K11" s="22">
        <v>39</v>
      </c>
      <c r="L11" s="22">
        <v>47</v>
      </c>
      <c r="M11" s="22">
        <v>30</v>
      </c>
      <c r="N11" s="22">
        <v>31</v>
      </c>
      <c r="O11" s="22">
        <v>41</v>
      </c>
      <c r="P11" s="22">
        <v>25</v>
      </c>
      <c r="Q11" s="22">
        <v>26</v>
      </c>
      <c r="R11" s="22">
        <v>38</v>
      </c>
      <c r="S11" s="22">
        <v>30</v>
      </c>
      <c r="T11" s="22">
        <v>28</v>
      </c>
      <c r="U11" s="22">
        <v>45</v>
      </c>
      <c r="V11" s="22">
        <v>52</v>
      </c>
      <c r="W11" s="22">
        <v>54</v>
      </c>
      <c r="X11" s="22">
        <v>55</v>
      </c>
      <c r="Y11" s="22">
        <v>54</v>
      </c>
      <c r="Z11" s="22">
        <v>31</v>
      </c>
      <c r="AA11" s="22">
        <v>46</v>
      </c>
      <c r="AB11" s="22">
        <v>45</v>
      </c>
      <c r="AC11" s="22">
        <v>29</v>
      </c>
      <c r="AD11" s="22">
        <v>33</v>
      </c>
      <c r="AE11" s="22">
        <v>46</v>
      </c>
      <c r="AF11" s="22">
        <v>30</v>
      </c>
      <c r="AG11" s="22">
        <v>39</v>
      </c>
      <c r="AH11" s="22">
        <v>32</v>
      </c>
      <c r="AI11" s="22">
        <v>30</v>
      </c>
      <c r="AJ11" s="22">
        <v>15</v>
      </c>
      <c r="AK11" s="22">
        <v>31</v>
      </c>
      <c r="AL11" s="22">
        <v>23</v>
      </c>
      <c r="AM11" s="22">
        <v>29</v>
      </c>
      <c r="AN11" s="22">
        <v>26</v>
      </c>
      <c r="AO11" s="22">
        <v>30</v>
      </c>
      <c r="AP11" s="22">
        <v>54</v>
      </c>
      <c r="AQ11" s="22">
        <v>46</v>
      </c>
      <c r="AR11" s="22">
        <v>42</v>
      </c>
      <c r="AS11" s="22">
        <v>50</v>
      </c>
      <c r="AT11" s="22">
        <v>54</v>
      </c>
      <c r="AU11" s="22">
        <v>33</v>
      </c>
      <c r="AV11" s="22">
        <v>27</v>
      </c>
      <c r="AW11" s="22">
        <v>27</v>
      </c>
      <c r="AX11" s="22">
        <v>27</v>
      </c>
      <c r="AY11" s="22">
        <v>30</v>
      </c>
      <c r="AZ11" s="22">
        <v>32</v>
      </c>
      <c r="BA11" s="22">
        <v>20</v>
      </c>
      <c r="BB11" s="22">
        <v>13</v>
      </c>
      <c r="BC11" s="22">
        <v>18</v>
      </c>
      <c r="BD11" s="22">
        <v>35</v>
      </c>
      <c r="BE11" s="22">
        <v>37</v>
      </c>
      <c r="BF11" s="22">
        <v>22</v>
      </c>
      <c r="BG11" s="22">
        <v>19</v>
      </c>
      <c r="BH11" s="22">
        <v>21</v>
      </c>
      <c r="BI11" s="22">
        <v>28</v>
      </c>
      <c r="BJ11" s="22">
        <v>27</v>
      </c>
      <c r="BK11" s="22">
        <v>38</v>
      </c>
      <c r="BL11" s="22">
        <v>35</v>
      </c>
      <c r="BM11" s="22">
        <v>34</v>
      </c>
      <c r="BN11" s="22">
        <v>37</v>
      </c>
      <c r="BO11" s="22">
        <v>56</v>
      </c>
      <c r="BP11" s="22">
        <v>77</v>
      </c>
      <c r="BQ11" s="22">
        <v>20</v>
      </c>
      <c r="BR11" s="22">
        <v>46</v>
      </c>
      <c r="BS11" s="22">
        <v>42</v>
      </c>
      <c r="BT11" s="22">
        <v>41</v>
      </c>
      <c r="BU11" s="22">
        <v>23</v>
      </c>
      <c r="BV11" s="22">
        <v>23</v>
      </c>
      <c r="BW11" s="22">
        <v>29</v>
      </c>
      <c r="BX11" s="22">
        <v>32</v>
      </c>
      <c r="BY11" s="22">
        <v>17</v>
      </c>
      <c r="BZ11" s="22">
        <v>15</v>
      </c>
      <c r="CA11" s="22">
        <v>21</v>
      </c>
      <c r="CB11" s="22">
        <v>21</v>
      </c>
      <c r="CC11" s="22">
        <v>31</v>
      </c>
      <c r="CD11" s="22">
        <v>23</v>
      </c>
      <c r="CE11" s="22">
        <v>29</v>
      </c>
      <c r="CF11" s="22">
        <v>34</v>
      </c>
      <c r="CG11" s="22">
        <v>36</v>
      </c>
      <c r="CH11" s="22">
        <v>27</v>
      </c>
      <c r="CI11" s="22">
        <v>45</v>
      </c>
      <c r="CJ11" s="22">
        <v>60</v>
      </c>
      <c r="CK11" s="22">
        <v>30</v>
      </c>
      <c r="CL11" s="22">
        <v>32</v>
      </c>
      <c r="CM11" s="22">
        <v>40</v>
      </c>
      <c r="CN11" s="22">
        <v>23</v>
      </c>
      <c r="CO11" s="22">
        <v>20</v>
      </c>
      <c r="CP11" s="22">
        <v>39</v>
      </c>
      <c r="CQ11" s="22">
        <v>25</v>
      </c>
      <c r="CR11" s="22">
        <v>43</v>
      </c>
      <c r="CS11" s="22">
        <v>20</v>
      </c>
      <c r="CT11" s="22">
        <v>31</v>
      </c>
      <c r="CU11" s="22">
        <v>21</v>
      </c>
      <c r="CV11" s="22">
        <v>21</v>
      </c>
      <c r="CW11" s="22">
        <v>26</v>
      </c>
      <c r="CX11" s="22">
        <v>23</v>
      </c>
      <c r="CY11" s="22">
        <v>37</v>
      </c>
      <c r="CZ11" s="22">
        <v>36</v>
      </c>
      <c r="DA11" s="22">
        <v>41</v>
      </c>
      <c r="DB11" s="22">
        <v>25</v>
      </c>
      <c r="DC11" s="22">
        <v>31</v>
      </c>
      <c r="DD11" s="22">
        <v>42</v>
      </c>
      <c r="DE11" s="22">
        <v>66</v>
      </c>
      <c r="DF11" s="22">
        <v>21</v>
      </c>
      <c r="DG11" s="22">
        <v>19</v>
      </c>
      <c r="DH11" s="22">
        <v>15</v>
      </c>
      <c r="DI11" s="22">
        <v>17</v>
      </c>
      <c r="DJ11" s="22">
        <v>18</v>
      </c>
      <c r="DK11" s="22">
        <v>26</v>
      </c>
      <c r="DL11" s="22">
        <v>15</v>
      </c>
      <c r="DM11" s="22">
        <v>20</v>
      </c>
      <c r="DN11" s="22">
        <v>18</v>
      </c>
      <c r="DO11" s="22">
        <v>28</v>
      </c>
      <c r="DP11" s="22">
        <v>28</v>
      </c>
      <c r="DQ11" s="22">
        <v>16</v>
      </c>
      <c r="DR11" s="22">
        <v>18</v>
      </c>
      <c r="DS11" s="22">
        <v>18</v>
      </c>
      <c r="DT11" s="22">
        <v>20</v>
      </c>
      <c r="DU11" s="22">
        <v>22</v>
      </c>
      <c r="DV11" s="22">
        <v>34</v>
      </c>
      <c r="DW11" s="22">
        <v>39</v>
      </c>
      <c r="DX11" s="22">
        <v>102</v>
      </c>
      <c r="DY11" s="22">
        <v>32</v>
      </c>
      <c r="DZ11" s="22">
        <v>110</v>
      </c>
      <c r="EA11" s="22">
        <v>131</v>
      </c>
      <c r="EB11" s="22">
        <v>28</v>
      </c>
      <c r="EC11" s="22">
        <v>28</v>
      </c>
      <c r="ED11" s="22">
        <v>24</v>
      </c>
      <c r="EE11" s="22">
        <v>26</v>
      </c>
      <c r="EF11" s="22">
        <v>18</v>
      </c>
      <c r="EG11" s="22">
        <v>15</v>
      </c>
      <c r="EH11" s="22">
        <v>20</v>
      </c>
      <c r="EI11" s="22">
        <v>25</v>
      </c>
      <c r="EJ11" s="22">
        <v>27</v>
      </c>
      <c r="EK11" s="22">
        <v>20</v>
      </c>
      <c r="EL11" s="22">
        <v>46</v>
      </c>
      <c r="EM11" s="22">
        <v>27</v>
      </c>
      <c r="EN11" s="22">
        <v>27</v>
      </c>
      <c r="EO11" s="22">
        <v>21</v>
      </c>
      <c r="EP11" s="22">
        <v>24</v>
      </c>
      <c r="EQ11" s="22">
        <v>25</v>
      </c>
      <c r="ER11" s="22">
        <v>39</v>
      </c>
      <c r="ES11" s="22">
        <v>35</v>
      </c>
      <c r="ET11" s="22">
        <v>32</v>
      </c>
      <c r="EU11" s="22">
        <v>63</v>
      </c>
      <c r="EV11" s="22">
        <v>20</v>
      </c>
      <c r="EW11" s="22">
        <v>29</v>
      </c>
      <c r="EX11" s="22">
        <v>27</v>
      </c>
      <c r="EY11" s="22">
        <v>23</v>
      </c>
      <c r="EZ11" s="22">
        <v>24</v>
      </c>
      <c r="FA11" s="22">
        <v>51</v>
      </c>
      <c r="FB11" s="22">
        <v>54</v>
      </c>
      <c r="FC11" s="22">
        <v>74</v>
      </c>
      <c r="FD11" s="22">
        <v>57</v>
      </c>
      <c r="FE11" s="22">
        <v>34</v>
      </c>
      <c r="FF11" s="22">
        <v>38</v>
      </c>
      <c r="FG11" s="22">
        <v>32</v>
      </c>
      <c r="FH11" s="22">
        <v>36</v>
      </c>
      <c r="FI11" s="22">
        <v>24</v>
      </c>
      <c r="FJ11" s="22">
        <v>39</v>
      </c>
      <c r="FK11" s="22">
        <v>32</v>
      </c>
      <c r="FL11" s="22">
        <v>36</v>
      </c>
      <c r="FM11" s="22">
        <v>57</v>
      </c>
      <c r="FN11" s="22">
        <v>36</v>
      </c>
      <c r="FO11" s="22">
        <v>39</v>
      </c>
      <c r="FP11" s="22">
        <v>40</v>
      </c>
      <c r="FQ11" s="22">
        <v>29</v>
      </c>
      <c r="FR11" s="22">
        <v>39</v>
      </c>
      <c r="FS11" s="22">
        <v>41</v>
      </c>
      <c r="FT11" s="22">
        <v>47</v>
      </c>
      <c r="FU11" s="22">
        <v>50</v>
      </c>
      <c r="FV11" s="22">
        <v>42</v>
      </c>
      <c r="FW11" s="22">
        <v>53</v>
      </c>
      <c r="FX11" s="22">
        <v>37</v>
      </c>
      <c r="FY11" s="22">
        <v>34</v>
      </c>
      <c r="FZ11" s="22">
        <v>32</v>
      </c>
      <c r="GA11" s="22">
        <v>27</v>
      </c>
      <c r="GB11" s="22">
        <v>28</v>
      </c>
      <c r="GC11" s="22">
        <v>28</v>
      </c>
      <c r="GD11" s="22">
        <v>31</v>
      </c>
      <c r="GE11" s="22">
        <v>34</v>
      </c>
      <c r="GF11" s="22">
        <v>44</v>
      </c>
      <c r="GG11" s="22">
        <v>32</v>
      </c>
      <c r="GH11" s="22">
        <v>43</v>
      </c>
      <c r="GI11" s="22">
        <v>48</v>
      </c>
      <c r="GJ11" s="22">
        <v>49</v>
      </c>
      <c r="GK11" s="22">
        <v>49</v>
      </c>
      <c r="GL11" s="22">
        <v>39</v>
      </c>
      <c r="GM11" s="22">
        <v>37</v>
      </c>
      <c r="GN11" s="22">
        <v>18</v>
      </c>
      <c r="GO11" s="22">
        <v>30</v>
      </c>
      <c r="GP11" s="22">
        <v>14</v>
      </c>
      <c r="GQ11" s="22">
        <v>33</v>
      </c>
      <c r="GR11" s="22">
        <v>25</v>
      </c>
      <c r="GS11" s="22">
        <v>16</v>
      </c>
      <c r="GT11" s="22">
        <v>12</v>
      </c>
      <c r="GU11" s="22">
        <v>25</v>
      </c>
      <c r="GV11" s="22">
        <v>23</v>
      </c>
      <c r="GW11" s="22">
        <v>22</v>
      </c>
      <c r="GX11" s="22">
        <v>15</v>
      </c>
      <c r="GY11" s="22">
        <v>11</v>
      </c>
      <c r="GZ11" s="22">
        <v>29</v>
      </c>
      <c r="HA11" s="22">
        <v>26</v>
      </c>
      <c r="HB11" s="22">
        <v>14</v>
      </c>
      <c r="HC11" s="22">
        <v>31</v>
      </c>
      <c r="HD11" s="22">
        <v>30</v>
      </c>
      <c r="HE11" s="22">
        <v>44</v>
      </c>
      <c r="HF11" s="22">
        <v>41</v>
      </c>
      <c r="HG11" s="22">
        <v>47</v>
      </c>
      <c r="HH11" s="22">
        <v>42</v>
      </c>
      <c r="HI11" s="22">
        <v>39</v>
      </c>
      <c r="HJ11" s="22">
        <v>21</v>
      </c>
      <c r="HK11" s="22">
        <v>22</v>
      </c>
      <c r="HL11" s="22">
        <v>19</v>
      </c>
      <c r="HM11" s="22">
        <v>34</v>
      </c>
      <c r="HN11" s="22">
        <v>27</v>
      </c>
      <c r="HO11" s="22">
        <v>25</v>
      </c>
      <c r="HP11" s="22">
        <v>23</v>
      </c>
      <c r="HQ11" s="22">
        <v>20</v>
      </c>
      <c r="HR11" s="22">
        <v>12</v>
      </c>
      <c r="HS11" s="22">
        <v>20</v>
      </c>
      <c r="HT11" s="22">
        <v>18</v>
      </c>
      <c r="HU11" s="22">
        <v>99</v>
      </c>
      <c r="HV11" s="22">
        <v>38</v>
      </c>
      <c r="HW11" s="22">
        <v>31</v>
      </c>
      <c r="HX11" s="22">
        <v>29</v>
      </c>
      <c r="HY11" s="22">
        <v>22</v>
      </c>
      <c r="HZ11" s="22">
        <v>54</v>
      </c>
      <c r="IA11" s="22">
        <v>63</v>
      </c>
      <c r="IB11" s="22">
        <v>29</v>
      </c>
      <c r="IC11" s="22">
        <v>24</v>
      </c>
      <c r="ID11" s="22">
        <v>19</v>
      </c>
      <c r="IE11" s="22">
        <v>39</v>
      </c>
      <c r="IF11" s="22">
        <v>46</v>
      </c>
      <c r="IG11" s="22">
        <v>26</v>
      </c>
      <c r="IH11" s="22">
        <v>17</v>
      </c>
      <c r="II11" s="22">
        <v>15</v>
      </c>
      <c r="IJ11" s="22">
        <v>39</v>
      </c>
      <c r="IK11" s="22">
        <v>20</v>
      </c>
      <c r="IL11" s="22">
        <v>4</v>
      </c>
      <c r="IM11" s="22">
        <v>9</v>
      </c>
      <c r="IN11" s="22">
        <v>127</v>
      </c>
      <c r="IO11" s="22">
        <v>18</v>
      </c>
      <c r="IP11" s="22">
        <v>21</v>
      </c>
      <c r="IQ11" s="22">
        <v>21</v>
      </c>
      <c r="IR11" s="22">
        <v>15</v>
      </c>
      <c r="IS11" s="22">
        <v>30</v>
      </c>
      <c r="IT11" s="22">
        <v>35</v>
      </c>
      <c r="IU11" s="22">
        <v>41</v>
      </c>
      <c r="IV11" s="22">
        <v>20</v>
      </c>
      <c r="IW11" s="22">
        <v>35</v>
      </c>
      <c r="IX11" s="22">
        <v>24</v>
      </c>
      <c r="IY11" s="22">
        <v>24</v>
      </c>
      <c r="IZ11" s="22">
        <v>12</v>
      </c>
      <c r="JA11" s="22">
        <v>23</v>
      </c>
      <c r="JB11" s="22">
        <v>46</v>
      </c>
      <c r="JC11" s="22">
        <v>20</v>
      </c>
      <c r="JD11" s="22">
        <v>18</v>
      </c>
      <c r="JE11" s="22">
        <v>16</v>
      </c>
      <c r="JF11" s="22">
        <v>22</v>
      </c>
      <c r="JG11" s="22">
        <v>20</v>
      </c>
      <c r="JH11" s="22">
        <v>28</v>
      </c>
      <c r="JI11" s="22">
        <v>20</v>
      </c>
      <c r="JJ11" s="22">
        <v>23</v>
      </c>
      <c r="JK11" s="22">
        <v>33</v>
      </c>
      <c r="JL11" s="22">
        <v>42</v>
      </c>
      <c r="JM11" s="22">
        <v>34</v>
      </c>
      <c r="JN11" s="22">
        <v>21</v>
      </c>
      <c r="JO11" s="22">
        <v>21</v>
      </c>
      <c r="JP11" s="22">
        <v>49</v>
      </c>
      <c r="JQ11" s="22">
        <v>29</v>
      </c>
      <c r="JR11" s="22">
        <v>17</v>
      </c>
      <c r="JS11" s="22">
        <v>20</v>
      </c>
      <c r="JT11" s="22">
        <v>16</v>
      </c>
      <c r="JU11" s="22">
        <v>15</v>
      </c>
      <c r="JV11" s="22">
        <v>19</v>
      </c>
      <c r="JW11" s="22">
        <v>25</v>
      </c>
      <c r="JX11" s="22">
        <v>13</v>
      </c>
      <c r="JY11" s="22">
        <v>17</v>
      </c>
      <c r="JZ11" s="22">
        <v>22</v>
      </c>
      <c r="KA11" s="22">
        <v>25</v>
      </c>
      <c r="KB11" s="22">
        <v>13</v>
      </c>
      <c r="KC11" s="22">
        <v>11</v>
      </c>
      <c r="KD11" s="22">
        <v>11</v>
      </c>
      <c r="KE11" s="22">
        <v>13</v>
      </c>
      <c r="KF11" s="22">
        <v>40</v>
      </c>
      <c r="KG11" s="22">
        <v>26</v>
      </c>
      <c r="KH11" s="22">
        <v>25</v>
      </c>
      <c r="KI11" s="22">
        <v>25</v>
      </c>
      <c r="KJ11" s="22">
        <v>54</v>
      </c>
      <c r="KK11" s="22">
        <v>41</v>
      </c>
      <c r="KL11" s="22">
        <v>23</v>
      </c>
      <c r="KM11" s="22">
        <v>16</v>
      </c>
      <c r="KN11" s="22">
        <v>15</v>
      </c>
      <c r="KO11" s="22">
        <v>14</v>
      </c>
      <c r="KP11" s="22">
        <v>29</v>
      </c>
      <c r="KQ11" s="22">
        <v>34</v>
      </c>
      <c r="KR11" s="22">
        <v>19</v>
      </c>
      <c r="KS11" s="22">
        <v>11</v>
      </c>
      <c r="KT11" s="22">
        <v>16</v>
      </c>
      <c r="KU11" s="22">
        <v>17</v>
      </c>
      <c r="KV11" s="22">
        <v>8</v>
      </c>
      <c r="KW11" s="22">
        <v>9</v>
      </c>
      <c r="KX11" s="22">
        <v>17</v>
      </c>
      <c r="KY11" s="22">
        <v>37</v>
      </c>
      <c r="KZ11" s="22">
        <v>30</v>
      </c>
      <c r="LA11" s="22">
        <v>29</v>
      </c>
      <c r="LB11" s="22">
        <v>30</v>
      </c>
      <c r="LC11" s="22">
        <v>33</v>
      </c>
      <c r="LD11" s="22">
        <v>21</v>
      </c>
      <c r="LE11" s="22">
        <v>49</v>
      </c>
      <c r="LF11" s="22">
        <v>29</v>
      </c>
      <c r="LG11" s="22">
        <v>19</v>
      </c>
      <c r="LH11" s="22">
        <v>27</v>
      </c>
      <c r="LI11" s="22">
        <v>37</v>
      </c>
      <c r="LJ11" s="22">
        <v>14</v>
      </c>
      <c r="LK11" s="22">
        <v>9</v>
      </c>
      <c r="LL11" s="22">
        <v>24</v>
      </c>
      <c r="LM11" s="22">
        <v>25</v>
      </c>
      <c r="LN11" s="22">
        <v>13</v>
      </c>
      <c r="LO11" s="22">
        <v>12</v>
      </c>
      <c r="LP11" s="22">
        <v>7</v>
      </c>
      <c r="LQ11" s="22">
        <v>10</v>
      </c>
      <c r="LR11" s="22">
        <v>11</v>
      </c>
      <c r="LS11" s="22">
        <v>23</v>
      </c>
      <c r="LT11" s="22">
        <v>17</v>
      </c>
      <c r="LU11" s="22">
        <v>9</v>
      </c>
      <c r="LV11" s="22">
        <v>13</v>
      </c>
      <c r="LW11" s="22">
        <v>16</v>
      </c>
      <c r="LX11" s="22">
        <v>28</v>
      </c>
      <c r="LY11" s="22">
        <v>18</v>
      </c>
      <c r="LZ11" s="22">
        <v>44</v>
      </c>
      <c r="MA11" s="22">
        <v>45</v>
      </c>
      <c r="MB11" s="22">
        <v>24</v>
      </c>
      <c r="MC11" s="22">
        <v>20</v>
      </c>
      <c r="MD11" s="22">
        <v>11</v>
      </c>
      <c r="ME11" s="22">
        <v>18</v>
      </c>
      <c r="MF11" s="22">
        <v>24</v>
      </c>
      <c r="MG11" s="22">
        <v>27</v>
      </c>
      <c r="MH11" s="22">
        <v>17</v>
      </c>
      <c r="MI11" s="22">
        <v>23</v>
      </c>
      <c r="MJ11" s="22">
        <v>12</v>
      </c>
      <c r="MK11" s="22">
        <v>14</v>
      </c>
      <c r="ML11" s="22">
        <v>23</v>
      </c>
      <c r="MM11" s="22">
        <v>14</v>
      </c>
      <c r="MN11" s="22">
        <v>11</v>
      </c>
      <c r="MO11" s="22">
        <v>17</v>
      </c>
      <c r="MP11" s="22">
        <v>12</v>
      </c>
      <c r="MQ11" s="22">
        <v>12</v>
      </c>
      <c r="MR11" s="22">
        <v>22</v>
      </c>
      <c r="MS11" s="22">
        <v>24</v>
      </c>
      <c r="MT11" s="22">
        <v>31</v>
      </c>
      <c r="MU11" s="22">
        <v>23</v>
      </c>
      <c r="MV11" s="22">
        <v>56</v>
      </c>
      <c r="MW11" s="22">
        <v>58</v>
      </c>
      <c r="MX11" s="22">
        <v>9</v>
      </c>
      <c r="MY11" s="22">
        <v>21</v>
      </c>
      <c r="MZ11" s="22">
        <v>18</v>
      </c>
      <c r="NA11" s="22">
        <v>18</v>
      </c>
      <c r="NB11" s="22">
        <v>10</v>
      </c>
      <c r="NC11" s="22">
        <v>22</v>
      </c>
      <c r="ND11" s="22">
        <v>12</v>
      </c>
      <c r="NE11" s="22">
        <v>12</v>
      </c>
      <c r="NF11" s="22">
        <v>15</v>
      </c>
      <c r="NG11" s="22">
        <v>13</v>
      </c>
      <c r="NH11" s="22">
        <v>14</v>
      </c>
      <c r="NI11" s="22">
        <v>56</v>
      </c>
      <c r="NJ11" s="22">
        <v>20</v>
      </c>
      <c r="NK11" s="22">
        <v>15</v>
      </c>
      <c r="NL11" s="22">
        <v>18</v>
      </c>
      <c r="NM11" s="22">
        <v>16</v>
      </c>
      <c r="NN11" s="22">
        <v>30</v>
      </c>
      <c r="NO11" s="22">
        <v>30</v>
      </c>
      <c r="NP11" s="22">
        <v>27</v>
      </c>
      <c r="NQ11" s="22">
        <v>44</v>
      </c>
      <c r="NR11" s="22">
        <v>21</v>
      </c>
      <c r="NS11" s="22">
        <v>19</v>
      </c>
      <c r="NT11" s="22">
        <v>19</v>
      </c>
      <c r="NU11" s="22">
        <v>18</v>
      </c>
      <c r="NV11" s="22">
        <v>19</v>
      </c>
      <c r="NW11" s="22">
        <v>32</v>
      </c>
      <c r="NX11" s="22">
        <v>24</v>
      </c>
      <c r="NY11" s="22">
        <v>15</v>
      </c>
      <c r="NZ11" s="22">
        <v>16</v>
      </c>
      <c r="OA11" s="22">
        <v>13</v>
      </c>
      <c r="OB11" s="22">
        <v>15</v>
      </c>
      <c r="OC11" s="22">
        <v>5</v>
      </c>
      <c r="OD11" s="22">
        <v>18</v>
      </c>
      <c r="OE11" s="22">
        <v>18</v>
      </c>
      <c r="OF11" s="22">
        <v>21</v>
      </c>
      <c r="OG11" s="22">
        <v>14</v>
      </c>
      <c r="OH11" s="22">
        <v>17</v>
      </c>
      <c r="OI11" s="22">
        <v>43</v>
      </c>
      <c r="OJ11" s="22">
        <v>18</v>
      </c>
      <c r="OK11" s="22">
        <v>21</v>
      </c>
      <c r="OL11" s="22">
        <v>19</v>
      </c>
      <c r="OM11" s="22">
        <v>19</v>
      </c>
      <c r="ON11" s="22">
        <v>15</v>
      </c>
      <c r="OO11" s="22">
        <v>14</v>
      </c>
      <c r="OP11" s="22">
        <v>20</v>
      </c>
      <c r="OQ11" s="22">
        <v>12</v>
      </c>
      <c r="OR11" s="22">
        <v>21</v>
      </c>
      <c r="OS11" s="22">
        <v>29</v>
      </c>
      <c r="OT11" s="22">
        <v>13</v>
      </c>
      <c r="OU11" s="22">
        <v>16</v>
      </c>
      <c r="OV11" s="22">
        <v>11</v>
      </c>
      <c r="OW11" s="22">
        <v>14</v>
      </c>
      <c r="OX11" s="22">
        <v>18</v>
      </c>
      <c r="OY11" s="22">
        <v>15</v>
      </c>
      <c r="OZ11" s="22">
        <v>14</v>
      </c>
      <c r="PA11" s="22">
        <v>12</v>
      </c>
      <c r="PB11" s="22">
        <v>14</v>
      </c>
      <c r="PC11" s="22">
        <v>31</v>
      </c>
      <c r="PD11" s="22">
        <v>21</v>
      </c>
      <c r="PE11" s="22">
        <v>21</v>
      </c>
      <c r="PF11" s="22">
        <v>25</v>
      </c>
      <c r="PG11" s="22">
        <v>25</v>
      </c>
      <c r="PH11" s="22">
        <v>22</v>
      </c>
      <c r="PI11" s="22">
        <v>31</v>
      </c>
      <c r="PJ11" s="22">
        <v>20</v>
      </c>
      <c r="PK11" s="22">
        <v>14</v>
      </c>
      <c r="PL11" s="22">
        <v>40</v>
      </c>
      <c r="PM11" s="22">
        <v>10</v>
      </c>
      <c r="PN11" s="22">
        <v>13</v>
      </c>
      <c r="PO11" s="22">
        <v>20</v>
      </c>
      <c r="PP11" s="22">
        <v>18</v>
      </c>
      <c r="PQ11" s="22">
        <v>28</v>
      </c>
      <c r="PR11" s="22">
        <v>17</v>
      </c>
      <c r="PS11" s="22">
        <v>11</v>
      </c>
      <c r="PT11" s="22">
        <v>12</v>
      </c>
      <c r="PU11" s="22">
        <v>16</v>
      </c>
      <c r="PV11" s="22">
        <v>20</v>
      </c>
      <c r="PW11" s="22">
        <v>15</v>
      </c>
      <c r="PX11" s="22">
        <v>17</v>
      </c>
      <c r="PY11" s="22">
        <v>9</v>
      </c>
      <c r="PZ11" s="22">
        <v>31</v>
      </c>
      <c r="QA11" s="22">
        <v>25</v>
      </c>
      <c r="QB11" s="22">
        <v>20</v>
      </c>
      <c r="QC11" s="22">
        <v>26</v>
      </c>
      <c r="QD11" s="22">
        <v>12</v>
      </c>
      <c r="QE11" s="22">
        <v>13</v>
      </c>
      <c r="QF11" s="22">
        <v>24</v>
      </c>
      <c r="QG11" s="22">
        <v>12</v>
      </c>
      <c r="QH11" s="22">
        <v>38</v>
      </c>
      <c r="QI11" s="22">
        <v>17</v>
      </c>
      <c r="QJ11" s="22">
        <v>8</v>
      </c>
      <c r="QK11" s="22">
        <v>14</v>
      </c>
      <c r="QL11" s="22">
        <v>27</v>
      </c>
      <c r="QM11" s="22">
        <v>20</v>
      </c>
      <c r="QN11" s="22">
        <v>15</v>
      </c>
      <c r="QO11" s="22">
        <v>5</v>
      </c>
      <c r="QP11" s="22">
        <v>9</v>
      </c>
      <c r="QQ11" s="22">
        <v>12</v>
      </c>
      <c r="QR11" s="22">
        <v>16</v>
      </c>
      <c r="QS11" s="22">
        <v>11</v>
      </c>
      <c r="QT11" s="22">
        <v>23</v>
      </c>
      <c r="QU11" s="22">
        <v>14</v>
      </c>
      <c r="QV11" s="22">
        <v>14</v>
      </c>
      <c r="QW11" s="22">
        <v>41</v>
      </c>
      <c r="QX11" s="22">
        <v>14</v>
      </c>
      <c r="QY11" s="22">
        <v>9</v>
      </c>
      <c r="QZ11" s="22">
        <v>13</v>
      </c>
      <c r="RA11" s="22">
        <v>15</v>
      </c>
      <c r="RB11" s="22">
        <v>38</v>
      </c>
      <c r="RC11" s="22">
        <v>30</v>
      </c>
      <c r="RD11" s="22">
        <v>14</v>
      </c>
      <c r="RE11" s="22">
        <v>14</v>
      </c>
      <c r="RF11" s="22">
        <v>9</v>
      </c>
      <c r="RG11" s="22">
        <v>12</v>
      </c>
      <c r="RH11" s="22">
        <v>14</v>
      </c>
      <c r="RI11" s="22">
        <v>18</v>
      </c>
      <c r="RJ11" s="22">
        <v>8</v>
      </c>
      <c r="RK11" s="22">
        <v>45</v>
      </c>
      <c r="RL11" s="22">
        <v>44</v>
      </c>
      <c r="RM11" s="22">
        <v>32</v>
      </c>
      <c r="RN11" s="22">
        <v>21</v>
      </c>
      <c r="RO11" s="22">
        <v>25</v>
      </c>
      <c r="RP11" s="22">
        <v>49</v>
      </c>
      <c r="RQ11" s="22">
        <v>29</v>
      </c>
      <c r="RR11" s="22">
        <v>15</v>
      </c>
      <c r="RS11" s="22">
        <v>20</v>
      </c>
      <c r="RT11" s="22">
        <v>23</v>
      </c>
      <c r="RU11" s="22">
        <v>21</v>
      </c>
      <c r="RV11" s="22">
        <v>46</v>
      </c>
      <c r="RW11" s="22">
        <v>17</v>
      </c>
      <c r="RX11" s="22">
        <v>20</v>
      </c>
      <c r="RY11" s="22">
        <v>25</v>
      </c>
      <c r="RZ11" s="22">
        <v>15</v>
      </c>
      <c r="SA11" s="22">
        <v>15</v>
      </c>
      <c r="SB11" s="22">
        <v>13</v>
      </c>
      <c r="SC11" s="22">
        <v>6</v>
      </c>
      <c r="SD11" s="22">
        <v>13</v>
      </c>
      <c r="SE11" s="22">
        <v>19</v>
      </c>
      <c r="SF11" s="22">
        <v>15</v>
      </c>
      <c r="SG11" s="22">
        <v>16</v>
      </c>
      <c r="SH11" s="22">
        <v>22</v>
      </c>
      <c r="SI11" s="22">
        <v>24</v>
      </c>
      <c r="SJ11" s="22">
        <v>38</v>
      </c>
      <c r="SK11" s="22">
        <v>22</v>
      </c>
      <c r="SL11" s="22">
        <v>23</v>
      </c>
      <c r="SM11" s="22">
        <v>16</v>
      </c>
      <c r="SN11" s="22">
        <v>15</v>
      </c>
      <c r="SO11" s="22">
        <v>21</v>
      </c>
      <c r="SP11" s="22">
        <v>30</v>
      </c>
      <c r="SQ11" s="22">
        <v>29</v>
      </c>
      <c r="SR11" s="22">
        <v>17</v>
      </c>
      <c r="SS11" s="22">
        <v>21</v>
      </c>
      <c r="ST11" s="22">
        <v>29</v>
      </c>
      <c r="SU11" s="22">
        <v>19</v>
      </c>
      <c r="SV11" s="22">
        <v>15</v>
      </c>
      <c r="SW11" s="22">
        <v>22</v>
      </c>
      <c r="SX11" s="22">
        <v>17</v>
      </c>
      <c r="SY11" s="22">
        <v>28</v>
      </c>
      <c r="SZ11" s="22">
        <v>31</v>
      </c>
      <c r="TA11" s="22">
        <v>34</v>
      </c>
      <c r="TB11" s="22">
        <v>29</v>
      </c>
      <c r="TC11" s="22">
        <v>24</v>
      </c>
      <c r="TD11" s="22">
        <v>64</v>
      </c>
      <c r="TE11" s="22">
        <v>27</v>
      </c>
      <c r="TF11" s="22">
        <v>15</v>
      </c>
      <c r="TG11" s="22">
        <v>27</v>
      </c>
      <c r="TH11" s="22">
        <v>8</v>
      </c>
      <c r="TI11" s="22">
        <v>22</v>
      </c>
      <c r="TJ11" s="22">
        <v>24</v>
      </c>
      <c r="TK11" s="22">
        <v>13</v>
      </c>
      <c r="TL11" s="22">
        <v>18</v>
      </c>
      <c r="TM11" s="22">
        <v>14</v>
      </c>
      <c r="TN11" s="22">
        <v>16</v>
      </c>
      <c r="TO11" s="22">
        <v>18</v>
      </c>
      <c r="TP11" s="22">
        <v>18</v>
      </c>
      <c r="TQ11" s="22">
        <v>20</v>
      </c>
      <c r="TR11" s="22">
        <v>26</v>
      </c>
      <c r="TS11" s="22">
        <v>16</v>
      </c>
      <c r="TT11" s="22">
        <v>23</v>
      </c>
      <c r="TU11" s="22">
        <v>57</v>
      </c>
      <c r="TV11" s="22">
        <v>34</v>
      </c>
      <c r="TW11" s="22">
        <v>30</v>
      </c>
      <c r="TX11" s="22">
        <v>43</v>
      </c>
      <c r="TY11" s="22">
        <v>30</v>
      </c>
      <c r="TZ11" s="22">
        <v>90</v>
      </c>
      <c r="UA11" s="22">
        <v>31</v>
      </c>
      <c r="UB11" s="22">
        <v>23</v>
      </c>
      <c r="UC11" s="22">
        <v>20</v>
      </c>
      <c r="UD11" s="22">
        <v>23</v>
      </c>
      <c r="UE11" s="22">
        <v>33</v>
      </c>
      <c r="UF11" s="22">
        <v>17</v>
      </c>
      <c r="UG11" s="22">
        <v>17</v>
      </c>
      <c r="UH11" s="22">
        <v>18</v>
      </c>
      <c r="UI11" s="22">
        <v>15</v>
      </c>
      <c r="UJ11" s="22">
        <v>19</v>
      </c>
      <c r="UK11" s="22">
        <v>16</v>
      </c>
      <c r="UL11" s="22">
        <v>11</v>
      </c>
      <c r="UM11" s="22">
        <v>9</v>
      </c>
      <c r="UN11" s="22">
        <v>28</v>
      </c>
      <c r="UO11" s="22">
        <v>121</v>
      </c>
      <c r="UP11" s="22">
        <v>39</v>
      </c>
      <c r="UQ11" s="22">
        <v>23</v>
      </c>
      <c r="UR11" s="22">
        <v>26</v>
      </c>
      <c r="US11" s="22">
        <v>36</v>
      </c>
      <c r="UT11" s="22">
        <v>27</v>
      </c>
      <c r="UU11" s="22">
        <v>40</v>
      </c>
      <c r="UV11" s="22">
        <v>26</v>
      </c>
      <c r="UW11" s="22">
        <v>25</v>
      </c>
      <c r="UX11" s="22">
        <v>25</v>
      </c>
      <c r="UY11" s="22">
        <v>19</v>
      </c>
      <c r="UZ11" s="22">
        <v>15</v>
      </c>
      <c r="VA11" s="22">
        <v>14</v>
      </c>
      <c r="VB11" s="22">
        <v>34</v>
      </c>
      <c r="VC11" s="22">
        <v>24</v>
      </c>
      <c r="VD11" s="22">
        <v>13</v>
      </c>
      <c r="VE11" s="22">
        <v>18</v>
      </c>
      <c r="VF11" s="22">
        <v>13</v>
      </c>
      <c r="VG11" s="22">
        <v>24</v>
      </c>
      <c r="VH11" s="22">
        <v>20</v>
      </c>
      <c r="VI11" s="22">
        <v>14</v>
      </c>
      <c r="VJ11" s="22">
        <v>19</v>
      </c>
      <c r="VK11" s="22">
        <v>29</v>
      </c>
      <c r="VL11" s="22">
        <v>45</v>
      </c>
      <c r="VM11" s="22">
        <v>27</v>
      </c>
      <c r="VN11" s="22">
        <v>24</v>
      </c>
      <c r="VO11" s="22">
        <v>52</v>
      </c>
      <c r="VP11" s="22">
        <v>51</v>
      </c>
      <c r="VQ11" s="22">
        <v>28</v>
      </c>
      <c r="VR11" s="22">
        <v>15</v>
      </c>
      <c r="VS11" s="22">
        <v>18</v>
      </c>
      <c r="VT11" s="22">
        <v>17</v>
      </c>
      <c r="VU11" s="22">
        <v>12</v>
      </c>
      <c r="VV11" s="22">
        <v>22</v>
      </c>
      <c r="VW11" s="22">
        <v>26</v>
      </c>
      <c r="VX11" s="22">
        <v>19</v>
      </c>
      <c r="VY11" s="22">
        <v>9</v>
      </c>
      <c r="VZ11" s="22">
        <v>17</v>
      </c>
      <c r="WA11" s="22">
        <v>17</v>
      </c>
      <c r="WB11" s="22">
        <v>16</v>
      </c>
      <c r="WC11" s="22">
        <v>8</v>
      </c>
      <c r="WD11" s="22">
        <v>20</v>
      </c>
      <c r="WE11" s="22">
        <v>5</v>
      </c>
      <c r="WF11" s="22">
        <v>23</v>
      </c>
      <c r="WG11" s="22">
        <v>30</v>
      </c>
      <c r="WH11" s="22">
        <v>23</v>
      </c>
      <c r="WI11" s="22">
        <v>31</v>
      </c>
      <c r="WJ11" s="22">
        <v>21</v>
      </c>
      <c r="WK11" s="22">
        <v>30</v>
      </c>
      <c r="WL11" s="22">
        <v>27</v>
      </c>
      <c r="WM11" s="22">
        <v>21</v>
      </c>
      <c r="WN11" s="22">
        <v>25</v>
      </c>
      <c r="WO11" s="22">
        <v>7</v>
      </c>
      <c r="WP11" s="22">
        <v>19</v>
      </c>
      <c r="WQ11" s="22">
        <v>16</v>
      </c>
      <c r="WR11" s="22">
        <v>13</v>
      </c>
      <c r="WS11" s="22">
        <v>19</v>
      </c>
      <c r="WT11" s="22">
        <v>15</v>
      </c>
      <c r="WU11" s="22">
        <v>20</v>
      </c>
      <c r="WV11" s="22">
        <v>12</v>
      </c>
      <c r="WW11" s="22">
        <v>7</v>
      </c>
      <c r="WX11" s="22">
        <v>7</v>
      </c>
      <c r="WY11" s="22">
        <v>12</v>
      </c>
      <c r="WZ11" s="22">
        <v>12</v>
      </c>
      <c r="XA11" s="22">
        <v>19</v>
      </c>
      <c r="XB11" s="22">
        <v>16</v>
      </c>
      <c r="XC11" s="22">
        <v>16</v>
      </c>
      <c r="XD11" s="22">
        <v>25</v>
      </c>
      <c r="XE11" s="22">
        <v>23</v>
      </c>
      <c r="XF11" s="22">
        <v>34</v>
      </c>
      <c r="XG11" s="22">
        <v>43</v>
      </c>
      <c r="XH11" s="22">
        <v>13</v>
      </c>
      <c r="XI11" s="22">
        <v>17</v>
      </c>
      <c r="XJ11" s="22">
        <v>17</v>
      </c>
      <c r="XK11" s="22">
        <v>12</v>
      </c>
      <c r="XL11" s="22">
        <v>15</v>
      </c>
      <c r="XM11" s="22">
        <v>47</v>
      </c>
      <c r="XN11" s="22">
        <v>91</v>
      </c>
      <c r="XO11" s="22">
        <v>22</v>
      </c>
      <c r="XP11" s="22">
        <v>17</v>
      </c>
      <c r="XQ11" s="22">
        <v>20</v>
      </c>
      <c r="XR11" s="22">
        <v>15</v>
      </c>
      <c r="XS11" s="22">
        <v>10</v>
      </c>
      <c r="XT11" s="22">
        <v>18</v>
      </c>
      <c r="XU11" s="22">
        <v>14</v>
      </c>
      <c r="XV11" s="22">
        <v>23</v>
      </c>
      <c r="XW11" s="22">
        <v>28</v>
      </c>
      <c r="XX11" s="22">
        <v>29</v>
      </c>
      <c r="XY11" s="22">
        <v>19</v>
      </c>
      <c r="XZ11" s="22">
        <v>53</v>
      </c>
      <c r="YA11" s="22">
        <v>48</v>
      </c>
      <c r="YB11" s="22">
        <v>37</v>
      </c>
      <c r="YC11" s="22">
        <v>20</v>
      </c>
      <c r="YD11" s="22">
        <v>18</v>
      </c>
      <c r="YE11" s="22">
        <v>21</v>
      </c>
      <c r="YF11" s="22">
        <v>43</v>
      </c>
      <c r="YG11" s="22">
        <v>19</v>
      </c>
      <c r="YH11" s="22">
        <v>23</v>
      </c>
      <c r="YI11" s="22">
        <v>16</v>
      </c>
      <c r="YJ11" s="22">
        <v>17</v>
      </c>
      <c r="YK11" s="22">
        <v>20</v>
      </c>
      <c r="YL11" s="22">
        <v>26</v>
      </c>
      <c r="YM11" s="22">
        <v>23</v>
      </c>
      <c r="YN11" s="22">
        <v>10</v>
      </c>
      <c r="YO11" s="22">
        <v>9</v>
      </c>
      <c r="YP11" s="22">
        <v>14</v>
      </c>
      <c r="YQ11" s="22">
        <v>21</v>
      </c>
      <c r="YR11" s="22">
        <v>14</v>
      </c>
      <c r="YS11" s="22">
        <v>16</v>
      </c>
      <c r="YT11" s="22">
        <v>21</v>
      </c>
      <c r="YU11" s="22">
        <v>39</v>
      </c>
      <c r="YV11" s="22">
        <v>19</v>
      </c>
      <c r="YW11" s="22">
        <v>26</v>
      </c>
      <c r="YX11" s="22">
        <v>34</v>
      </c>
      <c r="YY11" s="22">
        <v>18</v>
      </c>
      <c r="YZ11" s="22">
        <v>6</v>
      </c>
      <c r="ZA11" s="22">
        <v>11</v>
      </c>
      <c r="ZB11" s="22">
        <v>31</v>
      </c>
      <c r="ZC11" s="22">
        <v>19</v>
      </c>
      <c r="ZD11" s="22">
        <v>27</v>
      </c>
      <c r="ZE11" s="22">
        <v>36</v>
      </c>
      <c r="ZF11" s="22">
        <v>19</v>
      </c>
      <c r="ZG11" s="22">
        <v>26</v>
      </c>
      <c r="ZH11" s="22">
        <v>14</v>
      </c>
      <c r="ZI11" s="22">
        <v>23</v>
      </c>
      <c r="ZJ11" s="22">
        <v>16</v>
      </c>
      <c r="ZK11" s="22">
        <v>17</v>
      </c>
      <c r="ZL11" s="22">
        <v>20</v>
      </c>
      <c r="ZM11" s="22">
        <v>24</v>
      </c>
      <c r="ZN11" s="22">
        <v>38</v>
      </c>
      <c r="ZO11" s="22">
        <v>37</v>
      </c>
      <c r="ZP11" s="22">
        <v>27</v>
      </c>
      <c r="ZQ11" s="22">
        <v>36</v>
      </c>
      <c r="ZR11" s="22">
        <v>51</v>
      </c>
      <c r="ZS11" s="22">
        <v>16</v>
      </c>
      <c r="ZT11" s="22">
        <v>30</v>
      </c>
      <c r="ZU11" s="22">
        <v>19</v>
      </c>
      <c r="ZV11" s="22">
        <v>20</v>
      </c>
      <c r="ZW11" s="22">
        <v>23</v>
      </c>
      <c r="ZX11" s="22">
        <v>24</v>
      </c>
      <c r="ZY11" s="22">
        <v>16</v>
      </c>
      <c r="ZZ11" s="22">
        <v>29</v>
      </c>
      <c r="AAA11" s="22">
        <v>14</v>
      </c>
      <c r="AAB11" s="22">
        <v>20</v>
      </c>
      <c r="AAC11" s="22">
        <v>16</v>
      </c>
      <c r="AAD11" s="22">
        <v>16</v>
      </c>
      <c r="AAE11" s="22">
        <v>16</v>
      </c>
      <c r="AAF11" s="22">
        <v>14</v>
      </c>
      <c r="AAG11" s="22">
        <v>25</v>
      </c>
      <c r="AAH11" s="22">
        <v>15</v>
      </c>
      <c r="AAI11" s="22">
        <v>20</v>
      </c>
      <c r="AAJ11" s="22">
        <v>36</v>
      </c>
      <c r="AAK11" s="22">
        <v>35</v>
      </c>
      <c r="AAL11" s="22">
        <v>42</v>
      </c>
      <c r="AAM11" s="22">
        <v>45</v>
      </c>
      <c r="AAN11" s="22">
        <v>33</v>
      </c>
      <c r="AAO11" s="22">
        <v>20</v>
      </c>
      <c r="AAP11" s="22">
        <v>25</v>
      </c>
      <c r="AAQ11" s="22">
        <v>39</v>
      </c>
      <c r="AAR11" s="22">
        <v>56</v>
      </c>
      <c r="AAS11" s="22">
        <v>51</v>
      </c>
      <c r="AAT11" s="22">
        <v>16</v>
      </c>
      <c r="AAU11" s="22">
        <v>28</v>
      </c>
      <c r="AAV11" s="22">
        <v>32</v>
      </c>
      <c r="AAW11" s="22">
        <v>18</v>
      </c>
      <c r="AAX11" s="22">
        <v>19</v>
      </c>
      <c r="AAY11" s="22">
        <v>37</v>
      </c>
      <c r="AAZ11" s="22">
        <v>30</v>
      </c>
      <c r="ABA11" s="22">
        <v>13</v>
      </c>
      <c r="ABB11" s="22">
        <v>36</v>
      </c>
      <c r="ABC11" s="22">
        <v>57</v>
      </c>
      <c r="ABD11" s="22">
        <v>43</v>
      </c>
      <c r="ABE11" s="22">
        <v>56</v>
      </c>
      <c r="ABF11" s="22">
        <v>62</v>
      </c>
      <c r="ABG11" s="22">
        <v>63</v>
      </c>
      <c r="ABH11" s="22">
        <v>48</v>
      </c>
      <c r="ABI11" s="22">
        <v>32</v>
      </c>
      <c r="ABJ11" s="22">
        <v>37</v>
      </c>
      <c r="ABK11" s="22">
        <v>31</v>
      </c>
      <c r="ABL11" s="22">
        <v>40</v>
      </c>
      <c r="ABM11" s="22">
        <v>43</v>
      </c>
      <c r="ABN11" s="22">
        <v>30</v>
      </c>
      <c r="ABO11" s="22">
        <v>18</v>
      </c>
      <c r="ABP11" s="22">
        <v>24</v>
      </c>
      <c r="ABQ11" s="22">
        <v>51</v>
      </c>
      <c r="ABR11" s="22">
        <v>25</v>
      </c>
      <c r="ABS11" s="22">
        <v>17</v>
      </c>
      <c r="ABT11" s="22">
        <v>13</v>
      </c>
      <c r="ABU11" s="22">
        <v>19</v>
      </c>
      <c r="ABV11" s="22">
        <v>36</v>
      </c>
      <c r="ABW11" s="22">
        <v>47</v>
      </c>
      <c r="ABX11" s="22">
        <v>36</v>
      </c>
      <c r="ABY11" s="22">
        <v>48</v>
      </c>
      <c r="ABZ11" s="22">
        <v>66</v>
      </c>
      <c r="ACA11" s="22">
        <v>23</v>
      </c>
      <c r="ACB11" s="22">
        <v>34</v>
      </c>
      <c r="ACC11" s="22">
        <v>31</v>
      </c>
      <c r="ACD11" s="22">
        <v>16</v>
      </c>
      <c r="ACE11" s="22">
        <v>17</v>
      </c>
      <c r="ACF11" s="22">
        <v>48</v>
      </c>
      <c r="ACG11" s="22">
        <v>26</v>
      </c>
      <c r="ACH11" s="22">
        <v>25</v>
      </c>
      <c r="ACI11" s="22">
        <v>23</v>
      </c>
      <c r="ACJ11" s="22">
        <v>31</v>
      </c>
      <c r="ACK11" s="22">
        <v>21</v>
      </c>
      <c r="ACL11" s="22">
        <v>15</v>
      </c>
      <c r="ACM11" s="22">
        <v>31</v>
      </c>
      <c r="ACN11" s="22">
        <v>25</v>
      </c>
      <c r="ACO11" s="22">
        <v>37</v>
      </c>
      <c r="ACP11" s="22">
        <v>26</v>
      </c>
      <c r="ACQ11" s="22">
        <v>43</v>
      </c>
      <c r="ACR11" s="22">
        <v>43</v>
      </c>
      <c r="ACS11" s="22">
        <v>42</v>
      </c>
      <c r="ACT11" s="22">
        <v>45</v>
      </c>
      <c r="ACU11" s="22">
        <v>63</v>
      </c>
      <c r="ACV11" s="22">
        <v>66</v>
      </c>
      <c r="ACW11" s="22">
        <v>43</v>
      </c>
      <c r="ACX11" s="22">
        <v>1061</v>
      </c>
      <c r="ACY11" s="22">
        <v>39</v>
      </c>
      <c r="ACZ11" s="22">
        <v>46</v>
      </c>
      <c r="ADA11" s="22">
        <v>27</v>
      </c>
      <c r="ADB11" s="22">
        <v>14</v>
      </c>
      <c r="ADC11" s="22">
        <v>23</v>
      </c>
      <c r="ADD11" s="22">
        <v>18</v>
      </c>
      <c r="ADE11" s="22">
        <v>29</v>
      </c>
      <c r="ADF11" s="22">
        <v>16</v>
      </c>
      <c r="ADG11" s="22">
        <v>17</v>
      </c>
      <c r="ADH11" s="22">
        <v>17</v>
      </c>
      <c r="ADI11" s="22">
        <v>437</v>
      </c>
      <c r="ADJ11" s="22">
        <v>590</v>
      </c>
      <c r="ADK11" s="22">
        <v>59</v>
      </c>
      <c r="ADL11" s="22">
        <v>66</v>
      </c>
      <c r="ADM11" s="22">
        <v>40</v>
      </c>
      <c r="ADN11" s="22">
        <v>40</v>
      </c>
      <c r="ADO11" s="22">
        <v>45</v>
      </c>
      <c r="ADP11" s="22">
        <v>49</v>
      </c>
      <c r="ADQ11" s="22">
        <v>37</v>
      </c>
      <c r="ADR11" s="22">
        <v>29</v>
      </c>
      <c r="ADS11" s="22">
        <v>43</v>
      </c>
      <c r="ADT11" s="22">
        <v>28</v>
      </c>
      <c r="ADU11" s="22">
        <v>30</v>
      </c>
      <c r="ADV11" s="22">
        <v>20</v>
      </c>
      <c r="ADW11" s="22">
        <v>19</v>
      </c>
      <c r="ADX11" s="22">
        <v>28</v>
      </c>
      <c r="ADY11" s="22">
        <v>24</v>
      </c>
      <c r="ADZ11" s="22">
        <v>19</v>
      </c>
      <c r="AEA11" s="22">
        <v>25</v>
      </c>
      <c r="AEB11" s="22">
        <v>20</v>
      </c>
      <c r="AEC11" s="22">
        <v>27</v>
      </c>
      <c r="AED11" s="22">
        <v>23</v>
      </c>
      <c r="AEE11" s="22">
        <v>17</v>
      </c>
      <c r="AEF11" s="22">
        <v>22</v>
      </c>
      <c r="AEG11" s="22">
        <v>41</v>
      </c>
      <c r="AEH11" s="22">
        <v>35</v>
      </c>
      <c r="AEI11" s="22">
        <v>51</v>
      </c>
      <c r="AEJ11" s="22">
        <v>57</v>
      </c>
      <c r="AEK11" s="22">
        <v>44</v>
      </c>
      <c r="AEL11" s="22">
        <v>40</v>
      </c>
      <c r="AEM11" s="22">
        <v>28</v>
      </c>
      <c r="AEN11" s="22">
        <v>28</v>
      </c>
      <c r="AEO11" s="22">
        <v>24</v>
      </c>
      <c r="AEP11" s="22">
        <v>35</v>
      </c>
      <c r="AEQ11" s="22">
        <v>36</v>
      </c>
      <c r="AER11" s="22">
        <v>16</v>
      </c>
      <c r="AES11" s="22">
        <v>22</v>
      </c>
      <c r="AET11" s="22">
        <v>15</v>
      </c>
      <c r="AEU11" s="22">
        <v>17</v>
      </c>
      <c r="AEV11" s="22">
        <v>18</v>
      </c>
      <c r="AEW11" s="22">
        <v>15</v>
      </c>
      <c r="AEX11" s="22">
        <v>21</v>
      </c>
      <c r="AEY11" s="22">
        <v>18</v>
      </c>
      <c r="AEZ11" s="22">
        <v>19</v>
      </c>
      <c r="AFA11" s="22">
        <v>49</v>
      </c>
      <c r="AFB11" s="22">
        <v>54</v>
      </c>
      <c r="AFC11" s="22">
        <v>36</v>
      </c>
      <c r="AFD11" s="22">
        <v>59</v>
      </c>
      <c r="AFE11" s="22">
        <v>62</v>
      </c>
      <c r="AFF11" s="22">
        <v>50</v>
      </c>
      <c r="AFG11" s="22">
        <v>24</v>
      </c>
      <c r="AFH11" s="22">
        <v>31</v>
      </c>
      <c r="AFI11" s="22">
        <v>22</v>
      </c>
      <c r="AFJ11" s="22">
        <v>19</v>
      </c>
      <c r="AFK11" s="22">
        <v>40</v>
      </c>
      <c r="AFL11" s="22">
        <v>30</v>
      </c>
      <c r="AFM11" s="22">
        <v>24</v>
      </c>
      <c r="AFN11" s="22">
        <v>13</v>
      </c>
      <c r="AFO11" s="22">
        <v>21</v>
      </c>
      <c r="AFP11" s="22">
        <v>29</v>
      </c>
      <c r="AFQ11" s="22">
        <v>17</v>
      </c>
      <c r="AFR11" s="22">
        <v>15</v>
      </c>
      <c r="AFS11" s="22">
        <v>12</v>
      </c>
      <c r="AFT11" s="22">
        <v>18</v>
      </c>
      <c r="AFU11" s="22">
        <v>16</v>
      </c>
      <c r="AFV11" s="22">
        <v>27</v>
      </c>
      <c r="AFW11" s="22">
        <v>34</v>
      </c>
      <c r="AFX11" s="22">
        <v>31</v>
      </c>
      <c r="AFY11" s="22">
        <v>44</v>
      </c>
      <c r="AFZ11" s="22">
        <v>47</v>
      </c>
      <c r="AGA11" s="22">
        <v>53</v>
      </c>
      <c r="AGB11" s="22">
        <v>22</v>
      </c>
      <c r="AGC11" s="22">
        <v>26</v>
      </c>
      <c r="AGD11" s="22">
        <v>25</v>
      </c>
      <c r="AGE11" s="22">
        <v>33</v>
      </c>
      <c r="AGF11" s="22">
        <v>18</v>
      </c>
      <c r="AGG11" s="22">
        <v>34</v>
      </c>
      <c r="AGH11" s="22">
        <v>29</v>
      </c>
      <c r="AGI11" s="22">
        <v>26</v>
      </c>
      <c r="AGJ11" s="22">
        <v>19</v>
      </c>
      <c r="AGK11" s="22">
        <v>25</v>
      </c>
      <c r="AGL11" s="22">
        <v>12</v>
      </c>
      <c r="AGM11" s="22">
        <v>18</v>
      </c>
      <c r="AGN11" s="22">
        <v>21</v>
      </c>
      <c r="AGO11" s="22">
        <v>16</v>
      </c>
      <c r="AGP11" s="22">
        <v>21</v>
      </c>
      <c r="AGQ11" s="22">
        <v>22</v>
      </c>
      <c r="AGR11" s="22">
        <v>102</v>
      </c>
      <c r="AGS11" s="22">
        <v>37</v>
      </c>
      <c r="AGT11" s="22">
        <v>19</v>
      </c>
      <c r="AGU11" s="22">
        <v>53</v>
      </c>
      <c r="AGV11" s="22">
        <v>69</v>
      </c>
      <c r="AGW11" s="22">
        <v>30</v>
      </c>
      <c r="AGX11" s="22">
        <v>30</v>
      </c>
      <c r="AGY11" s="22">
        <v>24</v>
      </c>
      <c r="AGZ11" s="22">
        <v>12</v>
      </c>
      <c r="AHA11" s="22">
        <v>22</v>
      </c>
      <c r="AHB11" s="22">
        <v>25</v>
      </c>
      <c r="AHC11" s="22">
        <v>33</v>
      </c>
      <c r="AHD11" s="22">
        <v>21</v>
      </c>
      <c r="AHE11" s="22">
        <v>10</v>
      </c>
      <c r="AHF11" s="22">
        <v>20</v>
      </c>
      <c r="AHG11" s="22">
        <v>30</v>
      </c>
      <c r="AHH11" s="22">
        <v>28</v>
      </c>
      <c r="AHI11" s="22">
        <v>25</v>
      </c>
      <c r="AHJ11" s="22">
        <v>22</v>
      </c>
      <c r="AHK11" s="22">
        <v>32</v>
      </c>
      <c r="AHL11" s="22">
        <v>5</v>
      </c>
      <c r="AHM11" s="22">
        <v>31</v>
      </c>
      <c r="AHN11" s="22">
        <v>33</v>
      </c>
      <c r="AHO11" s="22">
        <v>33</v>
      </c>
      <c r="AHP11" s="22">
        <v>65</v>
      </c>
      <c r="AHQ11" s="22">
        <v>64</v>
      </c>
      <c r="AHR11" s="22">
        <v>28</v>
      </c>
      <c r="AHS11" s="22">
        <v>28</v>
      </c>
      <c r="AHT11" s="22">
        <v>27</v>
      </c>
      <c r="AHU11" s="22">
        <v>23</v>
      </c>
      <c r="AHV11" s="22">
        <v>24</v>
      </c>
      <c r="AHW11" s="22">
        <v>28</v>
      </c>
      <c r="AHX11" s="22">
        <v>9</v>
      </c>
      <c r="AHY11" s="22">
        <v>15</v>
      </c>
      <c r="AHZ11" s="22">
        <v>27</v>
      </c>
      <c r="AIA11" s="22">
        <v>23</v>
      </c>
      <c r="AIB11" s="22">
        <v>21</v>
      </c>
      <c r="AIC11" s="22">
        <v>25</v>
      </c>
      <c r="AID11" s="22">
        <v>19</v>
      </c>
      <c r="AIE11" s="22">
        <v>21</v>
      </c>
      <c r="AIF11" s="22">
        <v>16</v>
      </c>
      <c r="AIG11" s="22">
        <v>14</v>
      </c>
      <c r="AIH11" s="22">
        <v>20</v>
      </c>
      <c r="AII11" s="22">
        <v>25</v>
      </c>
      <c r="AIJ11" s="22">
        <v>39</v>
      </c>
      <c r="AIK11" s="22">
        <v>35</v>
      </c>
      <c r="AIL11" s="22">
        <v>52</v>
      </c>
      <c r="AIM11" s="22">
        <v>32</v>
      </c>
      <c r="AIN11" s="22">
        <v>33</v>
      </c>
      <c r="AIO11" s="22">
        <v>16</v>
      </c>
      <c r="AIP11" s="22">
        <v>21</v>
      </c>
      <c r="AIQ11" s="22">
        <v>23</v>
      </c>
      <c r="AIR11" s="22">
        <v>22</v>
      </c>
      <c r="AIS11" s="22">
        <v>16</v>
      </c>
      <c r="AIT11" s="22">
        <v>17</v>
      </c>
      <c r="AIU11" s="22">
        <v>22</v>
      </c>
      <c r="AIV11" s="22">
        <v>13</v>
      </c>
      <c r="AIW11" s="22">
        <v>15</v>
      </c>
      <c r="AIX11" s="22">
        <v>20</v>
      </c>
      <c r="AIY11" s="22">
        <v>13</v>
      </c>
      <c r="AIZ11" s="22">
        <v>14</v>
      </c>
      <c r="AJA11" s="22">
        <v>10</v>
      </c>
      <c r="AJB11" s="22">
        <v>23</v>
      </c>
      <c r="AJC11" s="22">
        <v>17</v>
      </c>
      <c r="AJD11" s="22">
        <v>29</v>
      </c>
      <c r="AJE11" s="22">
        <v>33</v>
      </c>
      <c r="AJF11" s="22">
        <v>58</v>
      </c>
      <c r="AJG11" s="22">
        <v>43</v>
      </c>
      <c r="AJH11" s="22">
        <v>32</v>
      </c>
      <c r="AJI11" s="22">
        <v>21</v>
      </c>
      <c r="AJJ11" s="22">
        <v>25</v>
      </c>
      <c r="AJK11" s="22">
        <v>18</v>
      </c>
      <c r="AJL11" s="22">
        <v>13</v>
      </c>
      <c r="AJM11" s="22">
        <v>15</v>
      </c>
      <c r="AJN11" s="22">
        <v>38</v>
      </c>
      <c r="AJO11" s="22">
        <v>23</v>
      </c>
      <c r="AJP11" s="22">
        <v>7</v>
      </c>
      <c r="AJQ11" s="22">
        <v>9</v>
      </c>
      <c r="AJR11" s="22">
        <v>21</v>
      </c>
      <c r="AJS11" s="22">
        <v>12</v>
      </c>
      <c r="AJT11" s="22">
        <v>13</v>
      </c>
      <c r="AJU11" s="22">
        <v>8</v>
      </c>
      <c r="AJV11" s="22">
        <v>12</v>
      </c>
      <c r="AJW11" s="22">
        <v>11</v>
      </c>
      <c r="AJX11" s="22">
        <v>21</v>
      </c>
      <c r="AJY11" s="22">
        <v>27</v>
      </c>
      <c r="AJZ11" s="22">
        <v>23</v>
      </c>
      <c r="AKA11" s="22">
        <v>41</v>
      </c>
      <c r="AKB11" s="22">
        <v>54</v>
      </c>
      <c r="AKC11" s="22">
        <v>47</v>
      </c>
      <c r="AKD11" s="22">
        <v>49</v>
      </c>
      <c r="AKE11" s="22">
        <v>58</v>
      </c>
      <c r="AKF11" s="22">
        <v>27</v>
      </c>
      <c r="AKG11" s="22">
        <v>28</v>
      </c>
      <c r="AKH11" s="22">
        <v>35</v>
      </c>
      <c r="AKI11" s="22">
        <v>24</v>
      </c>
      <c r="AKJ11" s="22">
        <v>19</v>
      </c>
      <c r="AKK11" s="22">
        <v>18</v>
      </c>
      <c r="AKL11" s="22">
        <v>19</v>
      </c>
      <c r="AKM11" s="22">
        <v>13</v>
      </c>
      <c r="AKN11" s="22">
        <v>16</v>
      </c>
      <c r="AKO11" s="22">
        <v>25</v>
      </c>
      <c r="AKP11" s="22">
        <v>23</v>
      </c>
      <c r="AKQ11" s="22">
        <v>20</v>
      </c>
      <c r="AKR11" s="22">
        <v>27</v>
      </c>
      <c r="AKS11" s="22">
        <v>45</v>
      </c>
      <c r="AKT11" s="22">
        <v>39</v>
      </c>
      <c r="AKU11" s="22">
        <v>38</v>
      </c>
      <c r="AKV11" s="22">
        <v>43</v>
      </c>
      <c r="AKW11" s="22">
        <v>42</v>
      </c>
      <c r="AKX11" s="22">
        <v>52</v>
      </c>
      <c r="AKY11" s="22">
        <v>35</v>
      </c>
      <c r="AKZ11" s="22">
        <v>21</v>
      </c>
      <c r="ALA11" s="22">
        <v>23</v>
      </c>
      <c r="ALB11" s="22">
        <v>29</v>
      </c>
      <c r="ALC11" s="22">
        <v>45</v>
      </c>
      <c r="ALD11" s="22">
        <v>37</v>
      </c>
      <c r="ALE11" s="22">
        <v>29</v>
      </c>
      <c r="ALF11" s="22">
        <v>24</v>
      </c>
      <c r="ALG11" s="22">
        <v>6</v>
      </c>
      <c r="ALH11" s="22">
        <v>25</v>
      </c>
      <c r="ALI11" s="22">
        <v>21</v>
      </c>
      <c r="ALJ11" s="22">
        <v>15</v>
      </c>
      <c r="ALK11" s="22">
        <v>20</v>
      </c>
      <c r="ALL11" s="22">
        <v>41</v>
      </c>
      <c r="ALM11" s="22">
        <v>41</v>
      </c>
      <c r="ALN11" s="22">
        <v>46</v>
      </c>
      <c r="ALO11" s="22">
        <v>54</v>
      </c>
      <c r="ALP11" s="22">
        <v>68</v>
      </c>
      <c r="ALQ11" s="22">
        <v>40</v>
      </c>
      <c r="ALR11" s="22">
        <v>21</v>
      </c>
      <c r="ALS11" s="22">
        <v>23</v>
      </c>
      <c r="ALT11" s="22">
        <v>22</v>
      </c>
      <c r="ALU11" s="22">
        <v>37</v>
      </c>
      <c r="ALV11" s="22">
        <v>22</v>
      </c>
      <c r="ALW11" s="22">
        <v>26</v>
      </c>
      <c r="ALX11" s="22">
        <v>11</v>
      </c>
      <c r="ALY11" s="22">
        <v>25</v>
      </c>
      <c r="ALZ11" s="22">
        <v>31</v>
      </c>
      <c r="AMA11" s="22">
        <v>20</v>
      </c>
      <c r="AMB11" s="22">
        <v>18</v>
      </c>
      <c r="AMC11" s="22">
        <v>15</v>
      </c>
      <c r="AMD11" s="22">
        <v>24</v>
      </c>
      <c r="AME11" s="22">
        <v>19</v>
      </c>
      <c r="AMF11" s="22">
        <v>28</v>
      </c>
      <c r="AMG11" s="22">
        <v>42</v>
      </c>
      <c r="AMH11" s="22">
        <v>57</v>
      </c>
      <c r="AMI11" s="22">
        <v>44</v>
      </c>
      <c r="AMJ11" s="22">
        <v>67</v>
      </c>
      <c r="AMK11" s="22">
        <v>64</v>
      </c>
      <c r="AML11" s="22">
        <v>38</v>
      </c>
      <c r="AMM11" s="22">
        <v>31</v>
      </c>
      <c r="AMN11" s="22">
        <v>33</v>
      </c>
      <c r="AMO11" s="22">
        <v>36</v>
      </c>
      <c r="AMP11" s="22">
        <v>24</v>
      </c>
      <c r="AMQ11" s="22">
        <v>27</v>
      </c>
      <c r="AMR11" s="22">
        <v>24</v>
      </c>
      <c r="AMS11" s="22">
        <v>12</v>
      </c>
      <c r="AMT11" s="22">
        <v>22</v>
      </c>
      <c r="AMU11" s="22">
        <v>19</v>
      </c>
      <c r="AMV11" s="22">
        <v>21</v>
      </c>
      <c r="AMW11" s="22">
        <v>21</v>
      </c>
      <c r="AMX11" s="22">
        <v>26</v>
      </c>
      <c r="AMY11" s="22">
        <v>19</v>
      </c>
      <c r="AMZ11" s="22">
        <v>24</v>
      </c>
      <c r="ANA11" s="22">
        <v>41</v>
      </c>
      <c r="ANB11" s="22">
        <v>48</v>
      </c>
      <c r="ANC11" s="22">
        <v>38</v>
      </c>
      <c r="AND11" s="22">
        <v>50</v>
      </c>
      <c r="ANE11" s="22">
        <v>32</v>
      </c>
      <c r="ANF11" s="22">
        <v>39</v>
      </c>
      <c r="ANG11" s="22">
        <v>32</v>
      </c>
      <c r="ANH11" s="22">
        <v>25</v>
      </c>
      <c r="ANI11" s="22">
        <v>23</v>
      </c>
      <c r="ANJ11" s="22">
        <v>27</v>
      </c>
      <c r="ANK11" s="22">
        <v>16</v>
      </c>
      <c r="ANL11" s="22">
        <v>21</v>
      </c>
      <c r="ANM11" s="22">
        <v>22</v>
      </c>
      <c r="ANN11" s="22">
        <v>11</v>
      </c>
      <c r="ANO11" s="22">
        <v>18</v>
      </c>
      <c r="ANP11" s="22">
        <v>16</v>
      </c>
      <c r="ANQ11" s="22">
        <v>10</v>
      </c>
      <c r="ANR11" s="22">
        <v>12</v>
      </c>
      <c r="ANS11" s="22">
        <v>10</v>
      </c>
      <c r="ANT11" s="22">
        <v>16</v>
      </c>
      <c r="ANU11" s="22">
        <v>18</v>
      </c>
      <c r="ANV11" s="22">
        <v>23</v>
      </c>
      <c r="ANW11" s="22">
        <v>43</v>
      </c>
      <c r="ANX11" s="22">
        <v>36</v>
      </c>
      <c r="ANY11" s="22">
        <v>40</v>
      </c>
      <c r="ANZ11" s="22">
        <v>38</v>
      </c>
      <c r="AOA11" s="22">
        <v>51</v>
      </c>
      <c r="AOB11" s="22">
        <v>40</v>
      </c>
      <c r="AOC11" s="22">
        <v>22</v>
      </c>
      <c r="AOD11" s="22">
        <v>27</v>
      </c>
      <c r="AOE11" s="22">
        <v>15</v>
      </c>
      <c r="AOF11" s="22">
        <v>17</v>
      </c>
      <c r="AOG11" s="22">
        <v>43</v>
      </c>
      <c r="AOH11" s="22">
        <v>18</v>
      </c>
      <c r="AOI11" s="22">
        <v>19</v>
      </c>
      <c r="AOJ11" s="22">
        <v>15</v>
      </c>
      <c r="AOK11" s="22">
        <v>23</v>
      </c>
      <c r="AOL11" s="22">
        <v>16</v>
      </c>
      <c r="AOM11" s="22">
        <v>14</v>
      </c>
      <c r="AON11" s="22">
        <v>21</v>
      </c>
      <c r="AOO11" s="22">
        <v>16</v>
      </c>
      <c r="AOP11" s="22">
        <v>27</v>
      </c>
      <c r="AOQ11" s="22">
        <v>45</v>
      </c>
      <c r="AOR11" s="22">
        <v>40</v>
      </c>
      <c r="AOS11" s="22">
        <v>26</v>
      </c>
      <c r="AOT11" s="22">
        <v>57</v>
      </c>
      <c r="AOU11" s="22">
        <v>29</v>
      </c>
      <c r="AOV11" s="22">
        <v>61</v>
      </c>
      <c r="AOW11" s="22">
        <v>30</v>
      </c>
      <c r="AOX11" s="22">
        <v>14</v>
      </c>
      <c r="AOY11" s="22">
        <v>24</v>
      </c>
      <c r="AOZ11" s="22">
        <v>18</v>
      </c>
      <c r="APA11" s="22">
        <v>29</v>
      </c>
      <c r="APB11" s="22">
        <v>20</v>
      </c>
      <c r="APC11" s="22">
        <v>18</v>
      </c>
      <c r="APD11" s="22">
        <v>25</v>
      </c>
      <c r="APE11" s="22">
        <v>25</v>
      </c>
      <c r="APF11" s="22">
        <v>15</v>
      </c>
      <c r="APG11" s="22">
        <v>20</v>
      </c>
      <c r="APH11" s="22">
        <v>20</v>
      </c>
      <c r="API11" s="22">
        <v>13</v>
      </c>
      <c r="APJ11" s="22">
        <v>19</v>
      </c>
      <c r="APK11" s="22">
        <v>16</v>
      </c>
      <c r="APL11" s="22">
        <v>21</v>
      </c>
      <c r="APM11" s="22">
        <v>32</v>
      </c>
      <c r="APN11" s="22">
        <v>40</v>
      </c>
      <c r="APO11" s="22">
        <v>30</v>
      </c>
      <c r="APP11" s="22">
        <v>43</v>
      </c>
      <c r="APQ11" s="22">
        <v>39</v>
      </c>
      <c r="APR11" s="22">
        <v>26</v>
      </c>
      <c r="APS11" s="22">
        <v>19</v>
      </c>
      <c r="APT11" s="22">
        <v>15</v>
      </c>
      <c r="APU11" s="22">
        <v>17</v>
      </c>
      <c r="APV11" s="22">
        <v>13</v>
      </c>
      <c r="APW11" s="22">
        <v>23</v>
      </c>
      <c r="APX11" s="22">
        <v>29</v>
      </c>
      <c r="APY11" s="22">
        <v>18</v>
      </c>
      <c r="APZ11" s="22">
        <v>18</v>
      </c>
      <c r="AQA11" s="22">
        <v>19</v>
      </c>
      <c r="AQB11" s="22">
        <v>22</v>
      </c>
      <c r="AQC11" s="22">
        <v>20</v>
      </c>
      <c r="AQD11" s="22">
        <v>20</v>
      </c>
      <c r="AQE11" s="22">
        <v>9</v>
      </c>
      <c r="AQF11" s="22">
        <v>10</v>
      </c>
      <c r="AQG11" s="22">
        <v>25</v>
      </c>
    </row>
    <row r="12" spans="1:1128" s="16" customFormat="1" ht="16.5" customHeight="1" x14ac:dyDescent="0.25">
      <c r="A12" s="35" t="s">
        <v>12</v>
      </c>
      <c r="B12" s="13">
        <f t="shared" ref="B12:BM12" si="163">IFERROR(B11/B7,"")</f>
        <v>4.594045410371941E-3</v>
      </c>
      <c r="C12" s="13">
        <f t="shared" si="163"/>
        <v>3.2008906826247303E-3</v>
      </c>
      <c r="D12" s="13">
        <f t="shared" si="163"/>
        <v>5.979543666404406E-3</v>
      </c>
      <c r="E12" s="13">
        <f t="shared" si="163"/>
        <v>5.7676863546762061E-3</v>
      </c>
      <c r="F12" s="13">
        <f t="shared" si="163"/>
        <v>4.5294878905527821E-3</v>
      </c>
      <c r="G12" s="13">
        <f t="shared" si="163"/>
        <v>4.793289394847214E-3</v>
      </c>
      <c r="H12" s="13">
        <f t="shared" si="163"/>
        <v>4.6552870760363553E-3</v>
      </c>
      <c r="I12" s="13">
        <f t="shared" si="163"/>
        <v>4.6866485013623976E-3</v>
      </c>
      <c r="J12" s="13">
        <f t="shared" si="163"/>
        <v>5.8558009027693059E-3</v>
      </c>
      <c r="K12" s="13">
        <f t="shared" si="163"/>
        <v>5.0820953870211105E-3</v>
      </c>
      <c r="L12" s="13">
        <f t="shared" si="163"/>
        <v>6.7840646651270205E-3</v>
      </c>
      <c r="M12" s="13">
        <f t="shared" si="163"/>
        <v>3.5536602700781805E-3</v>
      </c>
      <c r="N12" s="13">
        <f t="shared" si="163"/>
        <v>4.6192817761883474E-3</v>
      </c>
      <c r="O12" s="13">
        <f t="shared" si="163"/>
        <v>5.7860570138300871E-3</v>
      </c>
      <c r="P12" s="13">
        <f t="shared" si="163"/>
        <v>4.1597337770382693E-3</v>
      </c>
      <c r="Q12" s="13">
        <f t="shared" si="163"/>
        <v>3.0624263839811542E-3</v>
      </c>
      <c r="R12" s="13">
        <f t="shared" si="163"/>
        <v>4.9440541243819932E-3</v>
      </c>
      <c r="S12" s="13">
        <f t="shared" si="163"/>
        <v>4.3365134431916736E-3</v>
      </c>
      <c r="T12" s="13">
        <f t="shared" si="163"/>
        <v>3.5291152004033274E-3</v>
      </c>
      <c r="U12" s="13">
        <f t="shared" si="163"/>
        <v>4.9784268171257882E-3</v>
      </c>
      <c r="V12" s="13">
        <f t="shared" si="163"/>
        <v>3.6939688854159265E-3</v>
      </c>
      <c r="W12" s="13">
        <f t="shared" si="163"/>
        <v>4.8569886670264432E-3</v>
      </c>
      <c r="X12" s="13">
        <f t="shared" si="163"/>
        <v>4.8509437290527426E-3</v>
      </c>
      <c r="Y12" s="13">
        <f t="shared" si="163"/>
        <v>4.5969183621350131E-3</v>
      </c>
      <c r="Z12" s="13">
        <f t="shared" si="163"/>
        <v>3.0064979148482205E-3</v>
      </c>
      <c r="AA12" s="13">
        <f t="shared" si="163"/>
        <v>5.0834346336611777E-3</v>
      </c>
      <c r="AB12" s="13">
        <f t="shared" si="163"/>
        <v>5.5907566157286622E-3</v>
      </c>
      <c r="AC12" s="13">
        <f t="shared" si="163"/>
        <v>4.2497069167643613E-3</v>
      </c>
      <c r="AD12" s="13">
        <f t="shared" si="163"/>
        <v>5.0235956766631149E-3</v>
      </c>
      <c r="AE12" s="13">
        <f t="shared" si="163"/>
        <v>5.7499999999999999E-3</v>
      </c>
      <c r="AF12" s="13">
        <f t="shared" si="163"/>
        <v>5.3850296176628969E-3</v>
      </c>
      <c r="AG12" s="13">
        <f t="shared" si="163"/>
        <v>5.3104575163398695E-3</v>
      </c>
      <c r="AH12" s="13">
        <f t="shared" si="163"/>
        <v>4.5114902016072187E-3</v>
      </c>
      <c r="AI12" s="13">
        <f t="shared" si="163"/>
        <v>5.2292138748474808E-3</v>
      </c>
      <c r="AJ12" s="13">
        <f t="shared" si="163"/>
        <v>2.2434938677834281E-3</v>
      </c>
      <c r="AK12" s="13">
        <f t="shared" si="163"/>
        <v>3.9758881621136336E-3</v>
      </c>
      <c r="AL12" s="13">
        <f t="shared" si="163"/>
        <v>3.3561943674303226E-3</v>
      </c>
      <c r="AM12" s="13">
        <f t="shared" si="163"/>
        <v>4.7169811320754715E-3</v>
      </c>
      <c r="AN12" s="13">
        <f t="shared" si="163"/>
        <v>3.385857533533012E-3</v>
      </c>
      <c r="AO12" s="13">
        <f t="shared" si="163"/>
        <v>3.7750094375235939E-3</v>
      </c>
      <c r="AP12" s="13">
        <f t="shared" si="163"/>
        <v>4.1689183972824827E-3</v>
      </c>
      <c r="AQ12" s="13">
        <f t="shared" si="163"/>
        <v>4.6634225466342253E-3</v>
      </c>
      <c r="AR12" s="13">
        <f t="shared" si="163"/>
        <v>3.9124359571495113E-3</v>
      </c>
      <c r="AS12" s="13">
        <f t="shared" si="163"/>
        <v>4.456725198324271E-3</v>
      </c>
      <c r="AT12" s="13">
        <f t="shared" si="163"/>
        <v>5.4567502021018593E-3</v>
      </c>
      <c r="AU12" s="13">
        <f t="shared" si="163"/>
        <v>4.1525103812759534E-3</v>
      </c>
      <c r="AV12" s="13">
        <f t="shared" si="163"/>
        <v>4.1692402717726992E-3</v>
      </c>
      <c r="AW12" s="13">
        <f t="shared" si="163"/>
        <v>4.5416316232127834E-3</v>
      </c>
      <c r="AX12" s="13">
        <f t="shared" si="163"/>
        <v>4.87012987012987E-3</v>
      </c>
      <c r="AY12" s="13">
        <f t="shared" si="163"/>
        <v>4.7543581616481777E-3</v>
      </c>
      <c r="AZ12" s="13">
        <f t="shared" si="163"/>
        <v>4.4537230340988172E-3</v>
      </c>
      <c r="BA12" s="13">
        <f t="shared" si="163"/>
        <v>3.7140204271123491E-3</v>
      </c>
      <c r="BB12" s="13">
        <f t="shared" si="163"/>
        <v>2.717391304347826E-3</v>
      </c>
      <c r="BC12" s="13">
        <f t="shared" si="163"/>
        <v>4.492138757174944E-3</v>
      </c>
      <c r="BD12" s="13">
        <f t="shared" si="163"/>
        <v>6.8694798822374874E-3</v>
      </c>
      <c r="BE12" s="13">
        <f t="shared" si="163"/>
        <v>5.8231035568146053E-3</v>
      </c>
      <c r="BF12" s="13">
        <f t="shared" si="163"/>
        <v>4.1129183024864457E-3</v>
      </c>
      <c r="BG12" s="13">
        <f t="shared" si="163"/>
        <v>4.0790038643194505E-3</v>
      </c>
      <c r="BH12" s="13">
        <f t="shared" si="163"/>
        <v>4.5287901660556393E-3</v>
      </c>
      <c r="BI12" s="13">
        <f t="shared" si="163"/>
        <v>5.4200542005420054E-3</v>
      </c>
      <c r="BJ12" s="13">
        <f t="shared" si="163"/>
        <v>3.4298780487804878E-3</v>
      </c>
      <c r="BK12" s="13">
        <f t="shared" si="163"/>
        <v>4.7216699801192839E-3</v>
      </c>
      <c r="BL12" s="13">
        <f t="shared" si="163"/>
        <v>3.9736603088101723E-3</v>
      </c>
      <c r="BM12" s="13">
        <f t="shared" si="163"/>
        <v>4.7819971870604779E-3</v>
      </c>
      <c r="BN12" s="13">
        <f t="shared" ref="BN12:DY12" si="164">IFERROR(BN11/BN7,"")</f>
        <v>3.8731288600439653E-3</v>
      </c>
      <c r="BO12" s="13">
        <f t="shared" si="164"/>
        <v>5.8043117744610278E-3</v>
      </c>
      <c r="BP12" s="13">
        <f t="shared" si="164"/>
        <v>7.7038519259629819E-3</v>
      </c>
      <c r="BQ12" s="13">
        <f t="shared" si="164"/>
        <v>2.8583678719451195E-3</v>
      </c>
      <c r="BR12" s="13">
        <f t="shared" si="164"/>
        <v>8.0195258019525803E-3</v>
      </c>
      <c r="BS12" s="13">
        <f t="shared" si="164"/>
        <v>4.5064377682403432E-3</v>
      </c>
      <c r="BT12" s="13">
        <f t="shared" si="164"/>
        <v>5.1333416802303742E-3</v>
      </c>
      <c r="BU12" s="13">
        <f t="shared" si="164"/>
        <v>4.1226026169564438E-3</v>
      </c>
      <c r="BV12" s="13">
        <f t="shared" si="164"/>
        <v>4.9708234277069377E-3</v>
      </c>
      <c r="BW12" s="13">
        <f t="shared" si="164"/>
        <v>7.0354196991751581E-3</v>
      </c>
      <c r="BX12" s="13">
        <f t="shared" si="164"/>
        <v>5.7142857142857143E-3</v>
      </c>
      <c r="BY12" s="13">
        <f t="shared" si="164"/>
        <v>3.9161483529140751E-3</v>
      </c>
      <c r="BZ12" s="13">
        <f t="shared" si="164"/>
        <v>3.2078699743370402E-3</v>
      </c>
      <c r="CA12" s="13">
        <f t="shared" si="164"/>
        <v>4.8848569434752267E-3</v>
      </c>
      <c r="CB12" s="13">
        <f t="shared" si="164"/>
        <v>5.2408285500374343E-3</v>
      </c>
      <c r="CC12" s="13">
        <f t="shared" si="164"/>
        <v>5.2013422818791948E-3</v>
      </c>
      <c r="CD12" s="13">
        <f t="shared" si="164"/>
        <v>3.3679894567286571E-3</v>
      </c>
      <c r="CE12" s="13">
        <f t="shared" si="164"/>
        <v>5.2717687693146697E-3</v>
      </c>
      <c r="CF12" s="13">
        <f t="shared" si="164"/>
        <v>4.8268029528676891E-3</v>
      </c>
      <c r="CG12" s="13">
        <f t="shared" si="164"/>
        <v>3.9875941515285776E-3</v>
      </c>
      <c r="CH12" s="13">
        <f t="shared" si="164"/>
        <v>2.9887093203453618E-3</v>
      </c>
      <c r="CI12" s="13">
        <f t="shared" si="164"/>
        <v>4.9180327868852463E-3</v>
      </c>
      <c r="CJ12" s="13">
        <f t="shared" si="164"/>
        <v>6.2073246430788334E-3</v>
      </c>
      <c r="CK12" s="13">
        <f t="shared" si="164"/>
        <v>3.7276341948310138E-3</v>
      </c>
      <c r="CL12" s="13">
        <f t="shared" si="164"/>
        <v>5.9981255857544519E-3</v>
      </c>
      <c r="CM12" s="13">
        <f t="shared" si="164"/>
        <v>6.2952470884482213E-3</v>
      </c>
      <c r="CN12" s="13">
        <f t="shared" si="164"/>
        <v>3.5965598123534012E-3</v>
      </c>
      <c r="CO12" s="13">
        <f t="shared" si="164"/>
        <v>3.9912193175014963E-3</v>
      </c>
      <c r="CP12" s="13">
        <f t="shared" si="164"/>
        <v>5.9642147117296221E-3</v>
      </c>
      <c r="CQ12" s="13">
        <f t="shared" si="164"/>
        <v>4.6528941001302811E-3</v>
      </c>
      <c r="CR12" s="13">
        <f t="shared" si="164"/>
        <v>6.6625348621010229E-3</v>
      </c>
      <c r="CS12" s="13">
        <f t="shared" si="164"/>
        <v>4.0257648953301124E-3</v>
      </c>
      <c r="CT12" s="13">
        <f t="shared" si="164"/>
        <v>7.7733199598796392E-3</v>
      </c>
      <c r="CU12" s="13">
        <f t="shared" si="164"/>
        <v>5.6239957150508836E-3</v>
      </c>
      <c r="CV12" s="13">
        <f t="shared" si="164"/>
        <v>4.6822742474916385E-3</v>
      </c>
      <c r="CW12" s="13">
        <f t="shared" si="164"/>
        <v>4.6321040441831465E-3</v>
      </c>
      <c r="CX12" s="13">
        <f t="shared" si="164"/>
        <v>4.5707472178060414E-3</v>
      </c>
      <c r="CY12" s="13">
        <f t="shared" si="164"/>
        <v>7.1747139809967032E-3</v>
      </c>
      <c r="CZ12" s="13">
        <f t="shared" si="164"/>
        <v>6.36604774535809E-3</v>
      </c>
      <c r="DA12" s="13">
        <f t="shared" si="164"/>
        <v>3.4572898220760605E-3</v>
      </c>
      <c r="DB12" s="13">
        <f t="shared" si="164"/>
        <v>3.2817012339196642E-3</v>
      </c>
      <c r="DC12" s="13">
        <f t="shared" si="164"/>
        <v>4.6386353434086491E-3</v>
      </c>
      <c r="DD12" s="13">
        <f t="shared" si="164"/>
        <v>5.4673262171309554E-3</v>
      </c>
      <c r="DE12" s="13">
        <f t="shared" si="164"/>
        <v>6.8365444375388437E-3</v>
      </c>
      <c r="DF12" s="13">
        <f t="shared" si="164"/>
        <v>3.1574199368516014E-3</v>
      </c>
      <c r="DG12" s="13">
        <f t="shared" si="164"/>
        <v>3.6053130929791272E-3</v>
      </c>
      <c r="DH12" s="13">
        <f t="shared" si="164"/>
        <v>3.2404406999351912E-3</v>
      </c>
      <c r="DI12" s="13">
        <f t="shared" si="164"/>
        <v>3.9008719596145022E-3</v>
      </c>
      <c r="DJ12" s="13">
        <f t="shared" si="164"/>
        <v>4.2826552462526769E-3</v>
      </c>
      <c r="DK12" s="13">
        <f t="shared" si="164"/>
        <v>4.0441748327889248E-3</v>
      </c>
      <c r="DL12" s="13">
        <f t="shared" si="164"/>
        <v>3.2658393207054214E-3</v>
      </c>
      <c r="DM12" s="13">
        <f t="shared" si="164"/>
        <v>5.2260256075254766E-3</v>
      </c>
      <c r="DN12" s="13">
        <f t="shared" si="164"/>
        <v>5.0209205020920501E-3</v>
      </c>
      <c r="DO12" s="13">
        <f t="shared" si="164"/>
        <v>6.0514372163388806E-3</v>
      </c>
      <c r="DP12" s="13">
        <f t="shared" si="164"/>
        <v>4.7879616963064295E-3</v>
      </c>
      <c r="DQ12" s="13">
        <f t="shared" si="164"/>
        <v>3.2827246614690192E-3</v>
      </c>
      <c r="DR12" s="13">
        <f t="shared" si="164"/>
        <v>4.2026616857342982E-3</v>
      </c>
      <c r="DS12" s="13">
        <f t="shared" si="164"/>
        <v>4.449938195302843E-3</v>
      </c>
      <c r="DT12" s="13">
        <f t="shared" si="164"/>
        <v>4.807692307692308E-3</v>
      </c>
      <c r="DU12" s="13">
        <f t="shared" si="164"/>
        <v>3.2544378698224851E-3</v>
      </c>
      <c r="DV12" s="13">
        <f t="shared" si="164"/>
        <v>4.8829527502513284E-3</v>
      </c>
      <c r="DW12" s="13">
        <f t="shared" si="164"/>
        <v>4.5555425768017757E-3</v>
      </c>
      <c r="DX12" s="13">
        <f t="shared" si="164"/>
        <v>8.7885576425986555E-3</v>
      </c>
      <c r="DY12" s="13">
        <f t="shared" si="164"/>
        <v>3.4261241970021412E-3</v>
      </c>
      <c r="DZ12" s="13">
        <f t="shared" ref="DZ12:GK12" si="165">IFERROR(DZ11/DZ7,"")</f>
        <v>1.0389119758216849E-2</v>
      </c>
      <c r="EA12" s="13">
        <f t="shared" si="165"/>
        <v>1.0853355426677713E-2</v>
      </c>
      <c r="EB12" s="13">
        <f t="shared" si="165"/>
        <v>4.2741566173103342E-3</v>
      </c>
      <c r="EC12" s="13">
        <f t="shared" si="165"/>
        <v>5.5877070445020955E-3</v>
      </c>
      <c r="ED12" s="13">
        <f t="shared" si="165"/>
        <v>3.1978680879413725E-3</v>
      </c>
      <c r="EE12" s="13">
        <f t="shared" si="165"/>
        <v>3.9956969417550333E-3</v>
      </c>
      <c r="EF12" s="13">
        <f t="shared" si="165"/>
        <v>3.7609694943585457E-3</v>
      </c>
      <c r="EG12" s="13">
        <f t="shared" si="165"/>
        <v>3.6266924564796904E-3</v>
      </c>
      <c r="EH12" s="13">
        <f t="shared" si="165"/>
        <v>5.0581689428426911E-3</v>
      </c>
      <c r="EI12" s="13">
        <f t="shared" si="165"/>
        <v>4.6939541870071348E-3</v>
      </c>
      <c r="EJ12" s="13">
        <f t="shared" si="165"/>
        <v>5.2539404553415062E-3</v>
      </c>
      <c r="EK12" s="13">
        <f t="shared" si="165"/>
        <v>5.053057099545225E-3</v>
      </c>
      <c r="EL12" s="13">
        <f t="shared" si="165"/>
        <v>1.1007418042593921E-2</v>
      </c>
      <c r="EM12" s="13">
        <f t="shared" si="165"/>
        <v>7.0551345701593939E-3</v>
      </c>
      <c r="EN12" s="13">
        <f t="shared" si="165"/>
        <v>4.7610650678892611E-3</v>
      </c>
      <c r="EO12" s="13">
        <f t="shared" si="165"/>
        <v>4.4776119402985077E-3</v>
      </c>
      <c r="EP12" s="13">
        <f t="shared" si="165"/>
        <v>5.0473186119873821E-3</v>
      </c>
      <c r="EQ12" s="13">
        <f t="shared" si="165"/>
        <v>4.5653761869978082E-3</v>
      </c>
      <c r="ER12" s="13">
        <f t="shared" si="165"/>
        <v>5.2215825411701701E-3</v>
      </c>
      <c r="ES12" s="13">
        <f t="shared" si="165"/>
        <v>3.4667194928684627E-3</v>
      </c>
      <c r="ET12" s="13">
        <f t="shared" si="165"/>
        <v>4.4674019265670811E-3</v>
      </c>
      <c r="EU12" s="13">
        <f t="shared" si="165"/>
        <v>7.203292933912646E-3</v>
      </c>
      <c r="EV12" s="13">
        <f t="shared" si="165"/>
        <v>2.2055580061755625E-3</v>
      </c>
      <c r="EW12" s="13">
        <f t="shared" si="165"/>
        <v>4.5784654246921377E-3</v>
      </c>
      <c r="EX12" s="13">
        <f t="shared" si="165"/>
        <v>4.1481026271316642E-3</v>
      </c>
      <c r="EY12" s="13">
        <f t="shared" si="165"/>
        <v>4.6046046046046042E-3</v>
      </c>
      <c r="EZ12" s="13">
        <f t="shared" si="165"/>
        <v>5.2840158520475562E-3</v>
      </c>
      <c r="FA12" s="13">
        <f t="shared" si="165"/>
        <v>7.6164874551971325E-3</v>
      </c>
      <c r="FB12" s="13">
        <f t="shared" si="165"/>
        <v>6.2076100701230026E-3</v>
      </c>
      <c r="FC12" s="13">
        <f t="shared" si="165"/>
        <v>6.3107624083233839E-3</v>
      </c>
      <c r="FD12" s="13">
        <f t="shared" si="165"/>
        <v>4.9673202614379085E-3</v>
      </c>
      <c r="FE12" s="13">
        <f t="shared" si="165"/>
        <v>4.4866719451042494E-3</v>
      </c>
      <c r="FF12" s="13">
        <f t="shared" si="165"/>
        <v>6.0403751390875858E-3</v>
      </c>
      <c r="FG12" s="13">
        <f t="shared" si="165"/>
        <v>5.4136355946540352E-3</v>
      </c>
      <c r="FH12" s="13">
        <f t="shared" si="165"/>
        <v>4.5947670708359921E-3</v>
      </c>
      <c r="FI12" s="13">
        <f t="shared" si="165"/>
        <v>3.760576621748668E-3</v>
      </c>
      <c r="FJ12" s="13">
        <f t="shared" si="165"/>
        <v>6.836108676599474E-3</v>
      </c>
      <c r="FK12" s="13">
        <f t="shared" si="165"/>
        <v>5.2279039372651525E-3</v>
      </c>
      <c r="FL12" s="13">
        <f t="shared" si="165"/>
        <v>5.9711394924531428E-3</v>
      </c>
      <c r="FM12" s="13">
        <f t="shared" si="165"/>
        <v>4.4604429141560376E-3</v>
      </c>
      <c r="FN12" s="13">
        <f t="shared" si="165"/>
        <v>2.9554223791150151E-3</v>
      </c>
      <c r="FO12" s="13">
        <f t="shared" si="165"/>
        <v>4.655604631729736E-3</v>
      </c>
      <c r="FP12" s="13">
        <f t="shared" si="165"/>
        <v>5.1793344555224651E-3</v>
      </c>
      <c r="FQ12" s="13">
        <f t="shared" si="165"/>
        <v>4.3296506419826814E-3</v>
      </c>
      <c r="FR12" s="13">
        <f t="shared" si="165"/>
        <v>4.7805834763422405E-3</v>
      </c>
      <c r="FS12" s="13">
        <f t="shared" si="165"/>
        <v>6.2662387284120437E-3</v>
      </c>
      <c r="FT12" s="13">
        <f t="shared" si="165"/>
        <v>6.4321883125769809E-3</v>
      </c>
      <c r="FU12" s="13">
        <f t="shared" si="165"/>
        <v>5.806526535826269E-3</v>
      </c>
      <c r="FV12" s="13">
        <f t="shared" si="165"/>
        <v>4.0474125469788956E-3</v>
      </c>
      <c r="FW12" s="13">
        <f t="shared" si="165"/>
        <v>5.6690555139587125E-3</v>
      </c>
      <c r="FX12" s="13">
        <f t="shared" si="165"/>
        <v>5.7266676984986846E-3</v>
      </c>
      <c r="FY12" s="13">
        <f t="shared" si="165"/>
        <v>6.5059318790662074E-3</v>
      </c>
      <c r="FZ12" s="13">
        <f t="shared" si="165"/>
        <v>6.4764217769682254E-3</v>
      </c>
      <c r="GA12" s="13">
        <f t="shared" si="165"/>
        <v>3.7704231252618349E-3</v>
      </c>
      <c r="GB12" s="13">
        <f t="shared" si="165"/>
        <v>4.0509259259259257E-3</v>
      </c>
      <c r="GC12" s="13">
        <f t="shared" si="165"/>
        <v>5.5009823182711201E-3</v>
      </c>
      <c r="GD12" s="13">
        <f t="shared" si="165"/>
        <v>6.9600359227660526E-3</v>
      </c>
      <c r="GE12" s="13">
        <f t="shared" si="165"/>
        <v>6.889564336372847E-3</v>
      </c>
      <c r="GF12" s="13">
        <f t="shared" si="165"/>
        <v>5.1868442767888717E-3</v>
      </c>
      <c r="GG12" s="13">
        <f t="shared" si="165"/>
        <v>3.7444418441376082E-3</v>
      </c>
      <c r="GH12" s="13">
        <f t="shared" si="165"/>
        <v>4.6043473605311058E-3</v>
      </c>
      <c r="GI12" s="13">
        <f t="shared" si="165"/>
        <v>3.781016148089799E-3</v>
      </c>
      <c r="GJ12" s="13">
        <f t="shared" si="165"/>
        <v>5.0463439752832136E-3</v>
      </c>
      <c r="GK12" s="13">
        <f t="shared" si="165"/>
        <v>4.2922214435879465E-3</v>
      </c>
      <c r="GL12" s="13">
        <f t="shared" ref="GL12:IW12" si="166">IFERROR(GL11/GL7,"")</f>
        <v>3.6942313157146919E-3</v>
      </c>
      <c r="GM12" s="13">
        <f t="shared" si="166"/>
        <v>3.6481956221652533E-3</v>
      </c>
      <c r="GN12" s="13">
        <f t="shared" si="166"/>
        <v>2.8585040495474035E-3</v>
      </c>
      <c r="GO12" s="13">
        <f t="shared" si="166"/>
        <v>5.3523639607493305E-3</v>
      </c>
      <c r="GP12" s="13">
        <f t="shared" si="166"/>
        <v>2.0411138649948971E-3</v>
      </c>
      <c r="GQ12" s="13">
        <f t="shared" si="166"/>
        <v>4.2086468562683331E-3</v>
      </c>
      <c r="GR12" s="13">
        <f t="shared" si="166"/>
        <v>3.5176586464049529E-3</v>
      </c>
      <c r="GS12" s="13">
        <f t="shared" si="166"/>
        <v>3.1001743848091453E-3</v>
      </c>
      <c r="GT12" s="13">
        <f t="shared" si="166"/>
        <v>2.6948124859645182E-3</v>
      </c>
      <c r="GU12" s="13">
        <f t="shared" si="166"/>
        <v>4.1138719763040973E-3</v>
      </c>
      <c r="GV12" s="13">
        <f t="shared" si="166"/>
        <v>4.807692307692308E-3</v>
      </c>
      <c r="GW12" s="13">
        <f t="shared" si="166"/>
        <v>5.338510070371269E-3</v>
      </c>
      <c r="GX12" s="13">
        <f t="shared" si="166"/>
        <v>3.1605562579013905E-3</v>
      </c>
      <c r="GY12" s="13">
        <f t="shared" si="166"/>
        <v>2.7693856998992953E-3</v>
      </c>
      <c r="GZ12" s="13">
        <f t="shared" si="166"/>
        <v>4.7642516839165438E-3</v>
      </c>
      <c r="HA12" s="13">
        <f t="shared" si="166"/>
        <v>4.6956835831677805E-3</v>
      </c>
      <c r="HB12" s="13">
        <f t="shared" si="166"/>
        <v>2.7667984189723321E-3</v>
      </c>
      <c r="HC12" s="13">
        <f t="shared" si="166"/>
        <v>5.3922421290659248E-3</v>
      </c>
      <c r="HD12" s="13">
        <f t="shared" si="166"/>
        <v>5.0899219545300304E-3</v>
      </c>
      <c r="HE12" s="13">
        <f t="shared" si="166"/>
        <v>4.1109969167523125E-3</v>
      </c>
      <c r="HF12" s="13">
        <f t="shared" si="166"/>
        <v>5.3253669307702298E-3</v>
      </c>
      <c r="HG12" s="13">
        <f t="shared" si="166"/>
        <v>6.1890966552541476E-3</v>
      </c>
      <c r="HH12" s="13">
        <f t="shared" si="166"/>
        <v>5.0712388312001934E-3</v>
      </c>
      <c r="HI12" s="13">
        <f t="shared" si="166"/>
        <v>4.952380952380952E-3</v>
      </c>
      <c r="HJ12" s="13">
        <f t="shared" si="166"/>
        <v>3.0918727915194345E-3</v>
      </c>
      <c r="HK12" s="13">
        <f t="shared" si="166"/>
        <v>4.0960714950660955E-3</v>
      </c>
      <c r="HL12" s="13">
        <f t="shared" si="166"/>
        <v>3.7571682815898755E-3</v>
      </c>
      <c r="HM12" s="13">
        <f t="shared" si="166"/>
        <v>5.9378274537198739E-3</v>
      </c>
      <c r="HN12" s="13">
        <f t="shared" si="166"/>
        <v>3.2246506628448583E-3</v>
      </c>
      <c r="HO12" s="13">
        <f t="shared" si="166"/>
        <v>4.42008486562942E-3</v>
      </c>
      <c r="HP12" s="13">
        <f t="shared" si="166"/>
        <v>4.830917874396135E-3</v>
      </c>
      <c r="HQ12" s="13">
        <f t="shared" si="166"/>
        <v>5.0125313283208017E-3</v>
      </c>
      <c r="HR12" s="13">
        <f t="shared" si="166"/>
        <v>2.5391451544646637E-3</v>
      </c>
      <c r="HS12" s="13">
        <f t="shared" si="166"/>
        <v>3.8328861632809506E-3</v>
      </c>
      <c r="HT12" s="13">
        <f t="shared" si="166"/>
        <v>4.2969682501790406E-3</v>
      </c>
      <c r="HU12" s="13">
        <f t="shared" si="166"/>
        <v>2.7227722772277228E-2</v>
      </c>
      <c r="HV12" s="13">
        <f t="shared" si="166"/>
        <v>3.7185634602211566E-3</v>
      </c>
      <c r="HW12" s="13">
        <f t="shared" si="166"/>
        <v>3.1224818694601127E-3</v>
      </c>
      <c r="HX12" s="13">
        <f t="shared" si="166"/>
        <v>4.0249826509368494E-3</v>
      </c>
      <c r="HY12" s="13">
        <f t="shared" si="166"/>
        <v>3.486529318541997E-3</v>
      </c>
      <c r="HZ12" s="13">
        <f t="shared" si="166"/>
        <v>7.2600161333691848E-3</v>
      </c>
      <c r="IA12" s="13">
        <f t="shared" si="166"/>
        <v>5.4796903540053924E-3</v>
      </c>
      <c r="IB12" s="13">
        <f t="shared" si="166"/>
        <v>4.3065043065043064E-3</v>
      </c>
      <c r="IC12" s="13">
        <f t="shared" si="166"/>
        <v>4.552352048558422E-3</v>
      </c>
      <c r="ID12" s="13">
        <f t="shared" si="166"/>
        <v>4.2297417631344614E-3</v>
      </c>
      <c r="IE12" s="13">
        <f t="shared" si="166"/>
        <v>7.9640596283438846E-3</v>
      </c>
      <c r="IF12" s="13">
        <f t="shared" si="166"/>
        <v>5.3656829581243438E-3</v>
      </c>
      <c r="IG12" s="13">
        <f t="shared" si="166"/>
        <v>3.9694656488549621E-3</v>
      </c>
      <c r="IH12" s="13">
        <f t="shared" si="166"/>
        <v>3.9859320046893316E-3</v>
      </c>
      <c r="II12" s="13">
        <f t="shared" si="166"/>
        <v>4.079412564590699E-3</v>
      </c>
      <c r="IJ12" s="13">
        <f t="shared" si="166"/>
        <v>1.2100527458889234E-2</v>
      </c>
      <c r="IK12" s="13">
        <f t="shared" si="166"/>
        <v>3.4632034632034632E-3</v>
      </c>
      <c r="IL12" s="13">
        <f t="shared" si="166"/>
        <v>1.0272213662044171E-3</v>
      </c>
      <c r="IM12" s="13">
        <f t="shared" si="166"/>
        <v>2.9335071707953064E-3</v>
      </c>
      <c r="IN12" s="13">
        <f t="shared" si="166"/>
        <v>9.324522760646109E-2</v>
      </c>
      <c r="IO12" s="13">
        <f t="shared" si="166"/>
        <v>2.8836911246395386E-3</v>
      </c>
      <c r="IP12" s="13">
        <f t="shared" si="166"/>
        <v>3.8610038610038611E-3</v>
      </c>
      <c r="IQ12" s="13">
        <f t="shared" si="166"/>
        <v>4.4472681067344345E-3</v>
      </c>
      <c r="IR12" s="13">
        <f t="shared" si="166"/>
        <v>3.453038674033149E-3</v>
      </c>
      <c r="IS12" s="13">
        <f t="shared" si="166"/>
        <v>2.5793139025019345E-3</v>
      </c>
      <c r="IT12" s="13">
        <f t="shared" si="166"/>
        <v>3.3547397680437074E-3</v>
      </c>
      <c r="IU12" s="13">
        <f t="shared" si="166"/>
        <v>3.5507058110331689E-3</v>
      </c>
      <c r="IV12" s="13">
        <f t="shared" si="166"/>
        <v>2.6413100898045432E-3</v>
      </c>
      <c r="IW12" s="13">
        <f t="shared" si="166"/>
        <v>5.8245964386753205E-3</v>
      </c>
      <c r="IX12" s="13">
        <f t="shared" ref="IX12:LI12" si="167">IFERROR(IX11/IX7,"")</f>
        <v>3.6775973030953109E-3</v>
      </c>
      <c r="IY12" s="13">
        <f t="shared" si="167"/>
        <v>4.3251036222742836E-3</v>
      </c>
      <c r="IZ12" s="13">
        <f t="shared" si="167"/>
        <v>2.3880597014925373E-3</v>
      </c>
      <c r="JA12" s="13">
        <f t="shared" si="167"/>
        <v>3.9215686274509803E-3</v>
      </c>
      <c r="JB12" s="13">
        <f t="shared" si="167"/>
        <v>7.0606293169608592E-3</v>
      </c>
      <c r="JC12" s="13">
        <f t="shared" si="167"/>
        <v>2.7468754291992857E-3</v>
      </c>
      <c r="JD12" s="13">
        <f t="shared" si="167"/>
        <v>3.202846975088968E-3</v>
      </c>
      <c r="JE12" s="13">
        <f t="shared" si="167"/>
        <v>3.3023735810113518E-3</v>
      </c>
      <c r="JF12" s="13">
        <f t="shared" si="167"/>
        <v>3.9970930232558141E-3</v>
      </c>
      <c r="JG12" s="13">
        <f t="shared" si="167"/>
        <v>3.0202355783751134E-3</v>
      </c>
      <c r="JH12" s="13">
        <f t="shared" si="167"/>
        <v>4.7530130707859443E-3</v>
      </c>
      <c r="JI12" s="13">
        <f t="shared" si="167"/>
        <v>3.4030968181044752E-3</v>
      </c>
      <c r="JJ12" s="13">
        <f t="shared" si="167"/>
        <v>3.9785504238021106E-3</v>
      </c>
      <c r="JK12" s="13">
        <f t="shared" si="167"/>
        <v>4.8210372534696856E-3</v>
      </c>
      <c r="JL12" s="13">
        <f t="shared" si="167"/>
        <v>3.4935950756945599E-3</v>
      </c>
      <c r="JM12" s="13">
        <f t="shared" si="167"/>
        <v>4.0103798065581507E-3</v>
      </c>
      <c r="JN12" s="13">
        <f t="shared" si="167"/>
        <v>2.8594771241830064E-3</v>
      </c>
      <c r="JO12" s="13">
        <f t="shared" si="167"/>
        <v>3.536544291007073E-3</v>
      </c>
      <c r="JP12" s="13">
        <f t="shared" si="167"/>
        <v>5.3970701619121047E-3</v>
      </c>
      <c r="JQ12" s="13">
        <f t="shared" si="167"/>
        <v>3.9961416563318178E-3</v>
      </c>
      <c r="JR12" s="13">
        <f t="shared" si="167"/>
        <v>2.8243894334607079E-3</v>
      </c>
      <c r="JS12" s="13">
        <f t="shared" si="167"/>
        <v>3.8595137012736396E-3</v>
      </c>
      <c r="JT12" s="13">
        <f t="shared" si="167"/>
        <v>3.3550010484378278E-3</v>
      </c>
      <c r="JU12" s="13">
        <f t="shared" si="167"/>
        <v>2.8779739063699156E-3</v>
      </c>
      <c r="JV12" s="13">
        <f t="shared" si="167"/>
        <v>4.3035107587768972E-3</v>
      </c>
      <c r="JW12" s="13">
        <f t="shared" si="167"/>
        <v>3.6374217954313983E-3</v>
      </c>
      <c r="JX12" s="13">
        <f t="shared" si="167"/>
        <v>2.1673891297099034E-3</v>
      </c>
      <c r="JY12" s="13">
        <f t="shared" si="167"/>
        <v>3.3457980712458179E-3</v>
      </c>
      <c r="JZ12" s="13">
        <f t="shared" si="167"/>
        <v>3.5194368900975845E-3</v>
      </c>
      <c r="KA12" s="13">
        <f t="shared" si="167"/>
        <v>3.6363636363636364E-3</v>
      </c>
      <c r="KB12" s="13">
        <f t="shared" si="167"/>
        <v>2.422661200149087E-3</v>
      </c>
      <c r="KC12" s="13">
        <f t="shared" si="167"/>
        <v>2.3245984784446322E-3</v>
      </c>
      <c r="KD12" s="13">
        <f t="shared" si="167"/>
        <v>2.3245984784446322E-3</v>
      </c>
      <c r="KE12" s="13">
        <f t="shared" si="167"/>
        <v>2.6793075020610057E-3</v>
      </c>
      <c r="KF12" s="13">
        <f t="shared" si="167"/>
        <v>3.9698292973402143E-3</v>
      </c>
      <c r="KG12" s="13">
        <f t="shared" si="167"/>
        <v>2.6023421078971076E-3</v>
      </c>
      <c r="KH12" s="13">
        <f t="shared" si="167"/>
        <v>3.327565553041395E-3</v>
      </c>
      <c r="KI12" s="13">
        <f t="shared" si="167"/>
        <v>3.6667644470519214E-3</v>
      </c>
      <c r="KJ12" s="13">
        <f t="shared" si="167"/>
        <v>5.8183385411054844E-3</v>
      </c>
      <c r="KK12" s="13">
        <f t="shared" si="167"/>
        <v>3.6155202821869488E-3</v>
      </c>
      <c r="KL12" s="13">
        <f t="shared" si="167"/>
        <v>3.2513429459994346E-3</v>
      </c>
      <c r="KM12" s="13">
        <f t="shared" si="167"/>
        <v>2.9390154298310064E-3</v>
      </c>
      <c r="KN12" s="13">
        <f t="shared" si="167"/>
        <v>3.3222591362126247E-3</v>
      </c>
      <c r="KO12" s="13">
        <f t="shared" si="167"/>
        <v>3.4038414782397277E-3</v>
      </c>
      <c r="KP12" s="13">
        <f t="shared" si="167"/>
        <v>3.6286286286286288E-3</v>
      </c>
      <c r="KQ12" s="13">
        <f t="shared" si="167"/>
        <v>6.1571894241216948E-3</v>
      </c>
      <c r="KR12" s="13">
        <f t="shared" si="167"/>
        <v>4.4247787610619468E-3</v>
      </c>
      <c r="KS12" s="13">
        <f t="shared" si="167"/>
        <v>2.8683181225554106E-3</v>
      </c>
      <c r="KT12" s="13">
        <f t="shared" si="167"/>
        <v>3.5730236712818221E-3</v>
      </c>
      <c r="KU12" s="13">
        <f t="shared" si="167"/>
        <v>3.4246575342465752E-3</v>
      </c>
      <c r="KV12" s="13">
        <f t="shared" si="167"/>
        <v>1.8792576932111817E-3</v>
      </c>
      <c r="KW12" s="13">
        <f t="shared" si="167"/>
        <v>2.3219814241486067E-3</v>
      </c>
      <c r="KX12" s="13">
        <f t="shared" si="167"/>
        <v>4.5883940620782722E-3</v>
      </c>
      <c r="KY12" s="13">
        <f t="shared" si="167"/>
        <v>3.5939776590577953E-3</v>
      </c>
      <c r="KZ12" s="13">
        <f t="shared" si="167"/>
        <v>4.4649501413900877E-3</v>
      </c>
      <c r="LA12" s="13">
        <f t="shared" si="167"/>
        <v>4.8600636835930957E-3</v>
      </c>
      <c r="LB12" s="13">
        <f t="shared" si="167"/>
        <v>4.6845721424109933E-3</v>
      </c>
      <c r="LC12" s="13">
        <f t="shared" si="167"/>
        <v>4.0480863591756625E-3</v>
      </c>
      <c r="LD12" s="13">
        <f t="shared" si="167"/>
        <v>2.4238227146814403E-3</v>
      </c>
      <c r="LE12" s="13">
        <f t="shared" si="167"/>
        <v>4.9590122457241169E-3</v>
      </c>
      <c r="LF12" s="13">
        <f t="shared" si="167"/>
        <v>3.1746031746031746E-3</v>
      </c>
      <c r="LG12" s="13">
        <f t="shared" si="167"/>
        <v>3.2928942807625649E-3</v>
      </c>
      <c r="LH12" s="13">
        <f t="shared" si="167"/>
        <v>5.2837573385518593E-3</v>
      </c>
      <c r="LI12" s="13">
        <f t="shared" si="167"/>
        <v>6.0358890701468189E-3</v>
      </c>
      <c r="LJ12" s="13">
        <f t="shared" ref="LJ12:NU12" si="168">IFERROR(LJ11/LJ7,"")</f>
        <v>2.6163333956269858E-3</v>
      </c>
      <c r="LK12" s="13">
        <f t="shared" si="168"/>
        <v>2.0008892841262785E-3</v>
      </c>
      <c r="LL12" s="13">
        <f t="shared" si="168"/>
        <v>4.3243243243243244E-3</v>
      </c>
      <c r="LM12" s="13">
        <f t="shared" si="168"/>
        <v>5.2072484898979376E-3</v>
      </c>
      <c r="LN12" s="13">
        <f t="shared" si="168"/>
        <v>2.4449877750611247E-3</v>
      </c>
      <c r="LO12" s="13">
        <f t="shared" si="168"/>
        <v>2.8255238992229807E-3</v>
      </c>
      <c r="LP12" s="13">
        <f t="shared" si="168"/>
        <v>1.9971469329529245E-3</v>
      </c>
      <c r="LQ12" s="13">
        <f t="shared" si="168"/>
        <v>2.858776443682104E-3</v>
      </c>
      <c r="LR12" s="13">
        <f t="shared" si="168"/>
        <v>2.8841111693759833E-3</v>
      </c>
      <c r="LS12" s="13">
        <f t="shared" si="168"/>
        <v>4.5990801839632077E-3</v>
      </c>
      <c r="LT12" s="13">
        <f t="shared" si="168"/>
        <v>3.8305543037404238E-3</v>
      </c>
      <c r="LU12" s="13">
        <f t="shared" si="168"/>
        <v>2.0134228187919465E-3</v>
      </c>
      <c r="LV12" s="13">
        <f t="shared" si="168"/>
        <v>2.9898804047838088E-3</v>
      </c>
      <c r="LW12" s="13">
        <f t="shared" si="168"/>
        <v>3.1360250882007056E-3</v>
      </c>
      <c r="LX12" s="13">
        <f t="shared" si="168"/>
        <v>2.926421404682274E-3</v>
      </c>
      <c r="LY12" s="13">
        <f t="shared" si="168"/>
        <v>2.5593630029859234E-3</v>
      </c>
      <c r="LZ12" s="13">
        <f t="shared" si="168"/>
        <v>5.1935788479697828E-3</v>
      </c>
      <c r="MA12" s="13">
        <f t="shared" si="168"/>
        <v>4.9564930058376474E-3</v>
      </c>
      <c r="MB12" s="13">
        <f t="shared" si="168"/>
        <v>3.2939884710403516E-3</v>
      </c>
      <c r="MC12" s="13">
        <f t="shared" si="168"/>
        <v>3.4275921165381321E-3</v>
      </c>
      <c r="MD12" s="13">
        <f t="shared" si="168"/>
        <v>2.3768366464995676E-3</v>
      </c>
      <c r="ME12" s="13">
        <f t="shared" si="168"/>
        <v>4.3731778425655978E-3</v>
      </c>
      <c r="MF12" s="13">
        <f t="shared" si="168"/>
        <v>4.2387848816672555E-3</v>
      </c>
      <c r="MG12" s="13">
        <f t="shared" si="168"/>
        <v>4.7593865679534638E-3</v>
      </c>
      <c r="MH12" s="13">
        <f t="shared" si="168"/>
        <v>3.0685920577617327E-3</v>
      </c>
      <c r="MI12" s="13">
        <f t="shared" si="168"/>
        <v>5.3451080641412968E-3</v>
      </c>
      <c r="MJ12" s="13">
        <f t="shared" si="168"/>
        <v>3.27242977911099E-3</v>
      </c>
      <c r="MK12" s="13">
        <f t="shared" si="168"/>
        <v>4.0544454097885896E-3</v>
      </c>
      <c r="ML12" s="13">
        <f t="shared" si="168"/>
        <v>5.6138638027825238E-3</v>
      </c>
      <c r="MM12" s="13">
        <f t="shared" si="168"/>
        <v>2.8507432294848298E-3</v>
      </c>
      <c r="MN12" s="13">
        <f t="shared" si="168"/>
        <v>2.4898143956541422E-3</v>
      </c>
      <c r="MO12" s="13">
        <f t="shared" si="168"/>
        <v>3.865393360618463E-3</v>
      </c>
      <c r="MP12" s="13">
        <f t="shared" si="168"/>
        <v>3.0737704918032786E-3</v>
      </c>
      <c r="MQ12" s="13">
        <f t="shared" si="168"/>
        <v>3.1298904538341159E-3</v>
      </c>
      <c r="MR12" s="13">
        <f t="shared" si="168"/>
        <v>3.073484213467449E-3</v>
      </c>
      <c r="MS12" s="13">
        <f t="shared" si="168"/>
        <v>3.0612244897959182E-3</v>
      </c>
      <c r="MT12" s="13">
        <f t="shared" si="168"/>
        <v>3.663003663003663E-3</v>
      </c>
      <c r="MU12" s="13">
        <f t="shared" si="168"/>
        <v>2.967359050445104E-3</v>
      </c>
      <c r="MV12" s="13">
        <f t="shared" si="168"/>
        <v>4.982649701930777E-3</v>
      </c>
      <c r="MW12" s="13">
        <f t="shared" si="168"/>
        <v>5.472730703906397E-3</v>
      </c>
      <c r="MX12" s="13">
        <f t="shared" si="168"/>
        <v>1.686656671664168E-3</v>
      </c>
      <c r="MY12" s="13">
        <f t="shared" si="168"/>
        <v>5.0119331742243438E-3</v>
      </c>
      <c r="MZ12" s="13">
        <f t="shared" si="168"/>
        <v>4.3902439024390248E-3</v>
      </c>
      <c r="NA12" s="13">
        <f t="shared" si="168"/>
        <v>3.0277544154751891E-3</v>
      </c>
      <c r="NB12" s="13">
        <f t="shared" si="168"/>
        <v>1.9716088328075709E-3</v>
      </c>
      <c r="NC12" s="13">
        <f t="shared" si="168"/>
        <v>5.659891947517366E-3</v>
      </c>
      <c r="ND12" s="13">
        <f t="shared" si="168"/>
        <v>3.4975225881667153E-3</v>
      </c>
      <c r="NE12" s="13">
        <f t="shared" si="168"/>
        <v>3.0372057706909645E-3</v>
      </c>
      <c r="NF12" s="13">
        <f t="shared" si="168"/>
        <v>3.1492756665966828E-3</v>
      </c>
      <c r="NG12" s="13">
        <f t="shared" si="168"/>
        <v>3.3137904664797351E-3</v>
      </c>
      <c r="NH12" s="13">
        <f t="shared" si="168"/>
        <v>4.0439052570768342E-3</v>
      </c>
      <c r="NI12" s="13">
        <f t="shared" si="168"/>
        <v>1.7273288093769278E-2</v>
      </c>
      <c r="NJ12" s="13">
        <f t="shared" si="168"/>
        <v>6.5941312232113422E-3</v>
      </c>
      <c r="NK12" s="13">
        <f t="shared" si="168"/>
        <v>3.1492756665966828E-3</v>
      </c>
      <c r="NL12" s="13">
        <f t="shared" si="168"/>
        <v>3.7090459509581701E-3</v>
      </c>
      <c r="NM12" s="13">
        <f t="shared" si="168"/>
        <v>3.9486673247778872E-3</v>
      </c>
      <c r="NN12" s="13">
        <f t="shared" si="168"/>
        <v>5.3078556263269636E-3</v>
      </c>
      <c r="NO12" s="13">
        <f t="shared" si="168"/>
        <v>3.7593984962406013E-3</v>
      </c>
      <c r="NP12" s="13">
        <f t="shared" si="168"/>
        <v>3.3928122643880373E-3</v>
      </c>
      <c r="NQ12" s="13">
        <f t="shared" si="168"/>
        <v>3.8134858727682441E-3</v>
      </c>
      <c r="NR12" s="13">
        <f t="shared" si="168"/>
        <v>2.4552788495264821E-3</v>
      </c>
      <c r="NS12" s="13">
        <f t="shared" si="168"/>
        <v>3.5309422040512915E-3</v>
      </c>
      <c r="NT12" s="13">
        <f t="shared" si="168"/>
        <v>2.9434546862896981E-3</v>
      </c>
      <c r="NU12" s="13">
        <f t="shared" si="168"/>
        <v>3.3898305084745762E-3</v>
      </c>
      <c r="NV12" s="13">
        <f t="shared" ref="NV12:QG12" si="169">IFERROR(NV11/NV7,"")</f>
        <v>4.2353990191707535E-3</v>
      </c>
      <c r="NW12" s="13">
        <f t="shared" si="169"/>
        <v>5.6288478452066843E-3</v>
      </c>
      <c r="NX12" s="13">
        <f t="shared" si="169"/>
        <v>5.2793664760228771E-3</v>
      </c>
      <c r="NY12" s="13">
        <f t="shared" si="169"/>
        <v>2.6118753264844159E-3</v>
      </c>
      <c r="NZ12" s="13">
        <f t="shared" si="169"/>
        <v>3.480530780944094E-3</v>
      </c>
      <c r="OA12" s="13">
        <f t="shared" si="169"/>
        <v>3.3783783783783786E-3</v>
      </c>
      <c r="OB12" s="13">
        <f t="shared" si="169"/>
        <v>4.2722870976929653E-3</v>
      </c>
      <c r="OC12" s="13">
        <f t="shared" si="169"/>
        <v>1.2297097884899164E-3</v>
      </c>
      <c r="OD12" s="13">
        <f t="shared" si="169"/>
        <v>3.3682634730538923E-3</v>
      </c>
      <c r="OE12" s="13">
        <f t="shared" si="169"/>
        <v>4.119935912108034E-3</v>
      </c>
      <c r="OF12" s="13">
        <f t="shared" si="169"/>
        <v>4.7244094488188976E-3</v>
      </c>
      <c r="OG12" s="13">
        <f t="shared" si="169"/>
        <v>3.2475063790303872E-3</v>
      </c>
      <c r="OH12" s="13">
        <f t="shared" si="169"/>
        <v>3.3170731707317072E-3</v>
      </c>
      <c r="OI12" s="13">
        <f t="shared" si="169"/>
        <v>3.8627380524613726E-3</v>
      </c>
      <c r="OJ12" s="13">
        <f t="shared" si="169"/>
        <v>2.5139664804469273E-3</v>
      </c>
      <c r="OK12" s="13">
        <f t="shared" si="169"/>
        <v>3.5005834305717621E-3</v>
      </c>
      <c r="OL12" s="13">
        <f t="shared" si="169"/>
        <v>2.4843096234309623E-3</v>
      </c>
      <c r="OM12" s="13">
        <f t="shared" si="169"/>
        <v>2.8972247636474533E-3</v>
      </c>
      <c r="ON12" s="13">
        <f t="shared" si="169"/>
        <v>2.4287564766839378E-3</v>
      </c>
      <c r="OO12" s="13">
        <f t="shared" si="169"/>
        <v>2.8530670470756064E-3</v>
      </c>
      <c r="OP12" s="13">
        <f t="shared" si="169"/>
        <v>4.7984644913627635E-3</v>
      </c>
      <c r="OQ12" s="13">
        <f t="shared" si="169"/>
        <v>2.910502061605627E-3</v>
      </c>
      <c r="OR12" s="13">
        <f t="shared" si="169"/>
        <v>4.7265361242403783E-3</v>
      </c>
      <c r="OS12" s="13">
        <f t="shared" si="169"/>
        <v>4.1913571325336027E-3</v>
      </c>
      <c r="OT12" s="13">
        <f t="shared" si="169"/>
        <v>2.7322404371584699E-3</v>
      </c>
      <c r="OU12" s="13">
        <f t="shared" si="169"/>
        <v>4.1015124327095616E-3</v>
      </c>
      <c r="OV12" s="13">
        <f t="shared" si="169"/>
        <v>2.9255319148936169E-3</v>
      </c>
      <c r="OW12" s="13">
        <f t="shared" si="169"/>
        <v>3.2672112018669779E-3</v>
      </c>
      <c r="OX12" s="13">
        <f t="shared" si="169"/>
        <v>3.5377358490566039E-3</v>
      </c>
      <c r="OY12" s="13">
        <f t="shared" si="169"/>
        <v>3.2758244158113126E-3</v>
      </c>
      <c r="OZ12" s="13">
        <f t="shared" si="169"/>
        <v>3.4054974458769156E-3</v>
      </c>
      <c r="PA12" s="13">
        <f t="shared" si="169"/>
        <v>3.2180209171359612E-3</v>
      </c>
      <c r="PB12" s="13">
        <f t="shared" si="169"/>
        <v>3.7654653039268424E-3</v>
      </c>
      <c r="PC12" s="13">
        <f t="shared" si="169"/>
        <v>4.987129987129987E-3</v>
      </c>
      <c r="PD12" s="13">
        <f t="shared" si="169"/>
        <v>3.4567901234567903E-3</v>
      </c>
      <c r="PE12" s="13">
        <f t="shared" si="169"/>
        <v>3.4024627349319506E-3</v>
      </c>
      <c r="PF12" s="13">
        <f t="shared" si="169"/>
        <v>3.0871820202519142E-3</v>
      </c>
      <c r="PG12" s="13">
        <f t="shared" si="169"/>
        <v>3.348064818534887E-3</v>
      </c>
      <c r="PH12" s="13">
        <f t="shared" si="169"/>
        <v>2.7359781121751026E-3</v>
      </c>
      <c r="PI12" s="13">
        <f t="shared" si="169"/>
        <v>4.6428036543357792E-3</v>
      </c>
      <c r="PJ12" s="13">
        <f t="shared" si="169"/>
        <v>2.631578947368421E-3</v>
      </c>
      <c r="PK12" s="13">
        <f t="shared" si="169"/>
        <v>2.7602523659305996E-3</v>
      </c>
      <c r="PL12" s="13">
        <f t="shared" si="169"/>
        <v>6.077180188392586E-3</v>
      </c>
      <c r="PM12" s="13">
        <f t="shared" si="169"/>
        <v>2.0052135552436332E-3</v>
      </c>
      <c r="PN12" s="13">
        <f t="shared" si="169"/>
        <v>2.7600849256900211E-3</v>
      </c>
      <c r="PO12" s="13">
        <f t="shared" si="169"/>
        <v>2.8868360277136259E-3</v>
      </c>
      <c r="PP12" s="13">
        <f t="shared" si="169"/>
        <v>3.456884962550413E-3</v>
      </c>
      <c r="PQ12" s="13">
        <f t="shared" si="169"/>
        <v>4.333023831631074E-3</v>
      </c>
      <c r="PR12" s="13">
        <f t="shared" si="169"/>
        <v>3.3871289101414623E-3</v>
      </c>
      <c r="PS12" s="13">
        <f t="shared" si="169"/>
        <v>2.644866554460207E-3</v>
      </c>
      <c r="PT12" s="13">
        <f t="shared" si="169"/>
        <v>3.3240997229916896E-3</v>
      </c>
      <c r="PU12" s="13">
        <f t="shared" si="169"/>
        <v>4.3620501635768813E-3</v>
      </c>
      <c r="PV12" s="13">
        <f t="shared" si="169"/>
        <v>3.6913990402362494E-3</v>
      </c>
      <c r="PW12" s="13">
        <f t="shared" si="169"/>
        <v>3.2119914346895075E-3</v>
      </c>
      <c r="PX12" s="13">
        <f t="shared" si="169"/>
        <v>3.8167938931297708E-3</v>
      </c>
      <c r="PY12" s="13">
        <f t="shared" si="169"/>
        <v>1.662663957140218E-3</v>
      </c>
      <c r="PZ12" s="13">
        <f t="shared" si="169"/>
        <v>4.4197319646421445E-3</v>
      </c>
      <c r="QA12" s="13">
        <f t="shared" si="169"/>
        <v>2.6329647182727752E-3</v>
      </c>
      <c r="QB12" s="13">
        <f t="shared" si="169"/>
        <v>2.9841838257236644E-3</v>
      </c>
      <c r="QC12" s="13">
        <f t="shared" si="169"/>
        <v>4.2386697098141506E-3</v>
      </c>
      <c r="QD12" s="13">
        <f t="shared" si="169"/>
        <v>1.8340210912425492E-3</v>
      </c>
      <c r="QE12" s="13">
        <f t="shared" si="169"/>
        <v>2.4127691165553079E-3</v>
      </c>
      <c r="QF12" s="13">
        <f t="shared" si="169"/>
        <v>3.9702233250620347E-3</v>
      </c>
      <c r="QG12" s="13">
        <f t="shared" si="169"/>
        <v>2.5773195876288659E-3</v>
      </c>
      <c r="QH12" s="13">
        <f t="shared" ref="QH12:SS12" si="170">IFERROR(QH11/QH7,"")</f>
        <v>6.3865546218487392E-3</v>
      </c>
      <c r="QI12" s="13">
        <f t="shared" si="170"/>
        <v>2.6413921690490987E-3</v>
      </c>
      <c r="QJ12" s="13">
        <f t="shared" si="170"/>
        <v>1.6266775111834079E-3</v>
      </c>
      <c r="QK12" s="13">
        <f t="shared" si="170"/>
        <v>3.5211267605633804E-3</v>
      </c>
      <c r="QL12" s="13">
        <f t="shared" si="170"/>
        <v>7.548224769359799E-3</v>
      </c>
      <c r="QM12" s="13">
        <f t="shared" si="170"/>
        <v>4.2238648363252373E-3</v>
      </c>
      <c r="QN12" s="13">
        <f t="shared" si="170"/>
        <v>3.0612244897959182E-3</v>
      </c>
      <c r="QO12" s="13">
        <f t="shared" si="170"/>
        <v>1.1560693641618498E-3</v>
      </c>
      <c r="QP12" s="13">
        <f t="shared" si="170"/>
        <v>2.3603461841070024E-3</v>
      </c>
      <c r="QQ12" s="13">
        <f t="shared" si="170"/>
        <v>2.7713625866050808E-3</v>
      </c>
      <c r="QR12" s="13">
        <f t="shared" si="170"/>
        <v>3.7798251830852823E-3</v>
      </c>
      <c r="QS12" s="13">
        <f t="shared" si="170"/>
        <v>1.4565677966101695E-3</v>
      </c>
      <c r="QT12" s="13">
        <f t="shared" si="170"/>
        <v>2.5175131348511384E-3</v>
      </c>
      <c r="QU12" s="13">
        <f t="shared" si="170"/>
        <v>2.0378457059679767E-3</v>
      </c>
      <c r="QV12" s="13">
        <f t="shared" si="170"/>
        <v>1.7850312380466658E-3</v>
      </c>
      <c r="QW12" s="13">
        <f t="shared" si="170"/>
        <v>4.7746593688133224E-3</v>
      </c>
      <c r="QX12" s="13">
        <f t="shared" si="170"/>
        <v>1.8300653594771241E-3</v>
      </c>
      <c r="QY12" s="13">
        <f t="shared" si="170"/>
        <v>1.8765638031693077E-3</v>
      </c>
      <c r="QZ12" s="13">
        <f t="shared" si="170"/>
        <v>2.9552170947942714E-3</v>
      </c>
      <c r="RA12" s="13">
        <f t="shared" si="170"/>
        <v>3.1256511773286103E-3</v>
      </c>
      <c r="RB12" s="13">
        <f t="shared" si="170"/>
        <v>3.969082932943388E-3</v>
      </c>
      <c r="RC12" s="13">
        <f t="shared" si="170"/>
        <v>4.7923322683706068E-3</v>
      </c>
      <c r="RD12" s="13">
        <f t="shared" si="170"/>
        <v>3.0349013657056147E-3</v>
      </c>
      <c r="RE12" s="13">
        <f t="shared" si="170"/>
        <v>3.3222591362126247E-3</v>
      </c>
      <c r="RF12" s="13">
        <f t="shared" si="170"/>
        <v>1.7042226850975193E-3</v>
      </c>
      <c r="RG12" s="13">
        <f t="shared" si="170"/>
        <v>2.3608105449537675E-3</v>
      </c>
      <c r="RH12" s="13">
        <f t="shared" si="170"/>
        <v>3.2863849765258214E-3</v>
      </c>
      <c r="RI12" s="13">
        <f t="shared" si="170"/>
        <v>6.2348458607551088E-3</v>
      </c>
      <c r="RJ12" s="13">
        <f t="shared" si="170"/>
        <v>1.639680262348842E-3</v>
      </c>
      <c r="RK12" s="13">
        <f t="shared" si="170"/>
        <v>3.5477767265846738E-3</v>
      </c>
      <c r="RL12" s="13">
        <f t="shared" si="170"/>
        <v>5.3217223028543779E-3</v>
      </c>
      <c r="RM12" s="13">
        <f t="shared" si="170"/>
        <v>3.4812880765883376E-3</v>
      </c>
      <c r="RN12" s="13">
        <f t="shared" si="170"/>
        <v>2.9627539503386006E-3</v>
      </c>
      <c r="RO12" s="13">
        <f t="shared" si="170"/>
        <v>2.8357531760435572E-3</v>
      </c>
      <c r="RP12" s="13">
        <f t="shared" si="170"/>
        <v>4.4789762340036567E-3</v>
      </c>
      <c r="RQ12" s="13">
        <f t="shared" si="170"/>
        <v>3.2500280174829095E-3</v>
      </c>
      <c r="RR12" s="13">
        <f t="shared" si="170"/>
        <v>2.8403711418291989E-3</v>
      </c>
      <c r="RS12" s="13">
        <f t="shared" si="170"/>
        <v>3.6975411351451285E-3</v>
      </c>
      <c r="RT12" s="13">
        <f t="shared" si="170"/>
        <v>3.0383091149273449E-3</v>
      </c>
      <c r="RU12" s="13">
        <f t="shared" si="170"/>
        <v>3.4063260340632603E-3</v>
      </c>
      <c r="RV12" s="13">
        <f t="shared" si="170"/>
        <v>8.9112746997287873E-3</v>
      </c>
      <c r="RW12" s="13">
        <f t="shared" si="170"/>
        <v>3.3898305084745762E-3</v>
      </c>
      <c r="RX12" s="13">
        <f t="shared" si="170"/>
        <v>4.7892720306513406E-3</v>
      </c>
      <c r="RY12" s="13">
        <f t="shared" si="170"/>
        <v>4.6869141357330337E-3</v>
      </c>
      <c r="RZ12" s="13">
        <f t="shared" si="170"/>
        <v>3.5352345038887579E-3</v>
      </c>
      <c r="SA12" s="13">
        <f t="shared" si="170"/>
        <v>4.6396535725332505E-3</v>
      </c>
      <c r="SB12" s="13">
        <f t="shared" si="170"/>
        <v>3.0791094268119374E-3</v>
      </c>
      <c r="SC12" s="13">
        <f t="shared" si="170"/>
        <v>2.1559468199784403E-3</v>
      </c>
      <c r="SD12" s="13">
        <f t="shared" si="170"/>
        <v>2.5252525252525255E-3</v>
      </c>
      <c r="SE12" s="13">
        <f t="shared" si="170"/>
        <v>3.2208848957450413E-3</v>
      </c>
      <c r="SF12" s="13">
        <f t="shared" si="170"/>
        <v>2.9216984807167901E-3</v>
      </c>
      <c r="SG12" s="13">
        <f t="shared" si="170"/>
        <v>2.9476787030213707E-3</v>
      </c>
      <c r="SH12" s="13">
        <f t="shared" si="170"/>
        <v>2.1989005497251375E-3</v>
      </c>
      <c r="SI12" s="13">
        <f t="shared" si="170"/>
        <v>3.1128404669260703E-3</v>
      </c>
      <c r="SJ12" s="13">
        <f t="shared" si="170"/>
        <v>2.9918904023305253E-3</v>
      </c>
      <c r="SK12" s="13">
        <f t="shared" si="170"/>
        <v>2.8107831864060302E-3</v>
      </c>
      <c r="SL12" s="13">
        <f t="shared" si="170"/>
        <v>3.2754201082312731E-3</v>
      </c>
      <c r="SM12" s="13">
        <f t="shared" si="170"/>
        <v>2.8535758872837527E-3</v>
      </c>
      <c r="SN12" s="13">
        <f t="shared" si="170"/>
        <v>3.0531243639324241E-3</v>
      </c>
      <c r="SO12" s="13">
        <f t="shared" si="170"/>
        <v>4.0626813697040047E-3</v>
      </c>
      <c r="SP12" s="13">
        <f t="shared" si="170"/>
        <v>5.2047189451769607E-3</v>
      </c>
      <c r="SQ12" s="13">
        <f t="shared" si="170"/>
        <v>3.6327195289991231E-3</v>
      </c>
      <c r="SR12" s="13">
        <f t="shared" si="170"/>
        <v>2.8946024178443724E-3</v>
      </c>
      <c r="SS12" s="13">
        <f t="shared" si="170"/>
        <v>4.1849342367477086E-3</v>
      </c>
      <c r="ST12" s="13">
        <f t="shared" ref="ST12:VE12" si="171">IFERROR(ST11/ST7,"")</f>
        <v>4.8862679022746418E-3</v>
      </c>
      <c r="SU12" s="13">
        <f t="shared" si="171"/>
        <v>2.650299902357372E-3</v>
      </c>
      <c r="SV12" s="13">
        <f t="shared" si="171"/>
        <v>2.6385224274406332E-3</v>
      </c>
      <c r="SW12" s="13">
        <f t="shared" si="171"/>
        <v>4.3137254901960782E-3</v>
      </c>
      <c r="SX12" s="13">
        <f t="shared" si="171"/>
        <v>3.3451397087760726E-3</v>
      </c>
      <c r="SY12" s="13">
        <f t="shared" si="171"/>
        <v>5.2651372696502444E-3</v>
      </c>
      <c r="SZ12" s="13">
        <f t="shared" si="171"/>
        <v>3.4811903425042111E-3</v>
      </c>
      <c r="TA12" s="13">
        <f t="shared" si="171"/>
        <v>3.714223290364868E-3</v>
      </c>
      <c r="TB12" s="13">
        <f t="shared" si="171"/>
        <v>3.0430220356768099E-3</v>
      </c>
      <c r="TC12" s="13">
        <f t="shared" si="171"/>
        <v>3.1695721077654518E-3</v>
      </c>
      <c r="TD12" s="13">
        <f t="shared" si="171"/>
        <v>5.0090005478594353E-3</v>
      </c>
      <c r="TE12" s="13">
        <f t="shared" si="171"/>
        <v>2.8607755880483152E-3</v>
      </c>
      <c r="TF12" s="13">
        <f t="shared" si="171"/>
        <v>2.2304832713754648E-3</v>
      </c>
      <c r="TG12" s="13">
        <f t="shared" si="171"/>
        <v>4.6495608748062687E-3</v>
      </c>
      <c r="TH12" s="13">
        <f t="shared" si="171"/>
        <v>1.3800241504226323E-3</v>
      </c>
      <c r="TI12" s="13">
        <f t="shared" si="171"/>
        <v>4.018264840182648E-3</v>
      </c>
      <c r="TJ12" s="13">
        <f t="shared" si="171"/>
        <v>2.8551034975017845E-3</v>
      </c>
      <c r="TK12" s="13">
        <f t="shared" si="171"/>
        <v>2.2116366110922084E-3</v>
      </c>
      <c r="TL12" s="13">
        <f t="shared" si="171"/>
        <v>3.2626427406199023E-3</v>
      </c>
      <c r="TM12" s="13">
        <f t="shared" si="171"/>
        <v>2.8901734104046241E-3</v>
      </c>
      <c r="TN12" s="13">
        <f t="shared" si="171"/>
        <v>3.6773155596414617E-3</v>
      </c>
      <c r="TO12" s="13">
        <f t="shared" si="171"/>
        <v>4.7682119205298013E-3</v>
      </c>
      <c r="TP12" s="13">
        <f t="shared" si="171"/>
        <v>3.3904690148803917E-3</v>
      </c>
      <c r="TQ12" s="13">
        <f t="shared" si="171"/>
        <v>2.8698522026115655E-3</v>
      </c>
      <c r="TR12" s="13">
        <f t="shared" si="171"/>
        <v>4.805026797264831E-3</v>
      </c>
      <c r="TS12" s="13">
        <f t="shared" si="171"/>
        <v>3.3999150021249468E-3</v>
      </c>
      <c r="TT12" s="13">
        <f t="shared" si="171"/>
        <v>2.5877587758775878E-3</v>
      </c>
      <c r="TU12" s="13">
        <f t="shared" si="171"/>
        <v>5.2226498075865864E-3</v>
      </c>
      <c r="TV12" s="13">
        <f t="shared" si="171"/>
        <v>3.0501480218892976E-3</v>
      </c>
      <c r="TW12" s="13">
        <f t="shared" si="171"/>
        <v>3.4514496088357111E-3</v>
      </c>
      <c r="TX12" s="13">
        <f t="shared" si="171"/>
        <v>3.6511845121847668E-3</v>
      </c>
      <c r="TY12" s="13">
        <f t="shared" si="171"/>
        <v>3.0624744793793387E-3</v>
      </c>
      <c r="TZ12" s="13">
        <f t="shared" si="171"/>
        <v>8.801095247408566E-3</v>
      </c>
      <c r="UA12" s="13">
        <f t="shared" si="171"/>
        <v>4.4406245523563957E-3</v>
      </c>
      <c r="UB12" s="13">
        <f t="shared" si="171"/>
        <v>4.5364891518737674E-3</v>
      </c>
      <c r="UC12" s="13">
        <f t="shared" si="171"/>
        <v>4.1025641025641026E-3</v>
      </c>
      <c r="UD12" s="13">
        <f t="shared" si="171"/>
        <v>2.9827519128517704E-3</v>
      </c>
      <c r="UE12" s="13">
        <f t="shared" si="171"/>
        <v>5.0258909533962837E-3</v>
      </c>
      <c r="UF12" s="13">
        <f t="shared" si="171"/>
        <v>3.7117903930131003E-3</v>
      </c>
      <c r="UG12" s="13">
        <f t="shared" si="171"/>
        <v>4.2799597180261835E-3</v>
      </c>
      <c r="UH12" s="13">
        <f t="shared" si="171"/>
        <v>5.2508751458576431E-3</v>
      </c>
      <c r="UI12" s="13">
        <f t="shared" si="171"/>
        <v>2.9574132492113563E-3</v>
      </c>
      <c r="UJ12" s="13">
        <f t="shared" si="171"/>
        <v>4.4165504416550441E-3</v>
      </c>
      <c r="UK12" s="13">
        <f t="shared" si="171"/>
        <v>3.513394817742644E-3</v>
      </c>
      <c r="UL12" s="13">
        <f t="shared" si="171"/>
        <v>2.6397888168946484E-3</v>
      </c>
      <c r="UM12" s="13">
        <f t="shared" si="171"/>
        <v>2.5662959794696323E-3</v>
      </c>
      <c r="UN12" s="13">
        <f t="shared" si="171"/>
        <v>5.168912682296474E-3</v>
      </c>
      <c r="UO12" s="13">
        <f t="shared" si="171"/>
        <v>2.6488616462346761E-2</v>
      </c>
      <c r="UP12" s="13">
        <f t="shared" si="171"/>
        <v>7.6306006652318526E-3</v>
      </c>
      <c r="UQ12" s="13">
        <f t="shared" si="171"/>
        <v>4.4213763936947325E-3</v>
      </c>
      <c r="UR12" s="13">
        <f t="shared" si="171"/>
        <v>3.934624697336562E-3</v>
      </c>
      <c r="US12" s="13">
        <f t="shared" si="171"/>
        <v>3.5415641908509593E-3</v>
      </c>
      <c r="UT12" s="13">
        <f t="shared" si="171"/>
        <v>3.9375820329590203E-3</v>
      </c>
      <c r="UU12" s="13">
        <f t="shared" si="171"/>
        <v>4.9794597286194446E-3</v>
      </c>
      <c r="UV12" s="13">
        <f t="shared" si="171"/>
        <v>3.3810143042912874E-3</v>
      </c>
      <c r="UW12" s="13">
        <f t="shared" si="171"/>
        <v>4.0121970791205264E-3</v>
      </c>
      <c r="UX12" s="13">
        <f t="shared" si="171"/>
        <v>2.7292576419213972E-3</v>
      </c>
      <c r="UY12" s="13">
        <f t="shared" si="171"/>
        <v>3.4900808229243203E-3</v>
      </c>
      <c r="UZ12" s="13">
        <f t="shared" si="171"/>
        <v>3.4924330616996507E-3</v>
      </c>
      <c r="VA12" s="13">
        <f t="shared" si="171"/>
        <v>3.5952747817154596E-3</v>
      </c>
      <c r="VB12" s="13">
        <f t="shared" si="171"/>
        <v>5.2943008408595452E-3</v>
      </c>
      <c r="VC12" s="13">
        <f t="shared" si="171"/>
        <v>4.9180327868852463E-3</v>
      </c>
      <c r="VD12" s="13">
        <f t="shared" si="171"/>
        <v>3.3112582781456954E-3</v>
      </c>
      <c r="VE12" s="13">
        <f t="shared" si="171"/>
        <v>5.2371254000581902E-3</v>
      </c>
      <c r="VF12" s="13">
        <f t="shared" ref="VF12:XQ12" si="172">IFERROR(VF11/VF7,"")</f>
        <v>3.0016162549064882E-3</v>
      </c>
      <c r="VG12" s="13">
        <f t="shared" si="172"/>
        <v>4.8999591670069419E-3</v>
      </c>
      <c r="VH12" s="13">
        <f t="shared" si="172"/>
        <v>4.3687199650502403E-3</v>
      </c>
      <c r="VI12" s="13">
        <f t="shared" si="172"/>
        <v>3.2527881040892194E-3</v>
      </c>
      <c r="VJ12" s="13">
        <f t="shared" si="172"/>
        <v>4.5651129264776547E-3</v>
      </c>
      <c r="VK12" s="13">
        <f t="shared" si="172"/>
        <v>5.6952081696779264E-3</v>
      </c>
      <c r="VL12" s="13">
        <f t="shared" si="172"/>
        <v>4.2460841668239295E-3</v>
      </c>
      <c r="VM12" s="13">
        <f t="shared" si="172"/>
        <v>3.8060332675500423E-3</v>
      </c>
      <c r="VN12" s="13">
        <f t="shared" si="172"/>
        <v>4.0506329113924053E-3</v>
      </c>
      <c r="VO12" s="13">
        <f t="shared" si="172"/>
        <v>6.0150375939849628E-3</v>
      </c>
      <c r="VP12" s="13">
        <f t="shared" si="172"/>
        <v>5.8359079986268448E-3</v>
      </c>
      <c r="VQ12" s="13">
        <f t="shared" si="172"/>
        <v>4.6311610982467744E-3</v>
      </c>
      <c r="VR12" s="13">
        <f t="shared" si="172"/>
        <v>3.0699959066721244E-3</v>
      </c>
      <c r="VS12" s="13">
        <f t="shared" si="172"/>
        <v>4.5500505561172902E-3</v>
      </c>
      <c r="VT12" s="13">
        <f t="shared" si="172"/>
        <v>4.7366954583449427E-3</v>
      </c>
      <c r="VU12" s="13">
        <f t="shared" si="172"/>
        <v>3.3103448275862068E-3</v>
      </c>
      <c r="VV12" s="13">
        <f t="shared" si="172"/>
        <v>4.1244844394450692E-3</v>
      </c>
      <c r="VW12" s="13">
        <f t="shared" si="172"/>
        <v>6.5162907268170424E-3</v>
      </c>
      <c r="VX12" s="13">
        <f t="shared" si="172"/>
        <v>5.301339285714286E-3</v>
      </c>
      <c r="VY12" s="13">
        <f t="shared" si="172"/>
        <v>2.8544243577545195E-3</v>
      </c>
      <c r="VZ12" s="13">
        <f t="shared" si="172"/>
        <v>4.0914560770156441E-3</v>
      </c>
      <c r="WA12" s="13">
        <f t="shared" si="172"/>
        <v>3.3696729435084244E-3</v>
      </c>
      <c r="WB12" s="13">
        <f t="shared" si="172"/>
        <v>4.0941658137154556E-3</v>
      </c>
      <c r="WC12" s="13">
        <f t="shared" si="172"/>
        <v>2.3873470605789318E-3</v>
      </c>
      <c r="WD12" s="13">
        <f t="shared" si="172"/>
        <v>6.3371356147021544E-3</v>
      </c>
      <c r="WE12" s="13">
        <f t="shared" si="172"/>
        <v>1.5743073047858943E-3</v>
      </c>
      <c r="WF12" s="13">
        <f t="shared" si="172"/>
        <v>3.6455856712632748E-3</v>
      </c>
      <c r="WG12" s="13">
        <f t="shared" si="172"/>
        <v>4.589261128958238E-3</v>
      </c>
      <c r="WH12" s="13">
        <f t="shared" si="172"/>
        <v>2.9547790339157247E-3</v>
      </c>
      <c r="WI12" s="13">
        <f t="shared" si="172"/>
        <v>4.830165160486133E-3</v>
      </c>
      <c r="WJ12" s="13">
        <f t="shared" si="172"/>
        <v>2.9461279461279462E-3</v>
      </c>
      <c r="WK12" s="13">
        <f t="shared" si="172"/>
        <v>3.0599755201958386E-3</v>
      </c>
      <c r="WL12" s="13">
        <f t="shared" si="172"/>
        <v>3.499222395023328E-3</v>
      </c>
      <c r="WM12" s="13">
        <f t="shared" si="172"/>
        <v>4.4303797468354432E-3</v>
      </c>
      <c r="WN12" s="13">
        <f t="shared" si="172"/>
        <v>5.580357142857143E-3</v>
      </c>
      <c r="WO12" s="13">
        <f t="shared" si="172"/>
        <v>1.2261341741110527E-3</v>
      </c>
      <c r="WP12" s="13">
        <f t="shared" si="172"/>
        <v>3.8190954773869349E-3</v>
      </c>
      <c r="WQ12" s="13">
        <f t="shared" si="172"/>
        <v>3.7400654511453952E-3</v>
      </c>
      <c r="WR12" s="13">
        <f t="shared" si="172"/>
        <v>3.7132247929163096E-3</v>
      </c>
      <c r="WS12" s="13">
        <f t="shared" si="172"/>
        <v>5.8157330884603614E-3</v>
      </c>
      <c r="WT12" s="13">
        <f t="shared" si="172"/>
        <v>3.7239324726911619E-3</v>
      </c>
      <c r="WU12" s="13">
        <f t="shared" si="172"/>
        <v>5.6290458767238949E-3</v>
      </c>
      <c r="WV12" s="13">
        <f t="shared" si="172"/>
        <v>2.8646455001193603E-3</v>
      </c>
      <c r="WW12" s="13">
        <f t="shared" si="172"/>
        <v>2.1308980213089802E-3</v>
      </c>
      <c r="WX12" s="13">
        <f t="shared" si="172"/>
        <v>2.3071852340145024E-3</v>
      </c>
      <c r="WY12" s="13">
        <f t="shared" si="172"/>
        <v>2.7617951668584581E-3</v>
      </c>
      <c r="WZ12" s="13">
        <f t="shared" si="172"/>
        <v>3.0880082346886259E-3</v>
      </c>
      <c r="XA12" s="13">
        <f t="shared" si="172"/>
        <v>4.481132075471698E-3</v>
      </c>
      <c r="XB12" s="13">
        <f t="shared" si="172"/>
        <v>3.1948881789137379E-3</v>
      </c>
      <c r="XC12" s="13">
        <f t="shared" si="172"/>
        <v>2.4957104975822804E-3</v>
      </c>
      <c r="XD12" s="13">
        <f t="shared" si="172"/>
        <v>3.6954915003695491E-3</v>
      </c>
      <c r="XE12" s="13">
        <f t="shared" si="172"/>
        <v>3.3684827182190978E-3</v>
      </c>
      <c r="XF12" s="13">
        <f t="shared" si="172"/>
        <v>3.4875371833008512E-3</v>
      </c>
      <c r="XG12" s="13">
        <f t="shared" si="172"/>
        <v>4.7263134754891188E-3</v>
      </c>
      <c r="XH12" s="13">
        <f t="shared" si="172"/>
        <v>2.0890245862124376E-3</v>
      </c>
      <c r="XI12" s="13">
        <f t="shared" si="172"/>
        <v>3.4757718258024944E-3</v>
      </c>
      <c r="XJ12" s="13">
        <f t="shared" si="172"/>
        <v>4.1003376748673416E-3</v>
      </c>
      <c r="XK12" s="13">
        <f t="shared" si="172"/>
        <v>2.9505778214900416E-3</v>
      </c>
      <c r="XL12" s="13">
        <f t="shared" si="172"/>
        <v>3.4285714285714284E-3</v>
      </c>
      <c r="XM12" s="13">
        <f t="shared" si="172"/>
        <v>5.9493670886075949E-3</v>
      </c>
      <c r="XN12" s="13">
        <f t="shared" si="172"/>
        <v>1.2136569751933848E-2</v>
      </c>
      <c r="XO12" s="13">
        <f t="shared" si="172"/>
        <v>5.1776888679689334E-3</v>
      </c>
      <c r="XP12" s="13">
        <f t="shared" si="172"/>
        <v>4.4926004228329807E-3</v>
      </c>
      <c r="XQ12" s="13">
        <f t="shared" si="172"/>
        <v>3.8572806171648989E-3</v>
      </c>
      <c r="XR12" s="13">
        <f t="shared" ref="XR12:AAC12" si="173">IFERROR(XR11/XR7,"")</f>
        <v>2.6959022286125092E-3</v>
      </c>
      <c r="XS12" s="13">
        <f t="shared" si="173"/>
        <v>2.0846362309776944E-3</v>
      </c>
      <c r="XT12" s="13">
        <f t="shared" si="173"/>
        <v>4.3010752688172043E-3</v>
      </c>
      <c r="XU12" s="13">
        <f t="shared" si="173"/>
        <v>3.4229828850855745E-3</v>
      </c>
      <c r="XV12" s="13">
        <f t="shared" si="173"/>
        <v>4.6110665597433841E-3</v>
      </c>
      <c r="XW12" s="13">
        <f t="shared" si="173"/>
        <v>2.5415267314150857E-3</v>
      </c>
      <c r="XX12" s="13">
        <f t="shared" si="173"/>
        <v>2.8210116731517509E-3</v>
      </c>
      <c r="XY12" s="13">
        <f t="shared" si="173"/>
        <v>2.3517762099269711E-3</v>
      </c>
      <c r="XZ12" s="13">
        <f t="shared" si="173"/>
        <v>4.1432145090681679E-3</v>
      </c>
      <c r="YA12" s="13">
        <f t="shared" si="173"/>
        <v>4.6184932165880882E-3</v>
      </c>
      <c r="YB12" s="13">
        <f t="shared" si="173"/>
        <v>4.8051948051948054E-3</v>
      </c>
      <c r="YC12" s="13">
        <f t="shared" si="173"/>
        <v>3.4794711203897009E-3</v>
      </c>
      <c r="YD12" s="13">
        <f t="shared" si="173"/>
        <v>3.67047308319739E-3</v>
      </c>
      <c r="YE12" s="13">
        <f t="shared" si="173"/>
        <v>4.3850490707872209E-3</v>
      </c>
      <c r="YF12" s="13">
        <f t="shared" si="173"/>
        <v>6.6811684275947794E-3</v>
      </c>
      <c r="YG12" s="13">
        <f t="shared" si="173"/>
        <v>2.2831050228310501E-3</v>
      </c>
      <c r="YH12" s="13">
        <f t="shared" si="173"/>
        <v>4.2934478252753408E-3</v>
      </c>
      <c r="YI12" s="13">
        <f t="shared" si="173"/>
        <v>3.1570639305445935E-3</v>
      </c>
      <c r="YJ12" s="13">
        <f t="shared" si="173"/>
        <v>4.0934264387189985E-3</v>
      </c>
      <c r="YK12" s="13">
        <f t="shared" si="173"/>
        <v>3.5906642728904849E-3</v>
      </c>
      <c r="YL12" s="13">
        <f t="shared" si="173"/>
        <v>5.5413469735720372E-3</v>
      </c>
      <c r="YM12" s="13">
        <f t="shared" si="173"/>
        <v>4.7198850810588958E-3</v>
      </c>
      <c r="YN12" s="13">
        <f t="shared" si="173"/>
        <v>2.2593764121102574E-3</v>
      </c>
      <c r="YO12" s="13">
        <f t="shared" si="173"/>
        <v>2.3303987571206631E-3</v>
      </c>
      <c r="YP12" s="13">
        <f t="shared" si="173"/>
        <v>3.6439354502863092E-3</v>
      </c>
      <c r="YQ12" s="13">
        <f t="shared" si="173"/>
        <v>3.5193564605329312E-3</v>
      </c>
      <c r="YR12" s="13">
        <f t="shared" si="173"/>
        <v>2.4238227146814403E-3</v>
      </c>
      <c r="YS12" s="13">
        <f t="shared" si="173"/>
        <v>2.9433406916850625E-3</v>
      </c>
      <c r="YT12" s="13">
        <f t="shared" si="173"/>
        <v>3.0987162461266048E-3</v>
      </c>
      <c r="YU12" s="13">
        <f t="shared" si="173"/>
        <v>4.2965737578495094E-3</v>
      </c>
      <c r="YV12" s="13">
        <f t="shared" si="173"/>
        <v>2.5857376156777356E-3</v>
      </c>
      <c r="YW12" s="13">
        <f t="shared" si="173"/>
        <v>3.4904013961605585E-3</v>
      </c>
      <c r="YX12" s="13">
        <f t="shared" si="173"/>
        <v>2.5877159601187306E-3</v>
      </c>
      <c r="YY12" s="13">
        <f t="shared" si="173"/>
        <v>2.1531100478468901E-2</v>
      </c>
      <c r="YZ12" s="13">
        <f t="shared" si="173"/>
        <v>2.7027027027027029E-3</v>
      </c>
      <c r="ZA12" s="13">
        <f t="shared" si="173"/>
        <v>3.2718619869125522E-3</v>
      </c>
      <c r="ZB12" s="13">
        <f t="shared" si="173"/>
        <v>6.2727640631323354E-3</v>
      </c>
      <c r="ZC12" s="13">
        <f t="shared" si="173"/>
        <v>4.6728971962616819E-3</v>
      </c>
      <c r="ZD12" s="13">
        <f t="shared" si="173"/>
        <v>3.636853448275862E-3</v>
      </c>
      <c r="ZE12" s="13">
        <f t="shared" si="173"/>
        <v>5.7831325301204821E-3</v>
      </c>
      <c r="ZF12" s="13">
        <f t="shared" si="173"/>
        <v>3.7593984962406013E-3</v>
      </c>
      <c r="ZG12" s="13">
        <f t="shared" si="173"/>
        <v>5.9880239520958087E-3</v>
      </c>
      <c r="ZH12" s="13">
        <f t="shared" si="173"/>
        <v>3.5906642728904849E-3</v>
      </c>
      <c r="ZI12" s="13">
        <f t="shared" si="173"/>
        <v>3.9668851328044149E-3</v>
      </c>
      <c r="ZJ12" s="13">
        <f t="shared" si="173"/>
        <v>3.5327886950761757E-3</v>
      </c>
      <c r="ZK12" s="13">
        <f t="shared" si="173"/>
        <v>3.4965034965034965E-3</v>
      </c>
      <c r="ZL12" s="13">
        <f t="shared" si="173"/>
        <v>4.2007981516488137E-3</v>
      </c>
      <c r="ZM12" s="13">
        <f t="shared" si="173"/>
        <v>4.3212099387828591E-3</v>
      </c>
      <c r="ZN12" s="13">
        <f t="shared" si="173"/>
        <v>3.8966365873666941E-3</v>
      </c>
      <c r="ZO12" s="13">
        <f t="shared" si="173"/>
        <v>4.6031351082358798E-3</v>
      </c>
      <c r="ZP12" s="13">
        <f t="shared" si="173"/>
        <v>2.5939091171101932E-3</v>
      </c>
      <c r="ZQ12" s="13">
        <f t="shared" si="173"/>
        <v>3.9779005524861882E-3</v>
      </c>
      <c r="ZR12" s="13">
        <f t="shared" si="173"/>
        <v>5.7875624148887878E-3</v>
      </c>
      <c r="ZS12" s="13">
        <f t="shared" si="173"/>
        <v>2.6186579378068742E-3</v>
      </c>
      <c r="ZT12" s="13">
        <f t="shared" si="173"/>
        <v>5.0856077301237495E-3</v>
      </c>
      <c r="ZU12" s="13">
        <f t="shared" si="173"/>
        <v>3.6335819468349588E-3</v>
      </c>
      <c r="ZV12" s="13">
        <f t="shared" si="173"/>
        <v>3.770028275212064E-3</v>
      </c>
      <c r="ZW12" s="13">
        <f t="shared" si="173"/>
        <v>4.0027845457709715E-3</v>
      </c>
      <c r="ZX12" s="13">
        <f t="shared" si="173"/>
        <v>3.5346097201767305E-3</v>
      </c>
      <c r="ZY12" s="13">
        <f t="shared" si="173"/>
        <v>2.7486686136402681E-3</v>
      </c>
      <c r="ZZ12" s="13">
        <f t="shared" si="173"/>
        <v>6.7285382830626454E-3</v>
      </c>
      <c r="AAA12" s="13">
        <f t="shared" si="173"/>
        <v>3.0721966205837174E-3</v>
      </c>
      <c r="AAB12" s="13">
        <f t="shared" si="173"/>
        <v>3.8677238445175015E-3</v>
      </c>
      <c r="AAC12" s="13">
        <f t="shared" si="173"/>
        <v>2.7336408679309756E-3</v>
      </c>
      <c r="AAD12" s="13">
        <f t="shared" ref="AAD12:ACO12" si="174">IFERROR(AAD11/AAD7,"")</f>
        <v>3.3016921172100704E-3</v>
      </c>
      <c r="AAE12" s="13">
        <f t="shared" si="174"/>
        <v>3.4438226431338786E-3</v>
      </c>
      <c r="AAF12" s="13">
        <f t="shared" si="174"/>
        <v>2.5225225225225223E-3</v>
      </c>
      <c r="AAG12" s="13">
        <f t="shared" si="174"/>
        <v>5.4752518615856331E-3</v>
      </c>
      <c r="AAH12" s="13">
        <f t="shared" si="174"/>
        <v>2.1337126600284497E-3</v>
      </c>
      <c r="AAI12" s="13">
        <f t="shared" si="174"/>
        <v>3.0016509079993999E-3</v>
      </c>
      <c r="AAJ12" s="13">
        <f t="shared" si="174"/>
        <v>3.7075180226570545E-3</v>
      </c>
      <c r="AAK12" s="13">
        <f t="shared" si="174"/>
        <v>4.3386636915829927E-3</v>
      </c>
      <c r="AAL12" s="13">
        <f t="shared" si="174"/>
        <v>3.5075997995657258E-3</v>
      </c>
      <c r="AAM12" s="13">
        <f t="shared" si="174"/>
        <v>4.1144738045167783E-3</v>
      </c>
      <c r="AAN12" s="13">
        <f t="shared" si="174"/>
        <v>3.5301668806161745E-3</v>
      </c>
      <c r="AAO12" s="13">
        <f t="shared" si="174"/>
        <v>3.0931023816888341E-3</v>
      </c>
      <c r="AAP12" s="13">
        <f t="shared" si="174"/>
        <v>4.5462811420258226E-3</v>
      </c>
      <c r="AAQ12" s="13">
        <f t="shared" si="174"/>
        <v>4.7221213221939704E-3</v>
      </c>
      <c r="AAR12" s="13">
        <f t="shared" si="174"/>
        <v>6.9289779757485768E-3</v>
      </c>
      <c r="AAS12" s="13">
        <f t="shared" si="174"/>
        <v>6.9558101472995092E-3</v>
      </c>
      <c r="AAT12" s="13">
        <f t="shared" si="174"/>
        <v>2.5944543538187126E-3</v>
      </c>
      <c r="AAU12" s="13">
        <f t="shared" si="174"/>
        <v>5.9221658206429781E-3</v>
      </c>
      <c r="AAV12" s="13">
        <f t="shared" si="174"/>
        <v>5.6878777106292213E-3</v>
      </c>
      <c r="AAW12" s="13">
        <f t="shared" si="174"/>
        <v>3.2148597963922131E-3</v>
      </c>
      <c r="AAX12" s="13">
        <f t="shared" si="174"/>
        <v>4.7428856714927612E-3</v>
      </c>
      <c r="AAY12" s="13">
        <f t="shared" si="174"/>
        <v>4.6447401456188803E-3</v>
      </c>
      <c r="AAZ12" s="13">
        <f t="shared" si="174"/>
        <v>4.3795620437956208E-3</v>
      </c>
      <c r="ABA12" s="13">
        <f t="shared" si="174"/>
        <v>1.8750901485648347E-3</v>
      </c>
      <c r="ABB12" s="13">
        <f t="shared" si="174"/>
        <v>4.591836734693878E-3</v>
      </c>
      <c r="ABC12" s="13">
        <f t="shared" si="174"/>
        <v>5.9449311639549439E-3</v>
      </c>
      <c r="ABD12" s="13">
        <f t="shared" si="174"/>
        <v>4.2616451932606545E-3</v>
      </c>
      <c r="ABE12" s="13">
        <f t="shared" si="174"/>
        <v>6.4769835762202178E-3</v>
      </c>
      <c r="ABF12" s="13">
        <f t="shared" si="174"/>
        <v>6.4442365658455465E-3</v>
      </c>
      <c r="ABG12" s="13">
        <f t="shared" si="174"/>
        <v>6.6336737917237019E-3</v>
      </c>
      <c r="ABH12" s="13">
        <f t="shared" si="174"/>
        <v>6.3074901445466488E-3</v>
      </c>
      <c r="ABI12" s="13">
        <f t="shared" si="174"/>
        <v>3.2355915065722953E-3</v>
      </c>
      <c r="ABJ12" s="13">
        <f t="shared" si="174"/>
        <v>4.3269793006665887E-3</v>
      </c>
      <c r="ABK12" s="13">
        <f t="shared" si="174"/>
        <v>4.606925248922574E-3</v>
      </c>
      <c r="ABL12" s="13">
        <f t="shared" si="174"/>
        <v>5.5904961565338921E-3</v>
      </c>
      <c r="ABM12" s="13">
        <f t="shared" si="174"/>
        <v>7.1464184809705835E-3</v>
      </c>
      <c r="ABN12" s="13">
        <f t="shared" si="174"/>
        <v>5.0735667174023336E-3</v>
      </c>
      <c r="ABO12" s="13">
        <f t="shared" si="174"/>
        <v>3.7743761794925561E-3</v>
      </c>
      <c r="ABP12" s="13">
        <f t="shared" si="174"/>
        <v>5.7943022694350553E-3</v>
      </c>
      <c r="ABQ12" s="13">
        <f t="shared" si="174"/>
        <v>9.9125364431486875E-3</v>
      </c>
      <c r="ABR12" s="13">
        <f t="shared" si="174"/>
        <v>6.8418171866447726E-3</v>
      </c>
      <c r="ABS12" s="13">
        <f t="shared" si="174"/>
        <v>3.8048343777976725E-3</v>
      </c>
      <c r="ABT12" s="13">
        <f t="shared" si="174"/>
        <v>2.2417658216933953E-3</v>
      </c>
      <c r="ABU12" s="13">
        <f t="shared" si="174"/>
        <v>2.9516855678110923E-3</v>
      </c>
      <c r="ABV12" s="13">
        <f t="shared" si="174"/>
        <v>5.6285178236397749E-3</v>
      </c>
      <c r="ABW12" s="13">
        <f t="shared" si="174"/>
        <v>4.2703979647465019E-3</v>
      </c>
      <c r="ABX12" s="13">
        <f t="shared" si="174"/>
        <v>4.11381556393555E-3</v>
      </c>
      <c r="ABY12" s="13">
        <f t="shared" si="174"/>
        <v>4.9453946012775604E-3</v>
      </c>
      <c r="ABZ12" s="13">
        <f t="shared" si="174"/>
        <v>5.5607043558850789E-3</v>
      </c>
      <c r="ACA12" s="13">
        <f t="shared" si="174"/>
        <v>2.6509912402028586E-3</v>
      </c>
      <c r="ACB12" s="13">
        <f t="shared" si="174"/>
        <v>4.556419190565532E-3</v>
      </c>
      <c r="ACC12" s="13">
        <f t="shared" si="174"/>
        <v>4.7055251973284759E-3</v>
      </c>
      <c r="ACD12" s="13">
        <f t="shared" si="174"/>
        <v>2.7567195037904893E-3</v>
      </c>
      <c r="ACE12" s="13">
        <f t="shared" si="174"/>
        <v>2.9524140326502258E-3</v>
      </c>
      <c r="ACF12" s="13">
        <f t="shared" si="174"/>
        <v>5.4415599138419677E-3</v>
      </c>
      <c r="ACG12" s="13">
        <f t="shared" si="174"/>
        <v>3.7681159420289855E-3</v>
      </c>
      <c r="ACH12" s="13">
        <f t="shared" si="174"/>
        <v>4.2244001351808046E-3</v>
      </c>
      <c r="ACI12" s="13">
        <f t="shared" si="174"/>
        <v>3.1689170570405071E-3</v>
      </c>
      <c r="ACJ12" s="13">
        <f t="shared" si="174"/>
        <v>3.89251632345555E-3</v>
      </c>
      <c r="ACK12" s="13">
        <f t="shared" si="174"/>
        <v>3.0661410424879547E-3</v>
      </c>
      <c r="ACL12" s="13">
        <f t="shared" si="174"/>
        <v>2.3873945567404104E-3</v>
      </c>
      <c r="ACM12" s="13">
        <f t="shared" si="174"/>
        <v>5.3772766695576752E-3</v>
      </c>
      <c r="ACN12" s="13">
        <f t="shared" si="174"/>
        <v>4.4531528322052016E-3</v>
      </c>
      <c r="ACO12" s="13">
        <f t="shared" si="174"/>
        <v>4.188837314615646E-3</v>
      </c>
      <c r="ACP12" s="13">
        <f t="shared" ref="ACP12:AFA12" si="175">IFERROR(ACP11/ACP7,"")</f>
        <v>2.9981549815498157E-3</v>
      </c>
      <c r="ACQ12" s="13">
        <f t="shared" si="175"/>
        <v>4.464285714285714E-3</v>
      </c>
      <c r="ACR12" s="13">
        <f t="shared" si="175"/>
        <v>3.8854251377970542E-3</v>
      </c>
      <c r="ACS12" s="13">
        <f t="shared" si="175"/>
        <v>4.5229377557613609E-3</v>
      </c>
      <c r="ACT12" s="13">
        <f t="shared" si="175"/>
        <v>3.9978678038379532E-3</v>
      </c>
      <c r="ACU12" s="13">
        <f t="shared" si="175"/>
        <v>5.4621120166464367E-3</v>
      </c>
      <c r="ACV12" s="13">
        <f t="shared" si="175"/>
        <v>5.6055715984372348E-3</v>
      </c>
      <c r="ACW12" s="13">
        <f t="shared" si="175"/>
        <v>4.1654557783590042E-3</v>
      </c>
      <c r="ACX12" s="13">
        <f t="shared" si="175"/>
        <v>0.12226319428439733</v>
      </c>
      <c r="ACY12" s="13">
        <f t="shared" si="175"/>
        <v>5.6603773584905656E-3</v>
      </c>
      <c r="ACZ12" s="13">
        <f t="shared" si="175"/>
        <v>6.0774210595851497E-3</v>
      </c>
      <c r="ADA12" s="13">
        <f t="shared" si="175"/>
        <v>4.8447873676655305E-3</v>
      </c>
      <c r="ADB12" s="13">
        <f t="shared" si="175"/>
        <v>2.6410111299754765E-3</v>
      </c>
      <c r="ADC12" s="13">
        <f t="shared" si="175"/>
        <v>4.972972972972973E-3</v>
      </c>
      <c r="ADD12" s="13">
        <f t="shared" si="175"/>
        <v>4.0909090909090912E-3</v>
      </c>
      <c r="ADE12" s="13">
        <f t="shared" si="175"/>
        <v>5.1721062957018017E-3</v>
      </c>
      <c r="ADF12" s="13">
        <f t="shared" si="175"/>
        <v>2.6693360026693361E-3</v>
      </c>
      <c r="ADG12" s="13">
        <f t="shared" si="175"/>
        <v>3.2087580218950547E-3</v>
      </c>
      <c r="ADH12" s="13">
        <f t="shared" si="175"/>
        <v>3.3783783783783786E-3</v>
      </c>
      <c r="ADI12" s="13">
        <f t="shared" si="175"/>
        <v>5.5612115041995418E-2</v>
      </c>
      <c r="ADJ12" s="13">
        <f t="shared" si="175"/>
        <v>6.7691601652134004E-2</v>
      </c>
      <c r="ADK12" s="13">
        <f t="shared" si="175"/>
        <v>6.6054635020152261E-3</v>
      </c>
      <c r="ADL12" s="13">
        <f t="shared" si="175"/>
        <v>6.1504053676265024E-3</v>
      </c>
      <c r="ADM12" s="13">
        <f t="shared" si="175"/>
        <v>3.4234851078397809E-3</v>
      </c>
      <c r="ADN12" s="13">
        <f t="shared" si="175"/>
        <v>3.909686247678624E-3</v>
      </c>
      <c r="ADO12" s="13">
        <f t="shared" si="175"/>
        <v>3.7713711029165268E-3</v>
      </c>
      <c r="ADP12" s="13">
        <f t="shared" si="175"/>
        <v>4.2501517911353974E-3</v>
      </c>
      <c r="ADQ12" s="13">
        <f t="shared" si="175"/>
        <v>4.3560160113020954E-3</v>
      </c>
      <c r="ADR12" s="13">
        <f t="shared" si="175"/>
        <v>5.0939750570876512E-3</v>
      </c>
      <c r="ADS12" s="13">
        <f t="shared" si="175"/>
        <v>5.5800674798858032E-3</v>
      </c>
      <c r="ADT12" s="13">
        <f t="shared" si="175"/>
        <v>4.1884816753926706E-3</v>
      </c>
      <c r="ADU12" s="13">
        <f t="shared" si="175"/>
        <v>5.3542744958058183E-3</v>
      </c>
      <c r="ADV12" s="13">
        <f t="shared" si="175"/>
        <v>4.1788549937317176E-3</v>
      </c>
      <c r="ADW12" s="13">
        <f t="shared" si="175"/>
        <v>4.8247841543930933E-3</v>
      </c>
      <c r="ADX12" s="13">
        <f t="shared" si="175"/>
        <v>5.2473763118440781E-3</v>
      </c>
      <c r="ADY12" s="13">
        <f t="shared" si="175"/>
        <v>5.2666227781435152E-3</v>
      </c>
      <c r="ADZ12" s="13">
        <f t="shared" si="175"/>
        <v>3.5593855376545524E-3</v>
      </c>
      <c r="AEA12" s="13">
        <f t="shared" si="175"/>
        <v>5.8990089664936289E-3</v>
      </c>
      <c r="AEB12" s="13">
        <f t="shared" si="175"/>
        <v>5.1229508196721308E-3</v>
      </c>
      <c r="AEC12" s="13">
        <f t="shared" si="175"/>
        <v>4.6575815076763845E-3</v>
      </c>
      <c r="AED12" s="13">
        <f t="shared" si="175"/>
        <v>4.7491224447656407E-3</v>
      </c>
      <c r="AEE12" s="13">
        <f t="shared" si="175"/>
        <v>3.4129692832764505E-3</v>
      </c>
      <c r="AEF12" s="13">
        <f t="shared" si="175"/>
        <v>4.1936713686618375E-3</v>
      </c>
      <c r="AEG12" s="13">
        <f t="shared" si="175"/>
        <v>3.5519362384128909E-3</v>
      </c>
      <c r="AEH12" s="13">
        <f t="shared" si="175"/>
        <v>4.0045766590389017E-3</v>
      </c>
      <c r="AEI12" s="13">
        <f t="shared" si="175"/>
        <v>5.1199678747113741E-3</v>
      </c>
      <c r="AEJ12" s="13">
        <f t="shared" si="175"/>
        <v>5.8080293458324843E-3</v>
      </c>
      <c r="AEK12" s="13">
        <f t="shared" si="175"/>
        <v>6.2094270392322893E-3</v>
      </c>
      <c r="AEL12" s="13">
        <f t="shared" si="175"/>
        <v>5.929439667951379E-3</v>
      </c>
      <c r="AEM12" s="13">
        <f t="shared" si="175"/>
        <v>4.6635576282478344E-3</v>
      </c>
      <c r="AEN12" s="13">
        <f t="shared" si="175"/>
        <v>5.2750565184626974E-3</v>
      </c>
      <c r="AEO12" s="13">
        <f t="shared" si="175"/>
        <v>4.8387096774193551E-3</v>
      </c>
      <c r="AEP12" s="13">
        <f t="shared" si="175"/>
        <v>8.2178915238318856E-3</v>
      </c>
      <c r="AEQ12" s="13">
        <f t="shared" si="175"/>
        <v>5.3595355069227333E-3</v>
      </c>
      <c r="AER12" s="13">
        <f t="shared" si="175"/>
        <v>2.9906542056074765E-3</v>
      </c>
      <c r="AES12" s="13">
        <f t="shared" si="175"/>
        <v>4.845814977973568E-3</v>
      </c>
      <c r="AET12" s="13">
        <f t="shared" si="175"/>
        <v>3.6214389183969096E-3</v>
      </c>
      <c r="AEU12" s="13">
        <f t="shared" si="175"/>
        <v>3.6425969573601886E-3</v>
      </c>
      <c r="AEV12" s="13">
        <f t="shared" si="175"/>
        <v>3.126628452318916E-3</v>
      </c>
      <c r="AEW12" s="13">
        <f t="shared" si="175"/>
        <v>3.0235839548478131E-3</v>
      </c>
      <c r="AEX12" s="13">
        <f t="shared" si="175"/>
        <v>4.2656916514320535E-3</v>
      </c>
      <c r="AEY12" s="13">
        <f t="shared" si="175"/>
        <v>3.9037085230969422E-3</v>
      </c>
      <c r="AEZ12" s="13">
        <f t="shared" si="175"/>
        <v>3.9410910599460697E-3</v>
      </c>
      <c r="AFA12" s="13">
        <f t="shared" si="175"/>
        <v>5.5136716552267361E-3</v>
      </c>
      <c r="AFB12" s="13">
        <f t="shared" ref="AFB12:AHM12" si="176">IFERROR(AFB11/AFB7,"")</f>
        <v>5.3045186640471509E-3</v>
      </c>
      <c r="AFC12" s="13">
        <f t="shared" si="176"/>
        <v>4.9073064340239914E-3</v>
      </c>
      <c r="AFD12" s="13">
        <f t="shared" si="176"/>
        <v>5.6524238359839047E-3</v>
      </c>
      <c r="AFE12" s="13">
        <f t="shared" si="176"/>
        <v>6.3433599345201555E-3</v>
      </c>
      <c r="AFF12" s="13">
        <f t="shared" si="176"/>
        <v>5.353892279687333E-3</v>
      </c>
      <c r="AFG12" s="13">
        <f t="shared" si="176"/>
        <v>2.4824162184526274E-3</v>
      </c>
      <c r="AFH12" s="13">
        <f t="shared" si="176"/>
        <v>2.4849699398797596E-3</v>
      </c>
      <c r="AFI12" s="13">
        <f t="shared" si="176"/>
        <v>4.8245614035087722E-3</v>
      </c>
      <c r="AFJ12" s="13">
        <f t="shared" si="176"/>
        <v>4.4917257683215134E-3</v>
      </c>
      <c r="AFK12" s="13">
        <f t="shared" si="176"/>
        <v>5.445140212360468E-3</v>
      </c>
      <c r="AFL12" s="13">
        <f t="shared" si="176"/>
        <v>5.7045065601825443E-3</v>
      </c>
      <c r="AFM12" s="13">
        <f t="shared" si="176"/>
        <v>5.5762081784386614E-3</v>
      </c>
      <c r="AFN12" s="13">
        <f t="shared" si="176"/>
        <v>3.3713692946058093E-3</v>
      </c>
      <c r="AFO12" s="13">
        <f t="shared" si="176"/>
        <v>4.4080604534005039E-3</v>
      </c>
      <c r="AFP12" s="13">
        <f t="shared" si="176"/>
        <v>5.4490792934986845E-3</v>
      </c>
      <c r="AFQ12" s="13">
        <f t="shared" si="176"/>
        <v>3.8005812653699976E-3</v>
      </c>
      <c r="AFR12" s="13">
        <f t="shared" si="176"/>
        <v>3.9174719247845394E-3</v>
      </c>
      <c r="AFS12" s="13">
        <f t="shared" si="176"/>
        <v>3.7014188772362738E-3</v>
      </c>
      <c r="AFT12" s="13">
        <f t="shared" si="176"/>
        <v>5.4961832061068703E-3</v>
      </c>
      <c r="AFU12" s="13">
        <f t="shared" si="176"/>
        <v>2.4150943396226416E-3</v>
      </c>
      <c r="AFV12" s="13">
        <f t="shared" si="176"/>
        <v>4.5082651527800967E-3</v>
      </c>
      <c r="AFW12" s="13">
        <f t="shared" si="176"/>
        <v>5.3116700515544448E-3</v>
      </c>
      <c r="AFX12" s="13">
        <f t="shared" si="176"/>
        <v>3.6522148916116872E-3</v>
      </c>
      <c r="AFY12" s="13">
        <f t="shared" si="176"/>
        <v>5.2764120398129275E-3</v>
      </c>
      <c r="AFZ12" s="13">
        <f t="shared" si="176"/>
        <v>4.7628698824483178E-3</v>
      </c>
      <c r="AGA12" s="13">
        <f t="shared" si="176"/>
        <v>6.0302651041074067E-3</v>
      </c>
      <c r="AGB12" s="13">
        <f t="shared" si="176"/>
        <v>3.7722908093278463E-3</v>
      </c>
      <c r="AGC12" s="13">
        <f t="shared" si="176"/>
        <v>5.7105205359103892E-3</v>
      </c>
      <c r="AGD12" s="13">
        <f t="shared" si="176"/>
        <v>4.1186161449752881E-3</v>
      </c>
      <c r="AGE12" s="13">
        <f t="shared" si="176"/>
        <v>6.1077179344808438E-3</v>
      </c>
      <c r="AGF12" s="13">
        <f t="shared" si="176"/>
        <v>4.1997200186654222E-3</v>
      </c>
      <c r="AGG12" s="13">
        <f t="shared" si="176"/>
        <v>6.6902794175521451E-3</v>
      </c>
      <c r="AGH12" s="13">
        <f t="shared" si="176"/>
        <v>6.9311663479923518E-3</v>
      </c>
      <c r="AGI12" s="13">
        <f t="shared" si="176"/>
        <v>5.4189245518966233E-3</v>
      </c>
      <c r="AGJ12" s="13">
        <f t="shared" si="176"/>
        <v>4.3930635838150293E-3</v>
      </c>
      <c r="AGK12" s="13">
        <f t="shared" si="176"/>
        <v>5.9566356921610672E-3</v>
      </c>
      <c r="AGL12" s="13">
        <f t="shared" si="176"/>
        <v>2.5130890052356019E-3</v>
      </c>
      <c r="AGM12" s="13">
        <f t="shared" si="176"/>
        <v>4.9153468050245766E-3</v>
      </c>
      <c r="AGN12" s="13">
        <f t="shared" si="176"/>
        <v>4.3622766929788115E-3</v>
      </c>
      <c r="AGO12" s="13">
        <f t="shared" si="176"/>
        <v>3.8049940546967895E-3</v>
      </c>
      <c r="AGP12" s="13">
        <f t="shared" si="176"/>
        <v>4.8928238583410997E-3</v>
      </c>
      <c r="AGQ12" s="13">
        <f t="shared" si="176"/>
        <v>4.9954586739327884E-3</v>
      </c>
      <c r="AGR12" s="13">
        <f t="shared" si="176"/>
        <v>1.933649289099526E-2</v>
      </c>
      <c r="AGS12" s="13">
        <f t="shared" si="176"/>
        <v>3.8992517652018128E-3</v>
      </c>
      <c r="AGT12" s="13">
        <f t="shared" si="176"/>
        <v>2.9176904176904175E-3</v>
      </c>
      <c r="AGU12" s="13">
        <f t="shared" si="176"/>
        <v>5.6191687871077183E-3</v>
      </c>
      <c r="AGV12" s="13">
        <f t="shared" si="176"/>
        <v>7.5311067452521283E-3</v>
      </c>
      <c r="AGW12" s="13">
        <f t="shared" si="176"/>
        <v>4.3834015195791933E-3</v>
      </c>
      <c r="AGX12" s="13">
        <f t="shared" si="176"/>
        <v>5.2264808362369342E-3</v>
      </c>
      <c r="AGY12" s="13">
        <f t="shared" si="176"/>
        <v>5.1303976058144508E-3</v>
      </c>
      <c r="AGZ12" s="13">
        <f t="shared" si="176"/>
        <v>2.7353544563483018E-3</v>
      </c>
      <c r="AHA12" s="13">
        <f t="shared" si="176"/>
        <v>5.5193176116407425E-3</v>
      </c>
      <c r="AHB12" s="13">
        <f t="shared" si="176"/>
        <v>3.885003885003885E-3</v>
      </c>
      <c r="AHC12" s="13">
        <f t="shared" si="176"/>
        <v>6.0384263494967982E-3</v>
      </c>
      <c r="AHD12" s="13">
        <f t="shared" si="176"/>
        <v>4.8454083987078912E-3</v>
      </c>
      <c r="AHE12" s="13">
        <f t="shared" si="176"/>
        <v>2.4931438544003987E-3</v>
      </c>
      <c r="AHF12" s="13">
        <f t="shared" si="176"/>
        <v>4.5485558335228568E-3</v>
      </c>
      <c r="AHG12" s="13">
        <f t="shared" si="176"/>
        <v>6.133714986710284E-3</v>
      </c>
      <c r="AHH12" s="13">
        <f t="shared" si="176"/>
        <v>6.3077269655327775E-3</v>
      </c>
      <c r="AHI12" s="13">
        <f t="shared" si="176"/>
        <v>5.7590416954618751E-3</v>
      </c>
      <c r="AHJ12" s="13">
        <f t="shared" si="176"/>
        <v>4.8867170146601512E-3</v>
      </c>
      <c r="AHK12" s="13">
        <f t="shared" si="176"/>
        <v>6.4347476372411021E-3</v>
      </c>
      <c r="AHL12" s="13">
        <f t="shared" si="176"/>
        <v>7.4805505685218428E-4</v>
      </c>
      <c r="AHM12" s="13">
        <f t="shared" si="176"/>
        <v>4.3013736644928538E-3</v>
      </c>
      <c r="AHN12" s="13">
        <f t="shared" ref="AHN12:AJY12" si="177">IFERROR(AHN11/AHN7,"")</f>
        <v>3.6204059243006032E-3</v>
      </c>
      <c r="AHO12" s="13">
        <f t="shared" si="177"/>
        <v>4.6063651591289785E-3</v>
      </c>
      <c r="AHP12" s="13">
        <f t="shared" si="177"/>
        <v>6.7814293166405838E-3</v>
      </c>
      <c r="AHQ12" s="13">
        <f t="shared" si="177"/>
        <v>5.8229460467655357E-3</v>
      </c>
      <c r="AHR12" s="13">
        <f t="shared" si="177"/>
        <v>3.4516765285996054E-3</v>
      </c>
      <c r="AHS12" s="13">
        <f t="shared" si="177"/>
        <v>5.0197203298673358E-3</v>
      </c>
      <c r="AHT12" s="13">
        <f t="shared" si="177"/>
        <v>5.8227302135001081E-3</v>
      </c>
      <c r="AHU12" s="13">
        <f t="shared" si="177"/>
        <v>5.2095130237825591E-3</v>
      </c>
      <c r="AHV12" s="13">
        <f t="shared" si="177"/>
        <v>3.8791013415225475E-3</v>
      </c>
      <c r="AHW12" s="13">
        <f t="shared" si="177"/>
        <v>5.4442932140773871E-3</v>
      </c>
      <c r="AHX12" s="13">
        <f t="shared" si="177"/>
        <v>2.1956574774335204E-3</v>
      </c>
      <c r="AHY12" s="13">
        <f t="shared" si="177"/>
        <v>3.8930703348040488E-3</v>
      </c>
      <c r="AHZ12" s="13">
        <f t="shared" si="177"/>
        <v>4.6264564770390681E-3</v>
      </c>
      <c r="AIA12" s="13">
        <f t="shared" si="177"/>
        <v>4.2070605450887141E-3</v>
      </c>
      <c r="AIB12" s="13">
        <f t="shared" si="177"/>
        <v>3.9384846211552886E-3</v>
      </c>
      <c r="AIC12" s="13">
        <f t="shared" si="177"/>
        <v>5.1652892561983473E-3</v>
      </c>
      <c r="AID12" s="13">
        <f t="shared" si="177"/>
        <v>4.6375396631681718E-3</v>
      </c>
      <c r="AIE12" s="13">
        <f t="shared" si="177"/>
        <v>5.1382432101786148E-3</v>
      </c>
      <c r="AIF12" s="13">
        <f t="shared" si="177"/>
        <v>2.6122448979591837E-3</v>
      </c>
      <c r="AIG12" s="13">
        <f t="shared" si="177"/>
        <v>3.0316154179298397E-3</v>
      </c>
      <c r="AIH12" s="13">
        <f t="shared" si="177"/>
        <v>4.0032025620496394E-3</v>
      </c>
      <c r="AII12" s="13">
        <f t="shared" si="177"/>
        <v>4.9368088467614535E-3</v>
      </c>
      <c r="AIJ12" s="13">
        <f t="shared" si="177"/>
        <v>5.6562726613488034E-3</v>
      </c>
      <c r="AIK12" s="13">
        <f t="shared" si="177"/>
        <v>3.6545891197661065E-3</v>
      </c>
      <c r="AIL12" s="13">
        <f t="shared" si="177"/>
        <v>5.1761895281704157E-3</v>
      </c>
      <c r="AIM12" s="13">
        <f t="shared" si="177"/>
        <v>3.274662300450266E-3</v>
      </c>
      <c r="AIN12" s="13">
        <f t="shared" si="177"/>
        <v>4.3301404015221104E-3</v>
      </c>
      <c r="AIO12" s="13">
        <f t="shared" si="177"/>
        <v>2.7275826798499828E-3</v>
      </c>
      <c r="AIP12" s="13">
        <f t="shared" si="177"/>
        <v>4.1983206717313079E-3</v>
      </c>
      <c r="AIQ12" s="13">
        <f t="shared" si="177"/>
        <v>4.8957002979991482E-3</v>
      </c>
      <c r="AIR12" s="13">
        <f t="shared" si="177"/>
        <v>4.8479506390480386E-3</v>
      </c>
      <c r="AIS12" s="13">
        <f t="shared" si="177"/>
        <v>3.8415366146458585E-3</v>
      </c>
      <c r="AIT12" s="13">
        <f t="shared" si="177"/>
        <v>2.8380634390651085E-3</v>
      </c>
      <c r="AIU12" s="13">
        <f t="shared" si="177"/>
        <v>4.636459430979979E-3</v>
      </c>
      <c r="AIV12" s="13">
        <f t="shared" si="177"/>
        <v>3.2354405176704829E-3</v>
      </c>
      <c r="AIW12" s="13">
        <f t="shared" si="177"/>
        <v>3.7945863900834811E-3</v>
      </c>
      <c r="AIX12" s="13">
        <f t="shared" si="177"/>
        <v>3.8639876352395673E-3</v>
      </c>
      <c r="AIY12" s="13">
        <f t="shared" si="177"/>
        <v>1.8936635105608157E-3</v>
      </c>
      <c r="AIZ12" s="13">
        <f t="shared" si="177"/>
        <v>1.2785388127853881E-3</v>
      </c>
      <c r="AJA12" s="13">
        <f t="shared" si="177"/>
        <v>2.0542317173377158E-3</v>
      </c>
      <c r="AJB12" s="13">
        <f t="shared" si="177"/>
        <v>4.8359966358284276E-3</v>
      </c>
      <c r="AJC12" s="13">
        <f t="shared" si="177"/>
        <v>3.0416890320271962E-3</v>
      </c>
      <c r="AJD12" s="13">
        <f t="shared" si="177"/>
        <v>1.6258339406850927E-3</v>
      </c>
      <c r="AJE12" s="13">
        <f t="shared" si="177"/>
        <v>3.7727220761403909E-3</v>
      </c>
      <c r="AJF12" s="13">
        <f t="shared" si="177"/>
        <v>4.0118973507643355E-3</v>
      </c>
      <c r="AJG12" s="13">
        <f t="shared" si="177"/>
        <v>4.4334467470873284E-3</v>
      </c>
      <c r="AJH12" s="13">
        <f t="shared" si="177"/>
        <v>3.9177277179236044E-3</v>
      </c>
      <c r="AJI12" s="13">
        <f t="shared" si="177"/>
        <v>3.7885621504600395E-3</v>
      </c>
      <c r="AJJ12" s="13">
        <f t="shared" si="177"/>
        <v>4.9790878311093412E-3</v>
      </c>
      <c r="AJK12" s="13">
        <f t="shared" si="177"/>
        <v>4.1030316845224526E-3</v>
      </c>
      <c r="AJL12" s="13">
        <f t="shared" si="177"/>
        <v>3.1280076997112606E-3</v>
      </c>
      <c r="AJM12" s="13">
        <f t="shared" si="177"/>
        <v>3.6231884057971015E-3</v>
      </c>
      <c r="AJN12" s="13">
        <f t="shared" si="177"/>
        <v>3.2266281735586311E-3</v>
      </c>
      <c r="AJO12" s="13">
        <f t="shared" si="177"/>
        <v>3.914893617021277E-3</v>
      </c>
      <c r="AJP12" s="13">
        <f t="shared" si="177"/>
        <v>1.4986084350246201E-3</v>
      </c>
      <c r="AJQ12" s="13">
        <f t="shared" si="177"/>
        <v>2.2021042329336922E-3</v>
      </c>
      <c r="AJR12" s="13">
        <f t="shared" si="177"/>
        <v>4.0330324563088151E-3</v>
      </c>
      <c r="AJS12" s="13">
        <f t="shared" si="177"/>
        <v>2.452483139178418E-3</v>
      </c>
      <c r="AJT12" s="13">
        <f t="shared" si="177"/>
        <v>3.0930287889602663E-3</v>
      </c>
      <c r="AJU12" s="13">
        <f t="shared" si="177"/>
        <v>1.9975031210986267E-3</v>
      </c>
      <c r="AJV12" s="13">
        <f t="shared" si="177"/>
        <v>3.1015766347893513E-3</v>
      </c>
      <c r="AJW12" s="13">
        <f t="shared" si="177"/>
        <v>2.9705644072373751E-3</v>
      </c>
      <c r="AJX12" s="13">
        <f t="shared" si="177"/>
        <v>3.3349213911386373E-3</v>
      </c>
      <c r="AJY12" s="13">
        <f t="shared" si="177"/>
        <v>4.6336021966706708E-3</v>
      </c>
      <c r="AJZ12" s="13">
        <f t="shared" ref="AJZ12:AMK12" si="178">IFERROR(AJZ11/AJZ7,"")</f>
        <v>3.9128955427015994E-3</v>
      </c>
      <c r="AKA12" s="13">
        <f t="shared" si="178"/>
        <v>4.6036379968560524E-3</v>
      </c>
      <c r="AKB12" s="13">
        <f t="shared" si="178"/>
        <v>7.1580063626723225E-3</v>
      </c>
      <c r="AKC12" s="13">
        <f t="shared" si="178"/>
        <v>5.6247008137865007E-3</v>
      </c>
      <c r="AKD12" s="13">
        <f t="shared" si="178"/>
        <v>5.1978360029701918E-3</v>
      </c>
      <c r="AKE12" s="13">
        <f t="shared" si="178"/>
        <v>5.6239697469213611E-3</v>
      </c>
      <c r="AKF12" s="13">
        <f t="shared" si="178"/>
        <v>3.8848920863309351E-3</v>
      </c>
      <c r="AKG12" s="13">
        <f t="shared" si="178"/>
        <v>5.1736881005173688E-3</v>
      </c>
      <c r="AKH12" s="13">
        <f t="shared" si="178"/>
        <v>5.1736881005173688E-3</v>
      </c>
      <c r="AKI12" s="13">
        <f t="shared" si="178"/>
        <v>4.5351473922902496E-3</v>
      </c>
      <c r="AKJ12" s="13">
        <f t="shared" si="178"/>
        <v>4.159369527145359E-3</v>
      </c>
      <c r="AKK12" s="13">
        <f t="shared" si="178"/>
        <v>4.9477735019241341E-3</v>
      </c>
      <c r="AKL12" s="13">
        <f t="shared" si="178"/>
        <v>4.0118243243243241E-3</v>
      </c>
      <c r="AKM12" s="13">
        <f t="shared" si="178"/>
        <v>3.3171727481500382E-3</v>
      </c>
      <c r="AKN12" s="13">
        <f t="shared" si="178"/>
        <v>3.7444418441376082E-3</v>
      </c>
      <c r="AKO12" s="13">
        <f t="shared" si="178"/>
        <v>3.4525618008562353E-3</v>
      </c>
      <c r="AKP12" s="13">
        <f t="shared" si="178"/>
        <v>4.1233416995338831E-3</v>
      </c>
      <c r="AKQ12" s="13">
        <f t="shared" si="178"/>
        <v>3.8255547054322878E-3</v>
      </c>
      <c r="AKR12" s="13">
        <f t="shared" si="178"/>
        <v>4.8718874052688559E-3</v>
      </c>
      <c r="AKS12" s="13">
        <f t="shared" si="178"/>
        <v>6.3784549964564135E-3</v>
      </c>
      <c r="AKT12" s="13">
        <f t="shared" si="178"/>
        <v>3.8052492926139137E-3</v>
      </c>
      <c r="AKU12" s="13">
        <f t="shared" si="178"/>
        <v>4.9114643918831587E-3</v>
      </c>
      <c r="AKV12" s="13">
        <f t="shared" si="178"/>
        <v>5.272192251103482E-3</v>
      </c>
      <c r="AKW12" s="13">
        <f t="shared" si="178"/>
        <v>5.1257017329753478E-3</v>
      </c>
      <c r="AKX12" s="13">
        <f t="shared" si="178"/>
        <v>6.1004223369310181E-3</v>
      </c>
      <c r="AKY12" s="13">
        <f t="shared" si="178"/>
        <v>4.7024049442429125E-3</v>
      </c>
      <c r="AKZ12" s="13">
        <f t="shared" si="178"/>
        <v>3.4353018158023883E-3</v>
      </c>
      <c r="ALA12" s="13">
        <f t="shared" si="178"/>
        <v>3.5730930557713219E-3</v>
      </c>
      <c r="ALB12" s="13">
        <f t="shared" si="178"/>
        <v>5.3162236480293308E-3</v>
      </c>
      <c r="ALC12" s="13">
        <f t="shared" si="178"/>
        <v>7.2674418604651162E-3</v>
      </c>
      <c r="ALD12" s="13">
        <f t="shared" si="178"/>
        <v>6.0299869621903519E-3</v>
      </c>
      <c r="ALE12" s="13">
        <f t="shared" si="178"/>
        <v>6.1014096360193565E-3</v>
      </c>
      <c r="ALF12" s="13">
        <f t="shared" si="178"/>
        <v>4.9423393739703456E-3</v>
      </c>
      <c r="ALG12" s="13">
        <f t="shared" si="178"/>
        <v>1.5902464882056719E-3</v>
      </c>
      <c r="ALH12" s="13">
        <f t="shared" si="178"/>
        <v>5.8934464875058934E-3</v>
      </c>
      <c r="ALI12" s="13">
        <f t="shared" si="178"/>
        <v>3.2700093428838367E-3</v>
      </c>
      <c r="ALJ12" s="13">
        <f t="shared" si="178"/>
        <v>2.6136957658128594E-3</v>
      </c>
      <c r="ALK12" s="13">
        <f t="shared" si="178"/>
        <v>3.3619095646327114E-3</v>
      </c>
      <c r="ALL12" s="13">
        <f t="shared" si="178"/>
        <v>8.1494732657523359E-3</v>
      </c>
      <c r="ALM12" s="13">
        <f t="shared" si="178"/>
        <v>4.0525847583275671E-3</v>
      </c>
      <c r="ALN12" s="13">
        <f t="shared" si="178"/>
        <v>4.5549064263788498E-3</v>
      </c>
      <c r="ALO12" s="13">
        <f t="shared" si="178"/>
        <v>5.1768766177739426E-3</v>
      </c>
      <c r="ALP12" s="13">
        <f t="shared" si="178"/>
        <v>5.281143212177695E-3</v>
      </c>
      <c r="ALQ12" s="13">
        <f t="shared" si="178"/>
        <v>4.5798030684680562E-3</v>
      </c>
      <c r="ALR12" s="13">
        <f t="shared" si="178"/>
        <v>3.2183908045977012E-3</v>
      </c>
      <c r="ALS12" s="13">
        <f t="shared" si="178"/>
        <v>4.0859833007639013E-3</v>
      </c>
      <c r="ALT12" s="13">
        <f t="shared" si="178"/>
        <v>4.1856925418569252E-3</v>
      </c>
      <c r="ALU12" s="13">
        <f t="shared" si="178"/>
        <v>4.5320921117099457E-3</v>
      </c>
      <c r="ALV12" s="13">
        <f t="shared" si="178"/>
        <v>3.5714285714285713E-3</v>
      </c>
      <c r="ALW12" s="13">
        <f t="shared" si="178"/>
        <v>4.4429254955570749E-3</v>
      </c>
      <c r="ALX12" s="13">
        <f t="shared" si="178"/>
        <v>2.1982414068745003E-3</v>
      </c>
      <c r="ALY12" s="13">
        <f t="shared" si="178"/>
        <v>4.578754578754579E-3</v>
      </c>
      <c r="ALZ12" s="13">
        <f t="shared" si="178"/>
        <v>4.2315042315042312E-3</v>
      </c>
      <c r="AMA12" s="13">
        <f t="shared" si="178"/>
        <v>3.3063316250619935E-3</v>
      </c>
      <c r="AMB12" s="13">
        <f t="shared" si="178"/>
        <v>3.4397095356392127E-3</v>
      </c>
      <c r="AMC12" s="13">
        <f t="shared" si="178"/>
        <v>3.2418413658958289E-3</v>
      </c>
      <c r="AMD12" s="13">
        <f t="shared" si="178"/>
        <v>3.8697194453402128E-3</v>
      </c>
      <c r="AME12" s="13">
        <f t="shared" si="178"/>
        <v>2.7904244382435011E-3</v>
      </c>
      <c r="AMF12" s="13">
        <f t="shared" si="178"/>
        <v>4.5088566827697265E-3</v>
      </c>
      <c r="AMG12" s="13">
        <f t="shared" si="178"/>
        <v>5.6810496415528201E-3</v>
      </c>
      <c r="AMH12" s="13">
        <f t="shared" si="178"/>
        <v>5.8884297520661157E-3</v>
      </c>
      <c r="AMI12" s="13">
        <f t="shared" si="178"/>
        <v>4.1256446319737463E-3</v>
      </c>
      <c r="AMJ12" s="13">
        <f t="shared" si="178"/>
        <v>3.7453183520599251E-3</v>
      </c>
      <c r="AMK12" s="13">
        <f t="shared" si="178"/>
        <v>4.9417033433711679E-3</v>
      </c>
      <c r="AML12" s="13">
        <f t="shared" ref="AML12:AOW12" si="179">IFERROR(AML11/AML7,"")</f>
        <v>4.4124477473293077E-3</v>
      </c>
      <c r="AMM12" s="13">
        <f t="shared" si="179"/>
        <v>5.0000000000000001E-3</v>
      </c>
      <c r="AMN12" s="13">
        <f t="shared" si="179"/>
        <v>4.4782195684624779E-3</v>
      </c>
      <c r="AMO12" s="13">
        <f t="shared" si="179"/>
        <v>5.1724137931034482E-3</v>
      </c>
      <c r="AMP12" s="13">
        <f t="shared" si="179"/>
        <v>4.1472265422498704E-3</v>
      </c>
      <c r="AMQ12" s="13">
        <f t="shared" si="179"/>
        <v>5.8951965065502186E-3</v>
      </c>
      <c r="AMR12" s="13">
        <f t="shared" si="179"/>
        <v>3.7771482530689331E-3</v>
      </c>
      <c r="AMS12" s="13">
        <f t="shared" si="179"/>
        <v>2.2645782223060956E-3</v>
      </c>
      <c r="AMT12" s="13">
        <f t="shared" si="179"/>
        <v>3.3628859675940079E-3</v>
      </c>
      <c r="AMU12" s="13">
        <f t="shared" si="179"/>
        <v>3.2534246575342467E-3</v>
      </c>
      <c r="AMV12" s="13">
        <f t="shared" si="179"/>
        <v>4.0369088811995383E-3</v>
      </c>
      <c r="AMW12" s="13">
        <f t="shared" si="179"/>
        <v>4.6326935804103242E-3</v>
      </c>
      <c r="AMX12" s="13">
        <f t="shared" si="179"/>
        <v>3.8863976083707025E-3</v>
      </c>
      <c r="AMY12" s="13">
        <f t="shared" si="179"/>
        <v>2.7576197387518143E-3</v>
      </c>
      <c r="AMZ12" s="13">
        <f t="shared" si="179"/>
        <v>3.4812880765883376E-3</v>
      </c>
      <c r="ANA12" s="13">
        <f t="shared" si="179"/>
        <v>5.4204124801692224E-3</v>
      </c>
      <c r="ANB12" s="13">
        <f t="shared" si="179"/>
        <v>4.7430830039525695E-3</v>
      </c>
      <c r="ANC12" s="13">
        <f t="shared" si="179"/>
        <v>3.4209578682030967E-3</v>
      </c>
      <c r="AND12" s="13">
        <f t="shared" si="179"/>
        <v>3.9206461224809853E-3</v>
      </c>
      <c r="ANE12" s="13">
        <f t="shared" si="179"/>
        <v>3.2908268202385851E-3</v>
      </c>
      <c r="ANF12" s="13">
        <f t="shared" si="179"/>
        <v>4.5726345409778405E-3</v>
      </c>
      <c r="ANG12" s="13">
        <f t="shared" si="179"/>
        <v>4.972032318210068E-3</v>
      </c>
      <c r="ANH12" s="13">
        <f t="shared" si="179"/>
        <v>3.3829499323410014E-3</v>
      </c>
      <c r="ANI12" s="13">
        <f t="shared" si="179"/>
        <v>3.551026709896557E-3</v>
      </c>
      <c r="ANJ12" s="13">
        <f t="shared" si="179"/>
        <v>4.6688569946394601E-3</v>
      </c>
      <c r="ANK12" s="13">
        <f t="shared" si="179"/>
        <v>3.2414910858995136E-3</v>
      </c>
      <c r="ANL12" s="13">
        <f t="shared" si="179"/>
        <v>5.2763819095477385E-3</v>
      </c>
      <c r="ANM12" s="13">
        <f t="shared" si="179"/>
        <v>4.0021830089139532E-3</v>
      </c>
      <c r="ANN12" s="13">
        <f t="shared" si="179"/>
        <v>2.2316899979711907E-3</v>
      </c>
      <c r="ANO12" s="13">
        <f t="shared" si="179"/>
        <v>4.0531411844179242E-3</v>
      </c>
      <c r="ANP12" s="13">
        <f t="shared" si="179"/>
        <v>4.174276024002087E-3</v>
      </c>
      <c r="ANQ12" s="13">
        <f t="shared" si="179"/>
        <v>2.1915406530791147E-3</v>
      </c>
      <c r="ANR12" s="13">
        <f t="shared" si="179"/>
        <v>2.2123893805309734E-3</v>
      </c>
      <c r="ANS12" s="13">
        <f t="shared" si="179"/>
        <v>2.1422450728363325E-3</v>
      </c>
      <c r="ANT12" s="13">
        <f t="shared" si="179"/>
        <v>3.4202650705429669E-3</v>
      </c>
      <c r="ANU12" s="13">
        <f t="shared" si="179"/>
        <v>3.582089552238806E-3</v>
      </c>
      <c r="ANV12" s="13">
        <f t="shared" si="179"/>
        <v>4.0414689861184329E-3</v>
      </c>
      <c r="ANW12" s="13">
        <f t="shared" si="179"/>
        <v>3.7078554798654823E-3</v>
      </c>
      <c r="ANX12" s="13">
        <f t="shared" si="179"/>
        <v>4.2598509052183178E-3</v>
      </c>
      <c r="ANY12" s="13">
        <f t="shared" si="179"/>
        <v>4.6168051708217915E-3</v>
      </c>
      <c r="ANZ12" s="13">
        <f t="shared" si="179"/>
        <v>3.4639927073837739E-3</v>
      </c>
      <c r="AOA12" s="13">
        <f t="shared" si="179"/>
        <v>5.9922453295734928E-3</v>
      </c>
      <c r="AOB12" s="13">
        <f t="shared" si="179"/>
        <v>5.445881552076242E-3</v>
      </c>
      <c r="AOC12" s="13">
        <f t="shared" si="179"/>
        <v>3.4870819464257411E-3</v>
      </c>
      <c r="AOD12" s="13">
        <f t="shared" si="179"/>
        <v>4.8491379310344829E-3</v>
      </c>
      <c r="AOE12" s="13">
        <f t="shared" si="179"/>
        <v>3.2023911187019642E-3</v>
      </c>
      <c r="AOF12" s="13">
        <f t="shared" si="179"/>
        <v>3.4936292642827787E-3</v>
      </c>
      <c r="AOG12" s="13">
        <f t="shared" si="179"/>
        <v>6.3319098807244883E-3</v>
      </c>
      <c r="AOH12" s="13">
        <f t="shared" si="179"/>
        <v>3.3419977720014855E-3</v>
      </c>
      <c r="AOI12" s="13">
        <f t="shared" si="179"/>
        <v>4.1304347826086954E-3</v>
      </c>
      <c r="AOJ12" s="13">
        <f t="shared" si="179"/>
        <v>3.0388978930307943E-3</v>
      </c>
      <c r="AOK12" s="13">
        <f t="shared" si="179"/>
        <v>3.8129973474801061E-3</v>
      </c>
      <c r="AOL12" s="13">
        <f t="shared" si="179"/>
        <v>3.1702001188825043E-3</v>
      </c>
      <c r="AOM12" s="13">
        <f t="shared" si="179"/>
        <v>3.1243026110243251E-3</v>
      </c>
      <c r="AON12" s="13">
        <f t="shared" si="179"/>
        <v>5.1559047385219738E-3</v>
      </c>
      <c r="AOO12" s="13">
        <f t="shared" si="179"/>
        <v>4.0414246021722661E-3</v>
      </c>
      <c r="AOP12" s="13">
        <f t="shared" si="179"/>
        <v>3.7256795915551265E-3</v>
      </c>
      <c r="AOQ12" s="13">
        <f t="shared" si="179"/>
        <v>5.9856344772545892E-3</v>
      </c>
      <c r="AOR12" s="13">
        <f t="shared" si="179"/>
        <v>4.1862899005756151E-3</v>
      </c>
      <c r="AOS12" s="13">
        <f t="shared" si="179"/>
        <v>3.5383777898747959E-3</v>
      </c>
      <c r="AOT12" s="13">
        <f t="shared" si="179"/>
        <v>6.1171925305859628E-3</v>
      </c>
      <c r="AOU12" s="13">
        <f t="shared" si="179"/>
        <v>3.5793631202172302E-3</v>
      </c>
      <c r="AOV12" s="13">
        <f t="shared" si="179"/>
        <v>7.668133249528598E-3</v>
      </c>
      <c r="AOW12" s="13">
        <f t="shared" si="179"/>
        <v>3.9016777214202106E-3</v>
      </c>
      <c r="AOX12" s="13">
        <f t="shared" ref="AOX12:ARI12" si="180">IFERROR(AOX11/AOX7,"")</f>
        <v>2.5949953660797036E-3</v>
      </c>
      <c r="AOY12" s="13">
        <f t="shared" si="180"/>
        <v>5.2242054854157597E-3</v>
      </c>
      <c r="AOZ12" s="13">
        <f t="shared" si="180"/>
        <v>2.9277813923227064E-3</v>
      </c>
      <c r="APA12" s="13">
        <f t="shared" si="180"/>
        <v>5.5227575699866695E-3</v>
      </c>
      <c r="APB12" s="13">
        <f t="shared" si="180"/>
        <v>4.1416442327604054E-3</v>
      </c>
      <c r="APC12" s="13">
        <f t="shared" si="180"/>
        <v>3.3885542168674699E-3</v>
      </c>
      <c r="APD12" s="13">
        <f t="shared" si="180"/>
        <v>4.5396767750136187E-3</v>
      </c>
      <c r="APE12" s="13">
        <f t="shared" si="180"/>
        <v>4.5529047532325622E-3</v>
      </c>
      <c r="APF12" s="13">
        <f t="shared" si="180"/>
        <v>3.3875338753387536E-3</v>
      </c>
      <c r="APG12" s="13">
        <f t="shared" si="180"/>
        <v>5.5912776069331847E-3</v>
      </c>
      <c r="APH12" s="13">
        <f t="shared" si="180"/>
        <v>5.8258083309059129E-3</v>
      </c>
      <c r="API12" s="13">
        <f t="shared" si="180"/>
        <v>3.946569520340012E-3</v>
      </c>
      <c r="APJ12" s="13">
        <f t="shared" si="180"/>
        <v>3.6087369420702755E-3</v>
      </c>
      <c r="APK12" s="13">
        <f t="shared" si="180"/>
        <v>2.974530581892545E-3</v>
      </c>
      <c r="APL12" s="13">
        <f t="shared" si="180"/>
        <v>4.2761148442272447E-3</v>
      </c>
      <c r="APM12" s="13">
        <f t="shared" si="180"/>
        <v>4.9299029425358193E-3</v>
      </c>
      <c r="APN12" s="13">
        <f t="shared" si="180"/>
        <v>4.2877050058955941E-3</v>
      </c>
      <c r="APO12" s="13">
        <f t="shared" si="180"/>
        <v>4.4078754040552453E-3</v>
      </c>
      <c r="APP12" s="13">
        <f t="shared" si="180"/>
        <v>4.2115572967678745E-3</v>
      </c>
      <c r="APQ12" s="13">
        <f t="shared" si="180"/>
        <v>4.7038957906163307E-3</v>
      </c>
      <c r="APR12" s="13">
        <f t="shared" si="180"/>
        <v>3.8167938931297708E-3</v>
      </c>
      <c r="APS12" s="13">
        <f t="shared" si="180"/>
        <v>3.3362598770851626E-3</v>
      </c>
      <c r="APT12" s="13">
        <f t="shared" si="180"/>
        <v>3.0581039755351682E-3</v>
      </c>
      <c r="APU12" s="13">
        <f t="shared" si="180"/>
        <v>3.7444933920704844E-3</v>
      </c>
      <c r="APV12" s="13">
        <f t="shared" si="180"/>
        <v>3.1272552321385616E-3</v>
      </c>
      <c r="APW12" s="13">
        <f t="shared" si="180"/>
        <v>5.8375634517766496E-3</v>
      </c>
      <c r="APX12" s="13">
        <f t="shared" si="180"/>
        <v>5.6147144240077445E-3</v>
      </c>
      <c r="APY12" s="13">
        <f t="shared" si="180"/>
        <v>4.0205494750949295E-3</v>
      </c>
      <c r="APZ12" s="13">
        <f t="shared" si="180"/>
        <v>4.448838358872961E-3</v>
      </c>
      <c r="AQA12" s="13">
        <f t="shared" si="180"/>
        <v>5.212620027434842E-3</v>
      </c>
      <c r="AQB12" s="13">
        <f t="shared" si="180"/>
        <v>4.7526463599049471E-3</v>
      </c>
      <c r="AQC12" s="13">
        <f t="shared" si="180"/>
        <v>4.2780748663101605E-3</v>
      </c>
      <c r="AQD12" s="13">
        <f t="shared" si="180"/>
        <v>5.2246603970741903E-3</v>
      </c>
      <c r="AQE12" s="13">
        <f t="shared" si="180"/>
        <v>2.1013308428671491E-3</v>
      </c>
      <c r="AQF12" s="13">
        <f t="shared" si="180"/>
        <v>2.4473813020068525E-3</v>
      </c>
      <c r="AQG12" s="13">
        <f t="shared" si="180"/>
        <v>5.0617533913747724E-3</v>
      </c>
    </row>
    <row r="13" spans="1:1128" s="21" customFormat="1" ht="16.5" customHeight="1" x14ac:dyDescent="0.25">
      <c r="A13" s="31" t="s">
        <v>35</v>
      </c>
      <c r="B13" s="20">
        <v>4336</v>
      </c>
      <c r="C13" s="20">
        <v>4065</v>
      </c>
      <c r="D13" s="20">
        <v>4078</v>
      </c>
      <c r="E13" s="20">
        <v>5054</v>
      </c>
      <c r="F13" s="20">
        <v>3434</v>
      </c>
      <c r="G13" s="20">
        <v>2708</v>
      </c>
      <c r="H13" s="20">
        <v>1799</v>
      </c>
      <c r="I13" s="20">
        <v>1823</v>
      </c>
      <c r="J13" s="20">
        <v>1903</v>
      </c>
      <c r="K13" s="20">
        <v>1622</v>
      </c>
      <c r="L13" s="20">
        <v>1596</v>
      </c>
      <c r="M13" s="20">
        <v>975</v>
      </c>
      <c r="N13" s="20">
        <v>886</v>
      </c>
      <c r="O13" s="20">
        <v>1315</v>
      </c>
      <c r="P13" s="20">
        <v>1289</v>
      </c>
      <c r="Q13" s="20">
        <v>1418</v>
      </c>
      <c r="R13" s="20">
        <v>1297</v>
      </c>
      <c r="S13" s="20">
        <v>1360</v>
      </c>
      <c r="T13" s="20">
        <v>1757</v>
      </c>
      <c r="U13" s="20">
        <v>2974</v>
      </c>
      <c r="V13" s="20">
        <v>4341</v>
      </c>
      <c r="W13" s="20">
        <v>3235</v>
      </c>
      <c r="X13" s="20">
        <v>3838</v>
      </c>
      <c r="Y13" s="20">
        <v>4456</v>
      </c>
      <c r="Z13" s="20">
        <v>4220</v>
      </c>
      <c r="AA13" s="20">
        <v>2128</v>
      </c>
      <c r="AB13" s="20">
        <v>1646</v>
      </c>
      <c r="AC13" s="20">
        <v>1365</v>
      </c>
      <c r="AD13" s="20">
        <v>1185</v>
      </c>
      <c r="AE13" s="20">
        <v>2238</v>
      </c>
      <c r="AF13" s="20">
        <v>1273</v>
      </c>
      <c r="AG13" s="20">
        <v>1300</v>
      </c>
      <c r="AH13" s="20">
        <v>1157</v>
      </c>
      <c r="AI13" s="20">
        <v>955</v>
      </c>
      <c r="AJ13" s="20">
        <v>1749</v>
      </c>
      <c r="AK13" s="20">
        <v>1491</v>
      </c>
      <c r="AL13" s="20">
        <v>1354</v>
      </c>
      <c r="AM13" s="20">
        <v>1298</v>
      </c>
      <c r="AN13" s="20">
        <v>1592</v>
      </c>
      <c r="AO13" s="20">
        <v>2618</v>
      </c>
      <c r="AP13" s="20">
        <v>4307</v>
      </c>
      <c r="AQ13" s="20">
        <v>3471</v>
      </c>
      <c r="AR13" s="20">
        <v>4089</v>
      </c>
      <c r="AS13" s="20">
        <v>4623</v>
      </c>
      <c r="AT13" s="20">
        <v>4030</v>
      </c>
      <c r="AU13" s="20">
        <v>2076</v>
      </c>
      <c r="AV13" s="20">
        <v>1616</v>
      </c>
      <c r="AW13" s="20">
        <v>1301</v>
      </c>
      <c r="AX13" s="20">
        <v>1317</v>
      </c>
      <c r="AY13" s="20">
        <v>2151</v>
      </c>
      <c r="AZ13" s="20">
        <v>1506</v>
      </c>
      <c r="BA13" s="20">
        <v>1007</v>
      </c>
      <c r="BB13" s="20">
        <v>858</v>
      </c>
      <c r="BC13" s="20">
        <v>764</v>
      </c>
      <c r="BD13" s="20">
        <v>1348</v>
      </c>
      <c r="BE13" s="20">
        <v>1198</v>
      </c>
      <c r="BF13" s="20">
        <v>1007</v>
      </c>
      <c r="BG13" s="20">
        <v>941</v>
      </c>
      <c r="BH13" s="20">
        <v>1028</v>
      </c>
      <c r="BI13" s="20">
        <v>1494</v>
      </c>
      <c r="BJ13" s="20">
        <v>2352</v>
      </c>
      <c r="BK13" s="20">
        <v>3062</v>
      </c>
      <c r="BL13" s="20">
        <v>3754</v>
      </c>
      <c r="BM13" s="20">
        <v>2636</v>
      </c>
      <c r="BN13" s="20">
        <v>3141</v>
      </c>
      <c r="BO13" s="20">
        <v>3609</v>
      </c>
      <c r="BP13" s="20">
        <v>3774</v>
      </c>
      <c r="BQ13" s="20">
        <v>2372</v>
      </c>
      <c r="BR13" s="20">
        <v>1968</v>
      </c>
      <c r="BS13" s="20">
        <v>2968</v>
      </c>
      <c r="BT13" s="20">
        <v>2598</v>
      </c>
      <c r="BU13" s="20">
        <v>1566</v>
      </c>
      <c r="BV13" s="20">
        <v>1027</v>
      </c>
      <c r="BW13" s="20">
        <v>1062</v>
      </c>
      <c r="BX13" s="20">
        <v>1041</v>
      </c>
      <c r="BY13" s="20">
        <v>826</v>
      </c>
      <c r="BZ13" s="20">
        <v>1098</v>
      </c>
      <c r="CA13" s="20">
        <v>892</v>
      </c>
      <c r="CB13" s="20">
        <v>1126</v>
      </c>
      <c r="CC13" s="20">
        <v>1508</v>
      </c>
      <c r="CD13" s="20">
        <v>1397</v>
      </c>
      <c r="CE13" s="20">
        <v>1611</v>
      </c>
      <c r="CF13" s="20">
        <v>2947</v>
      </c>
      <c r="CG13" s="20">
        <v>4523</v>
      </c>
      <c r="CH13" s="20">
        <v>3637</v>
      </c>
      <c r="CI13" s="20">
        <v>3790</v>
      </c>
      <c r="CJ13" s="20">
        <v>4218</v>
      </c>
      <c r="CK13" s="20">
        <v>3339</v>
      </c>
      <c r="CL13" s="20">
        <v>2168</v>
      </c>
      <c r="CM13" s="20">
        <v>1705</v>
      </c>
      <c r="CN13" s="20">
        <v>1206</v>
      </c>
      <c r="CO13" s="20">
        <v>1327</v>
      </c>
      <c r="CP13" s="20">
        <v>2334</v>
      </c>
      <c r="CQ13" s="20">
        <v>1898</v>
      </c>
      <c r="CR13" s="20">
        <v>1426</v>
      </c>
      <c r="CS13" s="20">
        <v>1049</v>
      </c>
      <c r="CT13" s="20">
        <v>893</v>
      </c>
      <c r="CU13" s="20">
        <v>820</v>
      </c>
      <c r="CV13" s="20">
        <v>1390</v>
      </c>
      <c r="CW13" s="20">
        <v>1241</v>
      </c>
      <c r="CX13" s="20">
        <v>1222</v>
      </c>
      <c r="CY13" s="20">
        <v>1431</v>
      </c>
      <c r="CZ13" s="20">
        <v>2226</v>
      </c>
      <c r="DA13" s="20">
        <v>5177</v>
      </c>
      <c r="DB13" s="20">
        <v>2883</v>
      </c>
      <c r="DC13" s="20">
        <v>2648</v>
      </c>
      <c r="DD13" s="20">
        <v>3266</v>
      </c>
      <c r="DE13" s="20">
        <v>4584</v>
      </c>
      <c r="DF13" s="20">
        <v>2195</v>
      </c>
      <c r="DG13" s="20">
        <v>1465</v>
      </c>
      <c r="DH13" s="20">
        <v>1292</v>
      </c>
      <c r="DI13" s="20">
        <v>1187</v>
      </c>
      <c r="DJ13" s="20">
        <v>1368</v>
      </c>
      <c r="DK13" s="20">
        <v>1979</v>
      </c>
      <c r="DL13" s="20">
        <v>1170</v>
      </c>
      <c r="DM13" s="20">
        <v>888</v>
      </c>
      <c r="DN13" s="20">
        <v>847</v>
      </c>
      <c r="DO13" s="20">
        <v>1689</v>
      </c>
      <c r="DP13" s="20">
        <v>1291</v>
      </c>
      <c r="DQ13" s="20">
        <v>1047</v>
      </c>
      <c r="DR13" s="20">
        <v>904</v>
      </c>
      <c r="DS13" s="20">
        <v>936</v>
      </c>
      <c r="DT13" s="20">
        <v>1324</v>
      </c>
      <c r="DU13" s="20">
        <v>2165</v>
      </c>
      <c r="DV13" s="20">
        <v>2886</v>
      </c>
      <c r="DW13" s="20">
        <v>3882</v>
      </c>
      <c r="DX13" s="20">
        <v>5151</v>
      </c>
      <c r="DY13" s="20">
        <v>3246</v>
      </c>
      <c r="DZ13" s="20">
        <v>3199</v>
      </c>
      <c r="EA13" s="20">
        <v>3213</v>
      </c>
      <c r="EB13" s="20">
        <v>1937</v>
      </c>
      <c r="EC13" s="20">
        <v>1630</v>
      </c>
      <c r="ED13" s="20">
        <v>2383</v>
      </c>
      <c r="EE13" s="20">
        <v>2189</v>
      </c>
      <c r="EF13" s="20">
        <v>1346</v>
      </c>
      <c r="EG13" s="20">
        <v>1016</v>
      </c>
      <c r="EH13" s="20">
        <v>1089</v>
      </c>
      <c r="EI13" s="20">
        <v>938</v>
      </c>
      <c r="EJ13" s="20">
        <v>1215</v>
      </c>
      <c r="EK13" s="20">
        <v>830</v>
      </c>
      <c r="EL13" s="20">
        <v>1006</v>
      </c>
      <c r="EM13" s="20">
        <v>1081</v>
      </c>
      <c r="EN13" s="20">
        <v>1254</v>
      </c>
      <c r="EO13" s="20">
        <v>1123</v>
      </c>
      <c r="EP13" s="20">
        <v>1230</v>
      </c>
      <c r="EQ13" s="20">
        <v>1761</v>
      </c>
      <c r="ER13" s="20">
        <v>3332</v>
      </c>
      <c r="ES13" s="20">
        <v>3702</v>
      </c>
      <c r="ET13" s="20">
        <v>2420</v>
      </c>
      <c r="EU13" s="20">
        <v>3356</v>
      </c>
      <c r="EV13" s="20">
        <v>3918</v>
      </c>
      <c r="EW13" s="20">
        <v>2954</v>
      </c>
      <c r="EX13" s="20">
        <v>1926</v>
      </c>
      <c r="EY13" s="20">
        <v>1196</v>
      </c>
      <c r="EZ13" s="20">
        <v>1052</v>
      </c>
      <c r="FA13" s="20">
        <v>1933</v>
      </c>
      <c r="FB13" s="20">
        <v>2387</v>
      </c>
      <c r="FC13" s="20">
        <v>1229</v>
      </c>
      <c r="FD13" s="20">
        <v>1117</v>
      </c>
      <c r="FE13" s="20">
        <v>792</v>
      </c>
      <c r="FF13" s="20">
        <v>899</v>
      </c>
      <c r="FG13" s="20">
        <v>1177</v>
      </c>
      <c r="FH13" s="20">
        <v>1092</v>
      </c>
      <c r="FI13" s="20">
        <v>861</v>
      </c>
      <c r="FJ13" s="20">
        <v>938</v>
      </c>
      <c r="FK13" s="20">
        <v>983</v>
      </c>
      <c r="FL13" s="20">
        <v>1595</v>
      </c>
      <c r="FM13" s="20">
        <v>3465</v>
      </c>
      <c r="FN13" s="20">
        <v>3982</v>
      </c>
      <c r="FO13" s="20">
        <v>2446</v>
      </c>
      <c r="FP13" s="20">
        <v>2458</v>
      </c>
      <c r="FQ13" s="20">
        <v>2421</v>
      </c>
      <c r="FR13" s="20">
        <v>1906</v>
      </c>
      <c r="FS13" s="20">
        <v>1331</v>
      </c>
      <c r="FT13" s="20">
        <v>2099</v>
      </c>
      <c r="FU13" s="20">
        <v>2938</v>
      </c>
      <c r="FV13" s="20">
        <v>2454</v>
      </c>
      <c r="FW13" s="20">
        <v>1734</v>
      </c>
      <c r="FX13" s="20">
        <v>1203</v>
      </c>
      <c r="FY13" s="20">
        <v>921</v>
      </c>
      <c r="FZ13" s="20">
        <v>1025</v>
      </c>
      <c r="GA13" s="20">
        <v>1193</v>
      </c>
      <c r="GB13" s="20">
        <v>1276</v>
      </c>
      <c r="GC13" s="20">
        <v>864</v>
      </c>
      <c r="GD13" s="20">
        <v>810</v>
      </c>
      <c r="GE13" s="20">
        <v>1253</v>
      </c>
      <c r="GF13" s="20">
        <v>1712</v>
      </c>
      <c r="GG13" s="20">
        <v>1838</v>
      </c>
      <c r="GH13" s="20">
        <v>2702</v>
      </c>
      <c r="GI13" s="20">
        <v>4188</v>
      </c>
      <c r="GJ13" s="20">
        <v>3134</v>
      </c>
      <c r="GK13" s="20">
        <v>2855</v>
      </c>
      <c r="GL13" s="20">
        <v>3471</v>
      </c>
      <c r="GM13" s="20">
        <v>3501</v>
      </c>
      <c r="GN13" s="20">
        <v>1770</v>
      </c>
      <c r="GO13" s="20">
        <v>1585</v>
      </c>
      <c r="GP13" s="20">
        <v>1202</v>
      </c>
      <c r="GQ13" s="20">
        <v>1672</v>
      </c>
      <c r="GR13" s="20">
        <v>1725</v>
      </c>
      <c r="GS13" s="20">
        <v>1055</v>
      </c>
      <c r="GT13" s="20">
        <v>885</v>
      </c>
      <c r="GU13" s="20">
        <v>773</v>
      </c>
      <c r="GV13" s="20">
        <v>677</v>
      </c>
      <c r="GW13" s="20">
        <v>570</v>
      </c>
      <c r="GX13" s="20">
        <v>881</v>
      </c>
      <c r="GY13" s="20">
        <v>789</v>
      </c>
      <c r="GZ13" s="20">
        <v>1008</v>
      </c>
      <c r="HA13" s="20">
        <v>925</v>
      </c>
      <c r="HB13" s="20">
        <v>981</v>
      </c>
      <c r="HC13" s="20">
        <v>1247</v>
      </c>
      <c r="HD13" s="20">
        <v>2009</v>
      </c>
      <c r="HE13" s="20">
        <v>3167</v>
      </c>
      <c r="HF13" s="20">
        <v>2274</v>
      </c>
      <c r="HG13" s="20">
        <v>2434</v>
      </c>
      <c r="HH13" s="20">
        <v>2896</v>
      </c>
      <c r="HI13" s="20">
        <v>3064</v>
      </c>
      <c r="HJ13" s="20">
        <v>1705</v>
      </c>
      <c r="HK13" s="20">
        <v>1202</v>
      </c>
      <c r="HL13" s="20">
        <v>902</v>
      </c>
      <c r="HM13" s="20">
        <v>1576</v>
      </c>
      <c r="HN13" s="20">
        <v>1247</v>
      </c>
      <c r="HO13" s="20">
        <v>817</v>
      </c>
      <c r="HP13" s="20">
        <v>682</v>
      </c>
      <c r="HQ13" s="20">
        <v>619</v>
      </c>
      <c r="HR13" s="20">
        <v>1139</v>
      </c>
      <c r="HS13" s="20">
        <v>915</v>
      </c>
      <c r="HT13" s="20">
        <v>789</v>
      </c>
      <c r="HU13" s="20">
        <v>765</v>
      </c>
      <c r="HV13" s="20">
        <v>3038</v>
      </c>
      <c r="HW13" s="20">
        <v>3484</v>
      </c>
      <c r="HX13" s="20">
        <v>2258</v>
      </c>
      <c r="HY13" s="20">
        <v>2035</v>
      </c>
      <c r="HZ13" s="20">
        <v>2948</v>
      </c>
      <c r="IA13" s="20">
        <v>3486</v>
      </c>
      <c r="IB13" s="20">
        <v>1915</v>
      </c>
      <c r="IC13" s="20">
        <v>1307</v>
      </c>
      <c r="ID13" s="20">
        <v>1154</v>
      </c>
      <c r="IE13" s="20">
        <v>1191</v>
      </c>
      <c r="IF13" s="20">
        <v>1857</v>
      </c>
      <c r="IG13" s="20">
        <v>1311</v>
      </c>
      <c r="IH13" s="20">
        <v>833</v>
      </c>
      <c r="II13" s="20">
        <v>676</v>
      </c>
      <c r="IJ13" s="20">
        <v>748</v>
      </c>
      <c r="IK13" s="20">
        <v>1340</v>
      </c>
      <c r="IL13" s="20">
        <v>848</v>
      </c>
      <c r="IM13" s="20">
        <v>654</v>
      </c>
      <c r="IN13" s="20">
        <v>481</v>
      </c>
      <c r="IO13" s="20">
        <v>1346</v>
      </c>
      <c r="IP13" s="20">
        <v>1210</v>
      </c>
      <c r="IQ13" s="20">
        <v>1399</v>
      </c>
      <c r="IR13" s="20">
        <v>2066</v>
      </c>
      <c r="IS13" s="20">
        <v>3218</v>
      </c>
      <c r="IT13" s="20">
        <v>3427</v>
      </c>
      <c r="IU13" s="20">
        <v>4450</v>
      </c>
      <c r="IV13" s="20">
        <v>2430</v>
      </c>
      <c r="IW13" s="20">
        <v>1983</v>
      </c>
      <c r="IX13" s="20">
        <v>1269</v>
      </c>
      <c r="IY13" s="20">
        <v>1153</v>
      </c>
      <c r="IZ13" s="20">
        <v>940</v>
      </c>
      <c r="JA13" s="20">
        <v>1559</v>
      </c>
      <c r="JB13" s="20">
        <v>1651</v>
      </c>
      <c r="JC13" s="20">
        <v>886</v>
      </c>
      <c r="JD13" s="20">
        <v>782</v>
      </c>
      <c r="JE13" s="20">
        <v>741</v>
      </c>
      <c r="JF13" s="20">
        <v>1319</v>
      </c>
      <c r="JG13" s="20">
        <v>1125</v>
      </c>
      <c r="JH13" s="20">
        <v>1069</v>
      </c>
      <c r="JI13" s="20">
        <v>1032</v>
      </c>
      <c r="JJ13" s="20">
        <v>1196</v>
      </c>
      <c r="JK13" s="20">
        <v>2016</v>
      </c>
      <c r="JL13" s="20">
        <v>4058</v>
      </c>
      <c r="JM13" s="20">
        <v>2433</v>
      </c>
      <c r="JN13" s="20">
        <v>2239</v>
      </c>
      <c r="JO13" s="20">
        <v>1769</v>
      </c>
      <c r="JP13" s="20">
        <v>3669</v>
      </c>
      <c r="JQ13" s="20">
        <v>1858</v>
      </c>
      <c r="JR13" s="20">
        <v>1390</v>
      </c>
      <c r="JS13" s="20">
        <v>1296</v>
      </c>
      <c r="JT13" s="20">
        <v>1014</v>
      </c>
      <c r="JU13" s="20">
        <v>1210</v>
      </c>
      <c r="JV13" s="20">
        <v>859</v>
      </c>
      <c r="JW13" s="20">
        <v>1522</v>
      </c>
      <c r="JX13" s="20">
        <v>1275</v>
      </c>
      <c r="JY13" s="20">
        <v>1079</v>
      </c>
      <c r="JZ13" s="20">
        <v>1893</v>
      </c>
      <c r="KA13" s="20">
        <v>1390</v>
      </c>
      <c r="KB13" s="20">
        <v>1065</v>
      </c>
      <c r="KC13" s="20">
        <v>931</v>
      </c>
      <c r="KD13" s="20">
        <v>931</v>
      </c>
      <c r="KE13" s="20">
        <v>1356</v>
      </c>
      <c r="KF13" s="20">
        <v>3307</v>
      </c>
      <c r="KG13" s="20">
        <v>3605</v>
      </c>
      <c r="KH13" s="20">
        <v>2471</v>
      </c>
      <c r="KI13" s="20">
        <v>2233</v>
      </c>
      <c r="KJ13" s="20">
        <v>3699</v>
      </c>
      <c r="KK13" s="20">
        <v>3867</v>
      </c>
      <c r="KL13" s="20">
        <v>2047</v>
      </c>
      <c r="KM13" s="20">
        <v>1410</v>
      </c>
      <c r="KN13" s="20">
        <v>1083</v>
      </c>
      <c r="KO13" s="20">
        <v>1101</v>
      </c>
      <c r="KP13" s="20">
        <v>2134</v>
      </c>
      <c r="KQ13" s="20">
        <v>1315</v>
      </c>
      <c r="KR13" s="20">
        <v>926</v>
      </c>
      <c r="KS13" s="20">
        <v>737</v>
      </c>
      <c r="KT13" s="20">
        <v>1147</v>
      </c>
      <c r="KU13" s="20">
        <v>849</v>
      </c>
      <c r="KV13" s="20">
        <v>801</v>
      </c>
      <c r="KW13" s="20">
        <v>680</v>
      </c>
      <c r="KX13" s="20">
        <v>763</v>
      </c>
      <c r="KY13" s="20">
        <v>1372</v>
      </c>
      <c r="KZ13" s="20">
        <v>1612</v>
      </c>
      <c r="LA13" s="20">
        <v>1630</v>
      </c>
      <c r="LB13" s="20">
        <v>2248</v>
      </c>
      <c r="LC13" s="20">
        <v>3723</v>
      </c>
      <c r="LD13" s="20">
        <v>3000</v>
      </c>
      <c r="LE13" s="20">
        <v>3950</v>
      </c>
      <c r="LF13" s="20">
        <v>3559</v>
      </c>
      <c r="LG13" s="20">
        <v>2013</v>
      </c>
      <c r="LH13" s="20">
        <v>1634</v>
      </c>
      <c r="LI13" s="20">
        <v>1343</v>
      </c>
      <c r="LJ13" s="20">
        <v>1033</v>
      </c>
      <c r="LK13" s="20">
        <v>922</v>
      </c>
      <c r="LL13" s="20">
        <v>1742</v>
      </c>
      <c r="LM13" s="20">
        <v>1496</v>
      </c>
      <c r="LN13" s="20">
        <v>1009</v>
      </c>
      <c r="LO13" s="20">
        <v>784</v>
      </c>
      <c r="LP13" s="20">
        <v>668</v>
      </c>
      <c r="LQ13" s="20">
        <v>623</v>
      </c>
      <c r="LR13" s="20">
        <v>997</v>
      </c>
      <c r="LS13" s="20">
        <v>1103</v>
      </c>
      <c r="LT13" s="20">
        <v>1020</v>
      </c>
      <c r="LU13" s="20">
        <v>1036</v>
      </c>
      <c r="LV13" s="20">
        <v>1166</v>
      </c>
      <c r="LW13" s="20">
        <v>2072</v>
      </c>
      <c r="LX13" s="20">
        <v>3688</v>
      </c>
      <c r="LY13" s="20">
        <v>2624</v>
      </c>
      <c r="LZ13" s="20">
        <v>3488</v>
      </c>
      <c r="MA13" s="20">
        <v>3755</v>
      </c>
      <c r="MB13" s="20">
        <v>3109</v>
      </c>
      <c r="MC13" s="20">
        <v>1743</v>
      </c>
      <c r="MD13" s="20">
        <v>1228</v>
      </c>
      <c r="ME13" s="20">
        <v>890</v>
      </c>
      <c r="MF13" s="20">
        <v>1700</v>
      </c>
      <c r="MG13" s="20">
        <v>2024</v>
      </c>
      <c r="MH13" s="20">
        <v>1142</v>
      </c>
      <c r="MI13" s="20">
        <v>742</v>
      </c>
      <c r="MJ13" s="20">
        <v>631</v>
      </c>
      <c r="MK13" s="20">
        <v>626</v>
      </c>
      <c r="ML13" s="20">
        <v>1192</v>
      </c>
      <c r="MM13" s="20">
        <v>1070</v>
      </c>
      <c r="MN13" s="20">
        <v>968</v>
      </c>
      <c r="MO13" s="20">
        <v>948</v>
      </c>
      <c r="MP13" s="20">
        <v>894</v>
      </c>
      <c r="MQ13" s="20">
        <v>1258</v>
      </c>
      <c r="MR13" s="20">
        <v>2688</v>
      </c>
      <c r="MS13" s="20">
        <v>3297</v>
      </c>
      <c r="MT13" s="20">
        <v>4017</v>
      </c>
      <c r="MU13" s="20">
        <v>3686</v>
      </c>
      <c r="MV13" s="20">
        <v>3755</v>
      </c>
      <c r="MW13" s="20">
        <v>3022</v>
      </c>
      <c r="MX13" s="20">
        <v>1556</v>
      </c>
      <c r="MY13" s="20">
        <v>1195</v>
      </c>
      <c r="MZ13" s="20">
        <v>1271</v>
      </c>
      <c r="NA13" s="20">
        <v>1620</v>
      </c>
      <c r="NB13" s="20">
        <v>1353</v>
      </c>
      <c r="NC13" s="20">
        <v>887</v>
      </c>
      <c r="ND13" s="20">
        <v>708</v>
      </c>
      <c r="NE13" s="20">
        <v>1114</v>
      </c>
      <c r="NF13" s="20">
        <v>960</v>
      </c>
      <c r="NG13" s="20">
        <v>783</v>
      </c>
      <c r="NH13" s="20">
        <v>724</v>
      </c>
      <c r="NI13" s="20">
        <v>628</v>
      </c>
      <c r="NJ13" s="20">
        <v>859</v>
      </c>
      <c r="NK13" s="20">
        <v>1100</v>
      </c>
      <c r="NL13" s="20">
        <v>1107</v>
      </c>
      <c r="NM13" s="20">
        <v>1222</v>
      </c>
      <c r="NN13" s="20">
        <v>2415</v>
      </c>
      <c r="NO13" s="20">
        <v>4130</v>
      </c>
      <c r="NP13" s="20">
        <v>2812</v>
      </c>
      <c r="NQ13" s="20">
        <v>5340</v>
      </c>
      <c r="NR13" s="20">
        <v>3324</v>
      </c>
      <c r="NS13" s="20">
        <v>2360</v>
      </c>
      <c r="NT13" s="20">
        <v>1298</v>
      </c>
      <c r="NU13" s="20">
        <v>1113</v>
      </c>
      <c r="NV13" s="20">
        <v>907</v>
      </c>
      <c r="NW13" s="20">
        <v>1799</v>
      </c>
      <c r="NX13" s="20">
        <v>1380</v>
      </c>
      <c r="NY13" s="20">
        <v>989</v>
      </c>
      <c r="NZ13" s="20">
        <v>800</v>
      </c>
      <c r="OA13" s="20">
        <v>647</v>
      </c>
      <c r="OB13" s="20">
        <v>623</v>
      </c>
      <c r="OC13" s="20">
        <v>1137</v>
      </c>
      <c r="OD13" s="20">
        <v>1072</v>
      </c>
      <c r="OE13" s="20">
        <v>884</v>
      </c>
      <c r="OF13" s="20">
        <v>927</v>
      </c>
      <c r="OG13" s="20">
        <v>1145</v>
      </c>
      <c r="OH13" s="20">
        <v>1900</v>
      </c>
      <c r="OI13" s="20">
        <v>4566</v>
      </c>
      <c r="OJ13" s="20">
        <v>2622</v>
      </c>
      <c r="OK13" s="20">
        <v>2046</v>
      </c>
      <c r="OL13" s="20">
        <v>3467</v>
      </c>
      <c r="OM13" s="20">
        <v>2820</v>
      </c>
      <c r="ON13" s="20">
        <v>1748</v>
      </c>
      <c r="OO13" s="20">
        <v>1216</v>
      </c>
      <c r="OP13" s="20">
        <v>972</v>
      </c>
      <c r="OQ13" s="20">
        <v>914</v>
      </c>
      <c r="OR13" s="20">
        <v>1096</v>
      </c>
      <c r="OS13" s="20">
        <v>1633</v>
      </c>
      <c r="OT13" s="20">
        <v>993</v>
      </c>
      <c r="OU13" s="20">
        <v>723</v>
      </c>
      <c r="OV13" s="20">
        <v>690</v>
      </c>
      <c r="OW13" s="20">
        <v>1194</v>
      </c>
      <c r="OX13" s="20">
        <v>969</v>
      </c>
      <c r="OY13" s="20">
        <v>820</v>
      </c>
      <c r="OZ13" s="20">
        <v>789</v>
      </c>
      <c r="PA13" s="20">
        <v>775</v>
      </c>
      <c r="PB13" s="20">
        <v>1121</v>
      </c>
      <c r="PC13" s="20">
        <v>1622</v>
      </c>
      <c r="PD13" s="20">
        <v>1730</v>
      </c>
      <c r="PE13" s="20">
        <v>2363</v>
      </c>
      <c r="PF13" s="20">
        <v>3640</v>
      </c>
      <c r="PG13" s="20">
        <v>3813</v>
      </c>
      <c r="PH13" s="20">
        <v>2421</v>
      </c>
      <c r="PI13" s="20">
        <v>2076</v>
      </c>
      <c r="PJ13" s="20">
        <v>3016</v>
      </c>
      <c r="PK13" s="20">
        <v>1960</v>
      </c>
      <c r="PL13" s="20">
        <v>1286</v>
      </c>
      <c r="PM13" s="20">
        <v>1083</v>
      </c>
      <c r="PN13" s="20">
        <v>1145</v>
      </c>
      <c r="PO13" s="20">
        <v>2535</v>
      </c>
      <c r="PP13" s="20">
        <v>1639</v>
      </c>
      <c r="PQ13" s="20">
        <v>1318</v>
      </c>
      <c r="PR13" s="20">
        <v>946</v>
      </c>
      <c r="PS13" s="20">
        <v>769</v>
      </c>
      <c r="PT13" s="20">
        <v>692</v>
      </c>
      <c r="PU13" s="20">
        <v>964</v>
      </c>
      <c r="PV13" s="20">
        <v>1096</v>
      </c>
      <c r="PW13" s="20">
        <v>1080</v>
      </c>
      <c r="PX13" s="20">
        <v>1079</v>
      </c>
      <c r="PY13" s="20">
        <v>1592</v>
      </c>
      <c r="PZ13" s="20">
        <v>3169</v>
      </c>
      <c r="QA13" s="20">
        <v>3215</v>
      </c>
      <c r="QB13" s="20">
        <v>2208</v>
      </c>
      <c r="QC13" s="20">
        <v>2653</v>
      </c>
      <c r="QD13" s="20">
        <v>1652</v>
      </c>
      <c r="QE13" s="20">
        <v>1246</v>
      </c>
      <c r="QF13" s="20">
        <v>1426</v>
      </c>
      <c r="QG13" s="20">
        <v>1120</v>
      </c>
      <c r="QH13" s="20">
        <v>2240</v>
      </c>
      <c r="QI13" s="20">
        <v>1169</v>
      </c>
      <c r="QJ13" s="20">
        <v>946</v>
      </c>
      <c r="QK13" s="20">
        <v>693</v>
      </c>
      <c r="QL13" s="20">
        <v>654</v>
      </c>
      <c r="QM13" s="20">
        <v>1465</v>
      </c>
      <c r="QN13" s="20">
        <v>1007</v>
      </c>
      <c r="QO13" s="20">
        <v>881</v>
      </c>
      <c r="QP13" s="20">
        <v>768</v>
      </c>
      <c r="QQ13" s="20">
        <v>947</v>
      </c>
      <c r="QR13" s="20">
        <v>1364</v>
      </c>
      <c r="QS13" s="20">
        <v>2735</v>
      </c>
      <c r="QT13" s="20">
        <v>3785</v>
      </c>
      <c r="QU13" s="20">
        <v>2497</v>
      </c>
      <c r="QV13" s="20">
        <v>3303</v>
      </c>
      <c r="QW13" s="20">
        <v>3566</v>
      </c>
      <c r="QX13" s="20">
        <v>2290</v>
      </c>
      <c r="QY13" s="20">
        <v>1205</v>
      </c>
      <c r="QZ13" s="20">
        <v>1007</v>
      </c>
      <c r="RA13" s="20">
        <v>1317</v>
      </c>
      <c r="RB13" s="20">
        <v>2109</v>
      </c>
      <c r="RC13" s="20">
        <v>1200</v>
      </c>
      <c r="RD13" s="20">
        <v>819</v>
      </c>
      <c r="RE13" s="20">
        <v>785</v>
      </c>
      <c r="RF13" s="20">
        <v>1521</v>
      </c>
      <c r="RG13" s="20">
        <v>877</v>
      </c>
      <c r="RH13" s="20">
        <v>768</v>
      </c>
      <c r="RI13" s="20">
        <v>636</v>
      </c>
      <c r="RJ13" s="20">
        <v>1706</v>
      </c>
      <c r="RK13" s="20">
        <v>5647</v>
      </c>
      <c r="RL13" s="20">
        <v>3564</v>
      </c>
      <c r="RM13" s="20">
        <v>3766</v>
      </c>
      <c r="RN13" s="20">
        <v>2947</v>
      </c>
      <c r="RO13" s="20">
        <v>2785</v>
      </c>
      <c r="RP13" s="20">
        <v>4222</v>
      </c>
      <c r="RQ13" s="20">
        <v>2935</v>
      </c>
      <c r="RR13" s="20">
        <v>1562</v>
      </c>
      <c r="RS13" s="20">
        <v>1546</v>
      </c>
      <c r="RT13" s="20">
        <v>1200</v>
      </c>
      <c r="RU13" s="20">
        <v>1060</v>
      </c>
      <c r="RV13" s="20">
        <v>917</v>
      </c>
      <c r="RW13" s="20">
        <v>1032</v>
      </c>
      <c r="RX13" s="20">
        <v>1149</v>
      </c>
      <c r="RY13" s="20">
        <v>1046</v>
      </c>
      <c r="RZ13" s="20">
        <v>775</v>
      </c>
      <c r="SA13" s="20">
        <v>623</v>
      </c>
      <c r="SB13" s="20">
        <v>1060</v>
      </c>
      <c r="SC13" s="20">
        <v>774</v>
      </c>
      <c r="SD13" s="20">
        <v>1175</v>
      </c>
      <c r="SE13" s="20">
        <v>1310</v>
      </c>
      <c r="SF13" s="20">
        <v>1378</v>
      </c>
      <c r="SG13" s="20">
        <v>2256</v>
      </c>
      <c r="SH13" s="20">
        <v>2996</v>
      </c>
      <c r="SI13" s="20">
        <v>2278</v>
      </c>
      <c r="SJ13" s="20">
        <v>5106</v>
      </c>
      <c r="SK13" s="20">
        <v>3033</v>
      </c>
      <c r="SL13" s="20">
        <v>1646</v>
      </c>
      <c r="SM13" s="20">
        <v>1228</v>
      </c>
      <c r="SN13" s="20">
        <v>1000</v>
      </c>
      <c r="SO13" s="20">
        <v>1066</v>
      </c>
      <c r="SP13" s="20">
        <v>1589</v>
      </c>
      <c r="SQ13" s="20">
        <v>1124</v>
      </c>
      <c r="SR13" s="20">
        <v>827</v>
      </c>
      <c r="SS13" s="20">
        <v>729</v>
      </c>
      <c r="ST13" s="20">
        <v>1393</v>
      </c>
      <c r="SU13" s="20">
        <v>1059</v>
      </c>
      <c r="SV13" s="20">
        <v>921</v>
      </c>
      <c r="SW13" s="20">
        <v>836</v>
      </c>
      <c r="SX13" s="20">
        <v>819</v>
      </c>
      <c r="SY13" s="20">
        <v>1244</v>
      </c>
      <c r="SZ13" s="20">
        <v>2147</v>
      </c>
      <c r="TA13" s="20">
        <v>2783</v>
      </c>
      <c r="TB13" s="20">
        <v>3481</v>
      </c>
      <c r="TC13" s="20">
        <v>2442</v>
      </c>
      <c r="TD13" s="20">
        <v>5616</v>
      </c>
      <c r="TE13" s="20">
        <v>2668</v>
      </c>
      <c r="TF13" s="20">
        <v>1702</v>
      </c>
      <c r="TG13" s="20">
        <v>1242</v>
      </c>
      <c r="TH13" s="20">
        <v>1122</v>
      </c>
      <c r="TI13" s="20">
        <v>1224</v>
      </c>
      <c r="TJ13" s="20">
        <v>1989</v>
      </c>
      <c r="TK13" s="20">
        <v>1497</v>
      </c>
      <c r="TL13" s="20">
        <v>1104</v>
      </c>
      <c r="TM13" s="20">
        <v>843</v>
      </c>
      <c r="TN13" s="20">
        <v>960</v>
      </c>
      <c r="TO13" s="20">
        <v>592</v>
      </c>
      <c r="TP13" s="20">
        <v>843</v>
      </c>
      <c r="TQ13" s="20">
        <v>1578</v>
      </c>
      <c r="TR13" s="20">
        <v>1223</v>
      </c>
      <c r="TS13" s="20">
        <v>1274</v>
      </c>
      <c r="TT13" s="20">
        <v>2279</v>
      </c>
      <c r="TU13" s="20">
        <v>3139</v>
      </c>
      <c r="TV13" s="20">
        <v>4086</v>
      </c>
      <c r="TW13" s="20">
        <v>2955</v>
      </c>
      <c r="TX13" s="20">
        <v>5173</v>
      </c>
      <c r="TY13" s="20">
        <v>2957</v>
      </c>
      <c r="TZ13" s="20">
        <v>2754</v>
      </c>
      <c r="UA13" s="20">
        <v>1731</v>
      </c>
      <c r="UB13" s="20">
        <v>1183</v>
      </c>
      <c r="UC13" s="20">
        <v>1263</v>
      </c>
      <c r="UD13" s="20">
        <v>1796</v>
      </c>
      <c r="UE13" s="20">
        <v>1643</v>
      </c>
      <c r="UF13" s="20">
        <v>979</v>
      </c>
      <c r="UG13" s="20">
        <v>729</v>
      </c>
      <c r="UH13" s="20">
        <v>739</v>
      </c>
      <c r="UI13" s="20">
        <v>932</v>
      </c>
      <c r="UJ13" s="20">
        <v>746</v>
      </c>
      <c r="UK13" s="20">
        <v>1023</v>
      </c>
      <c r="UL13" s="20">
        <v>946</v>
      </c>
      <c r="UM13" s="20">
        <v>916</v>
      </c>
      <c r="UN13" s="20">
        <v>1273</v>
      </c>
      <c r="UO13" s="20">
        <v>999</v>
      </c>
      <c r="UP13" s="20">
        <v>1111</v>
      </c>
      <c r="UQ13" s="20">
        <v>1590</v>
      </c>
      <c r="UR13" s="20">
        <v>2897</v>
      </c>
      <c r="US13" s="20">
        <v>3697</v>
      </c>
      <c r="UT13" s="20">
        <v>2392</v>
      </c>
      <c r="UU13" s="20">
        <v>3173</v>
      </c>
      <c r="UV13" s="20">
        <v>3047</v>
      </c>
      <c r="UW13" s="20">
        <v>2815</v>
      </c>
      <c r="UX13" s="20">
        <v>2722</v>
      </c>
      <c r="UY13" s="20">
        <v>1403</v>
      </c>
      <c r="UZ13" s="20">
        <v>963</v>
      </c>
      <c r="VA13" s="20">
        <v>965</v>
      </c>
      <c r="VB13" s="20">
        <v>1316</v>
      </c>
      <c r="VC13" s="20">
        <v>879</v>
      </c>
      <c r="VD13" s="20">
        <v>727</v>
      </c>
      <c r="VE13" s="20">
        <v>631</v>
      </c>
      <c r="VF13" s="20">
        <v>1215</v>
      </c>
      <c r="VG13" s="20">
        <v>967</v>
      </c>
      <c r="VH13" s="20">
        <v>1010</v>
      </c>
      <c r="VI13" s="20">
        <v>905</v>
      </c>
      <c r="VJ13" s="20">
        <v>1084</v>
      </c>
      <c r="VK13" s="20">
        <v>1829</v>
      </c>
      <c r="VL13" s="20">
        <v>4751</v>
      </c>
      <c r="VM13" s="20">
        <v>2800</v>
      </c>
      <c r="VN13" s="20">
        <v>2241</v>
      </c>
      <c r="VO13" s="20">
        <v>4227</v>
      </c>
      <c r="VP13" s="20">
        <v>4319</v>
      </c>
      <c r="VQ13" s="20">
        <v>1882</v>
      </c>
      <c r="VR13" s="20">
        <v>1416</v>
      </c>
      <c r="VS13" s="20">
        <v>1103</v>
      </c>
      <c r="VT13" s="20">
        <v>900</v>
      </c>
      <c r="VU13" s="20">
        <v>1090</v>
      </c>
      <c r="VV13" s="20">
        <v>1433</v>
      </c>
      <c r="VW13" s="20">
        <v>864</v>
      </c>
      <c r="VX13" s="20">
        <v>749</v>
      </c>
      <c r="VY13" s="20">
        <v>633</v>
      </c>
      <c r="VZ13" s="20">
        <v>1361</v>
      </c>
      <c r="WA13" s="20">
        <v>1110</v>
      </c>
      <c r="WB13" s="20">
        <v>862</v>
      </c>
      <c r="WC13" s="20">
        <v>729</v>
      </c>
      <c r="WD13" s="20">
        <v>751</v>
      </c>
      <c r="WE13" s="20">
        <v>993</v>
      </c>
      <c r="WF13" s="20">
        <v>2005</v>
      </c>
      <c r="WG13" s="20">
        <v>2727</v>
      </c>
      <c r="WH13" s="20">
        <v>3658</v>
      </c>
      <c r="WI13" s="20">
        <v>2997</v>
      </c>
      <c r="WJ13" s="20">
        <v>2632</v>
      </c>
      <c r="WK13" s="20">
        <v>4652</v>
      </c>
      <c r="WL13" s="20">
        <v>3201</v>
      </c>
      <c r="WM13" s="20">
        <v>1571</v>
      </c>
      <c r="WN13" s="20">
        <v>1529</v>
      </c>
      <c r="WO13" s="20">
        <v>1573</v>
      </c>
      <c r="WP13" s="20">
        <v>1386</v>
      </c>
      <c r="WQ13" s="20">
        <v>1346</v>
      </c>
      <c r="WR13" s="20">
        <v>886</v>
      </c>
      <c r="WS13" s="20">
        <v>889</v>
      </c>
      <c r="WT13" s="20">
        <v>754</v>
      </c>
      <c r="WU13" s="20">
        <v>687</v>
      </c>
      <c r="WV13" s="20">
        <v>1049</v>
      </c>
      <c r="WW13" s="20">
        <v>775</v>
      </c>
      <c r="WX13" s="20">
        <v>850</v>
      </c>
      <c r="WY13" s="20">
        <v>1032</v>
      </c>
      <c r="WZ13" s="20">
        <v>1005</v>
      </c>
      <c r="XA13" s="20">
        <v>1025</v>
      </c>
      <c r="XB13" s="20">
        <v>1972</v>
      </c>
      <c r="XC13" s="20">
        <v>3157</v>
      </c>
      <c r="XD13" s="20">
        <v>2949</v>
      </c>
      <c r="XE13" s="20">
        <v>2506</v>
      </c>
      <c r="XF13" s="20">
        <v>4556</v>
      </c>
      <c r="XG13" s="20">
        <v>4294</v>
      </c>
      <c r="XH13" s="20">
        <v>1793</v>
      </c>
      <c r="XI13" s="20">
        <v>1249</v>
      </c>
      <c r="XJ13" s="20">
        <v>1018</v>
      </c>
      <c r="XK13" s="20">
        <v>954</v>
      </c>
      <c r="XL13" s="20">
        <v>1259</v>
      </c>
      <c r="XM13" s="20">
        <v>1358</v>
      </c>
      <c r="XN13" s="20">
        <v>946</v>
      </c>
      <c r="XO13" s="20">
        <v>724</v>
      </c>
      <c r="XP13" s="20">
        <v>706</v>
      </c>
      <c r="XQ13" s="20">
        <v>1511</v>
      </c>
      <c r="XR13" s="20">
        <v>969</v>
      </c>
      <c r="XS13" s="20">
        <v>875</v>
      </c>
      <c r="XT13" s="20">
        <v>845</v>
      </c>
      <c r="XU13" s="20">
        <v>965</v>
      </c>
      <c r="XV13" s="20">
        <v>1472</v>
      </c>
      <c r="XW13" s="20">
        <v>2997</v>
      </c>
      <c r="XX13" s="20">
        <v>3681</v>
      </c>
      <c r="XY13" s="20">
        <v>2501</v>
      </c>
      <c r="XZ13" s="20">
        <v>4908</v>
      </c>
      <c r="YA13" s="20">
        <v>4341</v>
      </c>
      <c r="YB13" s="20">
        <v>2112</v>
      </c>
      <c r="YC13" s="20">
        <v>1390</v>
      </c>
      <c r="YD13" s="20">
        <v>1008</v>
      </c>
      <c r="YE13" s="20">
        <v>996</v>
      </c>
      <c r="YF13" s="20">
        <v>1147</v>
      </c>
      <c r="YG13" s="20">
        <v>1559</v>
      </c>
      <c r="YH13" s="20">
        <v>927</v>
      </c>
      <c r="YI13" s="20">
        <v>736</v>
      </c>
      <c r="YJ13" s="20">
        <v>628</v>
      </c>
      <c r="YK13" s="20">
        <v>1438</v>
      </c>
      <c r="YL13" s="20">
        <v>747</v>
      </c>
      <c r="YM13" s="20">
        <v>697</v>
      </c>
      <c r="YN13" s="20">
        <v>671</v>
      </c>
      <c r="YO13" s="20">
        <v>648</v>
      </c>
      <c r="YP13" s="20">
        <v>933</v>
      </c>
      <c r="YQ13" s="20">
        <v>1188</v>
      </c>
      <c r="YR13" s="20">
        <v>1149</v>
      </c>
      <c r="YS13" s="20">
        <v>1423</v>
      </c>
      <c r="YT13" s="20">
        <v>2487</v>
      </c>
      <c r="YU13" s="20">
        <v>3858</v>
      </c>
      <c r="YV13" s="20">
        <v>2196</v>
      </c>
      <c r="YW13" s="20">
        <v>2400</v>
      </c>
      <c r="YX13" s="20">
        <v>5196</v>
      </c>
      <c r="YY13" s="20">
        <v>338</v>
      </c>
      <c r="YZ13" s="20">
        <v>767</v>
      </c>
      <c r="ZA13" s="20">
        <v>1031</v>
      </c>
      <c r="ZB13" s="20">
        <v>1138</v>
      </c>
      <c r="ZC13" s="20">
        <v>1018</v>
      </c>
      <c r="ZD13" s="20">
        <v>1486</v>
      </c>
      <c r="ZE13" s="20">
        <v>1310</v>
      </c>
      <c r="ZF13" s="20">
        <v>996</v>
      </c>
      <c r="ZG13" s="20">
        <v>851</v>
      </c>
      <c r="ZH13" s="20">
        <v>879</v>
      </c>
      <c r="ZI13" s="20">
        <v>1090</v>
      </c>
      <c r="ZJ13" s="20">
        <v>889</v>
      </c>
      <c r="ZK13" s="20">
        <v>907</v>
      </c>
      <c r="ZL13" s="20">
        <v>1113</v>
      </c>
      <c r="ZM13" s="20">
        <v>2023</v>
      </c>
      <c r="ZN13" s="20">
        <v>3396</v>
      </c>
      <c r="ZO13" s="20">
        <v>2671</v>
      </c>
      <c r="ZP13" s="20">
        <v>4294</v>
      </c>
      <c r="ZQ13" s="20">
        <v>3410</v>
      </c>
      <c r="ZR13" s="20">
        <v>3316</v>
      </c>
      <c r="ZS13" s="20">
        <v>1455</v>
      </c>
      <c r="ZT13" s="20">
        <v>1221</v>
      </c>
      <c r="ZU13" s="20">
        <v>966</v>
      </c>
      <c r="ZV13" s="20">
        <v>1012</v>
      </c>
      <c r="ZW13" s="20">
        <v>1399</v>
      </c>
      <c r="ZX13" s="20">
        <v>1027</v>
      </c>
      <c r="ZY13" s="20">
        <v>884</v>
      </c>
      <c r="ZZ13" s="20">
        <v>641</v>
      </c>
      <c r="AAA13" s="20">
        <v>726</v>
      </c>
      <c r="AAB13" s="20">
        <v>1214</v>
      </c>
      <c r="AAC13" s="20">
        <v>869</v>
      </c>
      <c r="AAD13" s="20">
        <v>768</v>
      </c>
      <c r="AAE13" s="20">
        <v>816</v>
      </c>
      <c r="AAF13" s="20">
        <v>951</v>
      </c>
      <c r="AAG13" s="20">
        <v>1102</v>
      </c>
      <c r="AAH13" s="20">
        <v>1825</v>
      </c>
      <c r="AAI13" s="20">
        <v>2209</v>
      </c>
      <c r="AAJ13" s="20">
        <v>3523</v>
      </c>
      <c r="AAK13" s="20">
        <v>2537</v>
      </c>
      <c r="AAL13" s="20">
        <v>5048</v>
      </c>
      <c r="AAM13" s="20">
        <v>3060</v>
      </c>
      <c r="AAN13" s="20">
        <v>2292</v>
      </c>
      <c r="AAO13" s="20">
        <v>1403</v>
      </c>
      <c r="AAP13" s="20">
        <v>1118</v>
      </c>
      <c r="AAQ13" s="20">
        <v>1508</v>
      </c>
      <c r="AAR13" s="20">
        <v>1531</v>
      </c>
      <c r="AAS13" s="20">
        <v>990</v>
      </c>
      <c r="AAT13" s="20">
        <v>846</v>
      </c>
      <c r="AAU13" s="20">
        <v>748</v>
      </c>
      <c r="AAV13" s="20">
        <v>736</v>
      </c>
      <c r="AAW13" s="20">
        <v>972</v>
      </c>
      <c r="AAX13" s="20">
        <v>685</v>
      </c>
      <c r="AAY13" s="20">
        <v>1316</v>
      </c>
      <c r="AAZ13" s="20">
        <v>1226</v>
      </c>
      <c r="ABA13" s="20">
        <v>1356</v>
      </c>
      <c r="ABB13" s="20">
        <v>2144</v>
      </c>
      <c r="ABC13" s="20">
        <v>3805</v>
      </c>
      <c r="ABD13" s="20">
        <v>2750</v>
      </c>
      <c r="ABE13" s="20">
        <v>2145</v>
      </c>
      <c r="ABF13" s="20">
        <v>2967</v>
      </c>
      <c r="ABG13" s="20">
        <v>2974</v>
      </c>
      <c r="ABH13" s="20">
        <v>2141</v>
      </c>
      <c r="ABI13" s="20">
        <v>1295</v>
      </c>
      <c r="ABJ13" s="20">
        <v>1073</v>
      </c>
      <c r="ABK13" s="20">
        <v>1025</v>
      </c>
      <c r="ABL13" s="20">
        <v>1506</v>
      </c>
      <c r="ABM13" s="20">
        <v>1302</v>
      </c>
      <c r="ABN13" s="20">
        <v>883</v>
      </c>
      <c r="ABO13" s="20">
        <v>729</v>
      </c>
      <c r="ABP13" s="20">
        <v>688</v>
      </c>
      <c r="ABQ13" s="20">
        <v>1063</v>
      </c>
      <c r="ABR13" s="20">
        <v>934</v>
      </c>
      <c r="ABS13" s="20">
        <v>905</v>
      </c>
      <c r="ABT13" s="20">
        <v>1166</v>
      </c>
      <c r="ABU13" s="20">
        <v>1325</v>
      </c>
      <c r="ABV13" s="20">
        <v>1917</v>
      </c>
      <c r="ABW13" s="20">
        <v>3099</v>
      </c>
      <c r="ABX13" s="20">
        <v>2518</v>
      </c>
      <c r="ABY13" s="20">
        <v>2995</v>
      </c>
      <c r="ABZ13" s="20">
        <v>4407</v>
      </c>
      <c r="ACA13" s="20">
        <v>1812</v>
      </c>
      <c r="ACB13" s="20">
        <v>1411</v>
      </c>
      <c r="ACC13" s="20">
        <v>1169</v>
      </c>
      <c r="ACD13" s="20">
        <v>1012</v>
      </c>
      <c r="ACE13" s="20">
        <v>1091</v>
      </c>
      <c r="ACF13" s="20">
        <v>1188</v>
      </c>
      <c r="ACG13" s="20">
        <v>891</v>
      </c>
      <c r="ACH13" s="20">
        <v>780</v>
      </c>
      <c r="ACI13" s="20">
        <v>1555</v>
      </c>
      <c r="ACJ13" s="20">
        <v>1062</v>
      </c>
      <c r="ACK13" s="20">
        <v>871</v>
      </c>
      <c r="ACL13" s="20">
        <v>789</v>
      </c>
      <c r="ACM13" s="20">
        <v>847</v>
      </c>
      <c r="ACN13" s="20">
        <v>1101</v>
      </c>
      <c r="ACO13" s="20">
        <v>1565</v>
      </c>
      <c r="ACP13" s="20">
        <v>1605</v>
      </c>
      <c r="ACQ13" s="20">
        <v>2495</v>
      </c>
      <c r="ACR13" s="20">
        <v>3288</v>
      </c>
      <c r="ACS13" s="20">
        <v>2813</v>
      </c>
      <c r="ACT13" s="20">
        <v>2527</v>
      </c>
      <c r="ACU13" s="20">
        <v>3032</v>
      </c>
      <c r="ACV13" s="20">
        <v>3345</v>
      </c>
      <c r="ACW13" s="20">
        <v>2474</v>
      </c>
      <c r="ACX13" s="20">
        <v>1753</v>
      </c>
      <c r="ACY13" s="20">
        <v>1620</v>
      </c>
      <c r="ACZ13" s="20">
        <v>1371</v>
      </c>
      <c r="ADA13" s="20">
        <v>1053</v>
      </c>
      <c r="ADB13" s="20">
        <v>931</v>
      </c>
      <c r="ADC13" s="20">
        <v>930</v>
      </c>
      <c r="ADD13" s="20">
        <v>650</v>
      </c>
      <c r="ADE13" s="20">
        <v>753</v>
      </c>
      <c r="ADF13" s="20">
        <v>1003</v>
      </c>
      <c r="ADG13" s="20">
        <v>1083</v>
      </c>
      <c r="ADH13" s="20">
        <v>964</v>
      </c>
      <c r="ADI13" s="20">
        <v>1475</v>
      </c>
      <c r="ADJ13" s="20">
        <v>1806</v>
      </c>
      <c r="ADK13" s="20">
        <v>2833</v>
      </c>
      <c r="ADL13" s="20">
        <v>3750</v>
      </c>
      <c r="ADM13" s="20">
        <v>2662</v>
      </c>
      <c r="ADN13" s="20">
        <v>2970</v>
      </c>
      <c r="ADO13" s="20">
        <v>4117</v>
      </c>
      <c r="ADP13" s="20">
        <v>3646</v>
      </c>
      <c r="ADQ13" s="20">
        <v>1995</v>
      </c>
      <c r="ADR13" s="20">
        <v>1470</v>
      </c>
      <c r="ADS13" s="20">
        <v>1601</v>
      </c>
      <c r="ADT13" s="20">
        <v>1423</v>
      </c>
      <c r="ADU13" s="20">
        <v>1102</v>
      </c>
      <c r="ADV13" s="20">
        <v>921</v>
      </c>
      <c r="ADW13" s="20">
        <v>722</v>
      </c>
      <c r="ADX13" s="20">
        <v>704</v>
      </c>
      <c r="ADY13" s="20">
        <v>631</v>
      </c>
      <c r="ADZ13" s="20">
        <v>930</v>
      </c>
      <c r="AEA13" s="20">
        <v>746</v>
      </c>
      <c r="AEB13" s="20">
        <v>784</v>
      </c>
      <c r="AEC13" s="20">
        <v>948</v>
      </c>
      <c r="AED13" s="20">
        <v>870</v>
      </c>
      <c r="AEE13" s="20">
        <v>1012</v>
      </c>
      <c r="AEF13" s="20">
        <v>1170</v>
      </c>
      <c r="AEG13" s="20">
        <v>3739</v>
      </c>
      <c r="AEH13" s="20">
        <v>2676</v>
      </c>
      <c r="AEI13" s="20">
        <v>3393</v>
      </c>
      <c r="AEJ13" s="20">
        <v>3597</v>
      </c>
      <c r="AEK13" s="20">
        <v>2468</v>
      </c>
      <c r="AEL13" s="20">
        <v>1420</v>
      </c>
      <c r="AEM13" s="20">
        <v>1180</v>
      </c>
      <c r="AEN13" s="20">
        <v>1015</v>
      </c>
      <c r="AEO13" s="20">
        <v>836</v>
      </c>
      <c r="AEP13" s="20">
        <v>992</v>
      </c>
      <c r="AEQ13" s="20">
        <v>1116</v>
      </c>
      <c r="AER13" s="20">
        <v>837</v>
      </c>
      <c r="AES13" s="20">
        <v>688</v>
      </c>
      <c r="AET13" s="20">
        <v>641</v>
      </c>
      <c r="AEU13" s="20">
        <v>1019</v>
      </c>
      <c r="AEV13" s="20">
        <v>919</v>
      </c>
      <c r="AEW13" s="20">
        <v>817</v>
      </c>
      <c r="AEX13" s="20">
        <v>850</v>
      </c>
      <c r="AEY13" s="20">
        <v>818</v>
      </c>
      <c r="AEZ13" s="20">
        <v>1131</v>
      </c>
      <c r="AFA13" s="20">
        <v>2782</v>
      </c>
      <c r="AFB13" s="20">
        <v>3697</v>
      </c>
      <c r="AFC13" s="20">
        <v>2440</v>
      </c>
      <c r="AFD13" s="20">
        <v>4053</v>
      </c>
      <c r="AFE13" s="20">
        <v>3899</v>
      </c>
      <c r="AFF13" s="20">
        <v>2476</v>
      </c>
      <c r="AFG13" s="20">
        <v>1728</v>
      </c>
      <c r="AFH13" s="20">
        <v>1216</v>
      </c>
      <c r="AFI13" s="20">
        <v>947</v>
      </c>
      <c r="AFJ13" s="20">
        <v>1081</v>
      </c>
      <c r="AFK13" s="20">
        <v>1726</v>
      </c>
      <c r="AFL13" s="20">
        <v>1019</v>
      </c>
      <c r="AFM13" s="20">
        <v>773</v>
      </c>
      <c r="AFN13" s="20">
        <v>637</v>
      </c>
      <c r="AFO13" s="20">
        <v>1144</v>
      </c>
      <c r="AFP13" s="20">
        <v>815</v>
      </c>
      <c r="AFQ13" s="20">
        <v>720</v>
      </c>
      <c r="AFR13" s="20">
        <v>581</v>
      </c>
      <c r="AFS13" s="20">
        <v>562</v>
      </c>
      <c r="AFT13" s="20">
        <v>802</v>
      </c>
      <c r="AFU13" s="20">
        <v>1372</v>
      </c>
      <c r="AFV13" s="20">
        <v>1501</v>
      </c>
      <c r="AFW13" s="20">
        <v>2264</v>
      </c>
      <c r="AFX13" s="20">
        <v>3652</v>
      </c>
      <c r="AFY13" s="20">
        <v>2617</v>
      </c>
      <c r="AFZ13" s="20">
        <v>3509</v>
      </c>
      <c r="AGA13" s="20">
        <v>3002</v>
      </c>
      <c r="AGB13" s="20">
        <v>1845</v>
      </c>
      <c r="AGC13" s="20">
        <v>1461</v>
      </c>
      <c r="AGD13" s="20">
        <v>1265</v>
      </c>
      <c r="AGE13" s="20">
        <v>971</v>
      </c>
      <c r="AGF13" s="20">
        <v>841</v>
      </c>
      <c r="AGG13" s="20">
        <v>1445</v>
      </c>
      <c r="AGH13" s="20">
        <v>1209</v>
      </c>
      <c r="AGI13" s="20">
        <v>882</v>
      </c>
      <c r="AGJ13" s="20">
        <v>631</v>
      </c>
      <c r="AGK13" s="20">
        <v>620</v>
      </c>
      <c r="AGL13" s="20">
        <v>1080</v>
      </c>
      <c r="AGM13" s="20">
        <v>932</v>
      </c>
      <c r="AGN13" s="20">
        <v>956</v>
      </c>
      <c r="AGO13" s="20">
        <v>861</v>
      </c>
      <c r="AGP13" s="20">
        <v>945</v>
      </c>
      <c r="AGQ13" s="20">
        <v>1041</v>
      </c>
      <c r="AGR13" s="20">
        <v>1904</v>
      </c>
      <c r="AGS13" s="20">
        <v>3283</v>
      </c>
      <c r="AGT13" s="20">
        <v>2268</v>
      </c>
      <c r="AGU13" s="20">
        <v>3637</v>
      </c>
      <c r="AGV13" s="20">
        <v>3685</v>
      </c>
      <c r="AGW13" s="20">
        <v>1667</v>
      </c>
      <c r="AGX13" s="20">
        <v>1310</v>
      </c>
      <c r="AGY13" s="20">
        <v>1013</v>
      </c>
      <c r="AGZ13" s="20">
        <v>852</v>
      </c>
      <c r="AHA13" s="20">
        <v>1131</v>
      </c>
      <c r="AHB13" s="20">
        <v>1155</v>
      </c>
      <c r="AHC13" s="20">
        <v>943</v>
      </c>
      <c r="AHD13" s="20">
        <v>683</v>
      </c>
      <c r="AHE13" s="20">
        <v>613</v>
      </c>
      <c r="AHF13" s="20">
        <v>1074</v>
      </c>
      <c r="AHG13" s="20">
        <v>35</v>
      </c>
      <c r="AHH13" s="20">
        <v>682</v>
      </c>
      <c r="AHI13" s="20">
        <v>801</v>
      </c>
      <c r="AHJ13" s="20">
        <v>870</v>
      </c>
      <c r="AHK13" s="20">
        <v>1328</v>
      </c>
      <c r="AHL13" s="20">
        <v>1530</v>
      </c>
      <c r="AHM13" s="20">
        <v>2329</v>
      </c>
      <c r="AHN13" s="20">
        <v>3385</v>
      </c>
      <c r="AHO13" s="20">
        <v>2285</v>
      </c>
      <c r="AHP13" s="20">
        <v>3964</v>
      </c>
      <c r="AHQ13" s="20">
        <v>3168</v>
      </c>
      <c r="AHR13" s="20">
        <v>1968</v>
      </c>
      <c r="AHS13" s="20">
        <v>1204</v>
      </c>
      <c r="AHT13" s="20">
        <v>957</v>
      </c>
      <c r="AHU13" s="20">
        <v>1098</v>
      </c>
      <c r="AHV13" s="20">
        <v>1142</v>
      </c>
      <c r="AHW13" s="20">
        <v>938</v>
      </c>
      <c r="AHX13" s="20">
        <v>757</v>
      </c>
      <c r="AHY13" s="20">
        <v>589</v>
      </c>
      <c r="AHZ13" s="20">
        <v>1614</v>
      </c>
      <c r="AIA13" s="20">
        <v>881</v>
      </c>
      <c r="AIB13" s="20">
        <v>922</v>
      </c>
      <c r="AIC13" s="20">
        <v>890</v>
      </c>
      <c r="AID13" s="20">
        <v>669</v>
      </c>
      <c r="AIE13" s="20">
        <v>872</v>
      </c>
      <c r="AIF13" s="20">
        <v>1004</v>
      </c>
      <c r="AIG13" s="20">
        <v>914</v>
      </c>
      <c r="AIH13" s="20">
        <v>1058</v>
      </c>
      <c r="AII13" s="20">
        <v>1465</v>
      </c>
      <c r="AIJ13" s="20">
        <v>2787</v>
      </c>
      <c r="AIK13" s="20">
        <v>2826</v>
      </c>
      <c r="AIL13" s="20">
        <v>3389</v>
      </c>
      <c r="AIM13" s="20">
        <v>3568</v>
      </c>
      <c r="AIN13" s="20">
        <v>2638</v>
      </c>
      <c r="AIO13" s="20">
        <v>1352</v>
      </c>
      <c r="AIP13" s="20">
        <v>1052</v>
      </c>
      <c r="AIQ13" s="20">
        <v>893</v>
      </c>
      <c r="AIR13" s="20">
        <v>942</v>
      </c>
      <c r="AIS13" s="20">
        <v>1080</v>
      </c>
      <c r="AIT13" s="20">
        <v>1019</v>
      </c>
      <c r="AIU13" s="20">
        <v>811</v>
      </c>
      <c r="AIV13" s="20">
        <v>684</v>
      </c>
      <c r="AIW13" s="20">
        <v>615</v>
      </c>
      <c r="AIX13" s="20">
        <v>1290</v>
      </c>
      <c r="AIY13" s="20">
        <v>792</v>
      </c>
      <c r="AIZ13" s="20">
        <v>787</v>
      </c>
      <c r="AJA13" s="20">
        <v>866</v>
      </c>
      <c r="AJB13" s="20">
        <v>1035</v>
      </c>
      <c r="AJC13" s="20">
        <v>1668</v>
      </c>
      <c r="AJD13" s="20">
        <v>3718</v>
      </c>
      <c r="AJE13" s="20">
        <v>2523</v>
      </c>
      <c r="AJF13" s="20">
        <v>3632</v>
      </c>
      <c r="AJG13" s="20">
        <v>3640</v>
      </c>
      <c r="AJH13" s="20">
        <v>2931</v>
      </c>
      <c r="AJI13" s="20">
        <v>1439</v>
      </c>
      <c r="AJJ13" s="20">
        <v>1025</v>
      </c>
      <c r="AJK13" s="20">
        <v>909</v>
      </c>
      <c r="AJL13" s="20">
        <v>811</v>
      </c>
      <c r="AJM13" s="20">
        <v>994</v>
      </c>
      <c r="AJN13" s="20">
        <v>1129</v>
      </c>
      <c r="AJO13" s="20">
        <v>1053</v>
      </c>
      <c r="AJP13" s="20">
        <v>773</v>
      </c>
      <c r="AJQ13" s="20">
        <v>770</v>
      </c>
      <c r="AJR13" s="20">
        <v>1239</v>
      </c>
      <c r="AJS13" s="20">
        <v>812</v>
      </c>
      <c r="AJT13" s="20">
        <v>626</v>
      </c>
      <c r="AJU13" s="20">
        <v>540</v>
      </c>
      <c r="AJV13" s="20">
        <v>625</v>
      </c>
      <c r="AJW13" s="20">
        <v>847</v>
      </c>
      <c r="AJX13" s="20">
        <v>1344</v>
      </c>
      <c r="AJY13" s="20">
        <v>1513</v>
      </c>
      <c r="AJZ13" s="20">
        <v>2030</v>
      </c>
      <c r="AKA13" s="20">
        <v>3222</v>
      </c>
      <c r="AKB13" s="20">
        <v>2691</v>
      </c>
      <c r="AKC13" s="20">
        <v>2284</v>
      </c>
      <c r="AKD13" s="20">
        <v>3214</v>
      </c>
      <c r="AKE13" s="20">
        <v>3257</v>
      </c>
      <c r="AKF13" s="20">
        <v>1878</v>
      </c>
      <c r="AKG13" s="20">
        <v>1423</v>
      </c>
      <c r="AKH13" s="20">
        <v>920</v>
      </c>
      <c r="AKI13" s="20">
        <v>906</v>
      </c>
      <c r="AKJ13" s="20">
        <v>764</v>
      </c>
      <c r="AKK13" s="20">
        <v>652</v>
      </c>
      <c r="AKL13" s="20">
        <v>779</v>
      </c>
      <c r="AKM13" s="20">
        <v>621</v>
      </c>
      <c r="AKN13" s="20">
        <v>991</v>
      </c>
      <c r="AKO13" s="20">
        <v>1188</v>
      </c>
      <c r="AKP13" s="20">
        <v>969</v>
      </c>
      <c r="AKQ13" s="20">
        <v>991</v>
      </c>
      <c r="AKR13" s="20">
        <v>1258</v>
      </c>
      <c r="AKS13" s="20">
        <v>2524</v>
      </c>
      <c r="AKT13" s="20">
        <v>3072</v>
      </c>
      <c r="AKU13" s="20">
        <v>2085</v>
      </c>
      <c r="AKV13" s="20">
        <v>2524</v>
      </c>
      <c r="AKW13" s="20">
        <v>2729</v>
      </c>
      <c r="AKX13" s="20">
        <v>2756</v>
      </c>
      <c r="AKY13" s="20">
        <v>1618</v>
      </c>
      <c r="AKZ13" s="20">
        <v>1165</v>
      </c>
      <c r="ALA13" s="20">
        <v>980</v>
      </c>
      <c r="ALB13" s="20">
        <v>1068</v>
      </c>
      <c r="ALC13" s="20">
        <v>1365</v>
      </c>
      <c r="ALD13" s="20">
        <v>1037</v>
      </c>
      <c r="ALE13" s="20">
        <v>743</v>
      </c>
      <c r="ALF13" s="20">
        <v>724</v>
      </c>
      <c r="ALG13" s="20">
        <v>651</v>
      </c>
      <c r="ALH13" s="20">
        <v>1038</v>
      </c>
      <c r="ALI13" s="20">
        <v>1255</v>
      </c>
      <c r="ALJ13" s="20">
        <v>1110</v>
      </c>
      <c r="ALK13" s="20">
        <v>1619</v>
      </c>
      <c r="ALL13" s="20">
        <v>1689</v>
      </c>
      <c r="ALM13" s="20">
        <v>2866</v>
      </c>
      <c r="ALN13" s="20">
        <v>3271</v>
      </c>
      <c r="ALO13" s="20">
        <v>3499</v>
      </c>
      <c r="ALP13" s="20">
        <v>3282</v>
      </c>
      <c r="ALQ13" s="20">
        <v>2024</v>
      </c>
      <c r="ALR13" s="20">
        <v>1260</v>
      </c>
      <c r="ALS13" s="20">
        <v>1093</v>
      </c>
      <c r="ALT13" s="20">
        <v>1232</v>
      </c>
      <c r="ALU13" s="20">
        <v>1599</v>
      </c>
      <c r="ALV13" s="20">
        <v>1170</v>
      </c>
      <c r="ALW13" s="20">
        <v>917</v>
      </c>
      <c r="ALX13" s="20">
        <v>777</v>
      </c>
      <c r="ALY13" s="20">
        <v>1490</v>
      </c>
      <c r="ALZ13" s="20">
        <v>1040</v>
      </c>
      <c r="AMA13" s="20">
        <v>824</v>
      </c>
      <c r="AMB13" s="20">
        <v>763</v>
      </c>
      <c r="AMC13" s="20">
        <v>861</v>
      </c>
      <c r="AMD13" s="20">
        <v>1092</v>
      </c>
      <c r="AME13" s="20">
        <v>1176</v>
      </c>
      <c r="AMF13" s="20">
        <v>1329</v>
      </c>
      <c r="AMG13" s="20">
        <v>2124</v>
      </c>
      <c r="AMH13" s="20">
        <v>3346</v>
      </c>
      <c r="AMI13" s="20">
        <v>2731</v>
      </c>
      <c r="AMJ13" s="20">
        <v>6075</v>
      </c>
      <c r="AMK13" s="20">
        <v>3522</v>
      </c>
      <c r="AML13" s="20">
        <v>2071</v>
      </c>
      <c r="AMM13" s="20">
        <v>1548</v>
      </c>
      <c r="AMN13" s="20">
        <v>1139</v>
      </c>
      <c r="AMO13" s="20">
        <v>954</v>
      </c>
      <c r="AMP13" s="20">
        <v>901</v>
      </c>
      <c r="AMQ13" s="20">
        <v>775</v>
      </c>
      <c r="AMR13" s="20">
        <v>1391</v>
      </c>
      <c r="AMS13" s="20">
        <v>882</v>
      </c>
      <c r="AMT13" s="20">
        <v>936</v>
      </c>
      <c r="AMU13" s="20">
        <v>857</v>
      </c>
      <c r="AMV13" s="20">
        <v>737</v>
      </c>
      <c r="AMW13" s="20">
        <v>837</v>
      </c>
      <c r="AMX13" s="20">
        <v>1124</v>
      </c>
      <c r="AMY13" s="20">
        <v>1211</v>
      </c>
      <c r="AMZ13" s="20">
        <v>1640</v>
      </c>
      <c r="ANA13" s="20">
        <v>2448</v>
      </c>
      <c r="ANB13" s="20">
        <v>3756</v>
      </c>
      <c r="ANC13" s="20">
        <v>3014</v>
      </c>
      <c r="AND13" s="20">
        <v>4531</v>
      </c>
      <c r="ANE13" s="20">
        <v>2835</v>
      </c>
      <c r="ANF13" s="20">
        <v>2378</v>
      </c>
      <c r="ANG13" s="20">
        <v>1720</v>
      </c>
      <c r="ANH13" s="20">
        <v>1350</v>
      </c>
      <c r="ANI13" s="20">
        <v>1141</v>
      </c>
      <c r="ANJ13" s="20">
        <v>1105</v>
      </c>
      <c r="ANK13" s="20">
        <v>918</v>
      </c>
      <c r="ANL13" s="20">
        <v>754</v>
      </c>
      <c r="ANM13" s="20">
        <v>941</v>
      </c>
      <c r="ANN13" s="20">
        <v>745</v>
      </c>
      <c r="ANO13" s="20">
        <v>684</v>
      </c>
      <c r="ANP13" s="20">
        <v>583</v>
      </c>
      <c r="ANQ13" s="20">
        <v>1053</v>
      </c>
      <c r="ANR13" s="20">
        <v>891</v>
      </c>
      <c r="ANS13" s="20">
        <v>839</v>
      </c>
      <c r="ANT13" s="20">
        <v>836</v>
      </c>
      <c r="ANU13" s="20">
        <v>1034</v>
      </c>
      <c r="ANV13" s="20">
        <v>1613</v>
      </c>
      <c r="ANW13" s="20">
        <v>3979</v>
      </c>
      <c r="ANX13" s="20">
        <v>2612</v>
      </c>
      <c r="ANY13" s="20">
        <v>2937</v>
      </c>
      <c r="ANZ13" s="20">
        <v>4336</v>
      </c>
      <c r="AOA13" s="20">
        <v>2967</v>
      </c>
      <c r="AOB13" s="20">
        <v>1735</v>
      </c>
      <c r="AOC13" s="20">
        <v>1249</v>
      </c>
      <c r="AOD13" s="20">
        <v>1147</v>
      </c>
      <c r="AOE13" s="20">
        <v>957</v>
      </c>
      <c r="AOF13" s="20">
        <v>1064</v>
      </c>
      <c r="AOG13" s="20">
        <v>1339</v>
      </c>
      <c r="AOH13" s="20">
        <v>925</v>
      </c>
      <c r="AOI13" s="20">
        <v>749</v>
      </c>
      <c r="AOJ13" s="20">
        <v>1097</v>
      </c>
      <c r="AOK13" s="20">
        <v>1001</v>
      </c>
      <c r="AOL13" s="20">
        <v>747</v>
      </c>
      <c r="AOM13" s="20">
        <v>736</v>
      </c>
      <c r="AON13" s="20">
        <v>702</v>
      </c>
      <c r="AOO13" s="20">
        <v>936</v>
      </c>
      <c r="AOP13" s="20">
        <v>1657</v>
      </c>
      <c r="AOQ13" s="20">
        <v>2463</v>
      </c>
      <c r="AOR13" s="20">
        <v>3595</v>
      </c>
      <c r="AOS13" s="20">
        <v>2570</v>
      </c>
      <c r="AOT13" s="20">
        <v>3890</v>
      </c>
      <c r="AOU13" s="20">
        <v>2479</v>
      </c>
      <c r="AOV13" s="20">
        <v>2150</v>
      </c>
      <c r="AOW13" s="20">
        <v>2047</v>
      </c>
      <c r="AOX13" s="20">
        <v>1392</v>
      </c>
      <c r="AOY13" s="20">
        <v>1186</v>
      </c>
      <c r="AOZ13" s="20">
        <v>1245</v>
      </c>
      <c r="APA13" s="20">
        <v>1003</v>
      </c>
      <c r="APB13" s="20">
        <v>927</v>
      </c>
      <c r="APC13" s="20">
        <v>876</v>
      </c>
      <c r="APD13" s="20">
        <v>1544</v>
      </c>
      <c r="APE13" s="20">
        <v>955</v>
      </c>
      <c r="APF13" s="20">
        <v>710</v>
      </c>
      <c r="APG13" s="20">
        <v>569</v>
      </c>
      <c r="APH13" s="20">
        <v>546</v>
      </c>
      <c r="API13" s="20">
        <v>694</v>
      </c>
      <c r="APJ13" s="20">
        <v>1000</v>
      </c>
      <c r="APK13" s="20">
        <v>1107</v>
      </c>
      <c r="APL13" s="20">
        <v>1336</v>
      </c>
      <c r="APM13" s="20">
        <v>2548</v>
      </c>
      <c r="APN13" s="20">
        <v>3062</v>
      </c>
      <c r="APO13" s="20">
        <v>2064</v>
      </c>
      <c r="APP13" s="20">
        <v>3915</v>
      </c>
      <c r="APQ13" s="20">
        <v>2861</v>
      </c>
      <c r="APR13" s="20">
        <v>2413</v>
      </c>
      <c r="APS13" s="20">
        <v>1350</v>
      </c>
      <c r="APT13" s="20">
        <v>1059</v>
      </c>
      <c r="APU13" s="20">
        <v>958</v>
      </c>
      <c r="APV13" s="20">
        <v>894</v>
      </c>
      <c r="APW13" s="20">
        <v>1096</v>
      </c>
      <c r="APX13" s="20">
        <v>936</v>
      </c>
      <c r="APY13" s="20">
        <v>798</v>
      </c>
      <c r="APZ13" s="20">
        <v>656</v>
      </c>
      <c r="AQA13" s="20">
        <v>636</v>
      </c>
      <c r="AQB13" s="20">
        <v>1216</v>
      </c>
      <c r="AQC13" s="20">
        <v>800</v>
      </c>
      <c r="AQD13" s="20">
        <v>715</v>
      </c>
      <c r="AQE13" s="20">
        <v>719</v>
      </c>
      <c r="AQF13" s="20">
        <v>958</v>
      </c>
      <c r="AQG13" s="20">
        <v>1530</v>
      </c>
    </row>
    <row r="14" spans="1:1128" s="16" customFormat="1" ht="16.5" customHeight="1" x14ac:dyDescent="0.25">
      <c r="A14" s="35" t="s">
        <v>36</v>
      </c>
      <c r="B14" s="13">
        <f t="shared" ref="B14:BM14" si="181">IFERROR(B13/B7,"")</f>
        <v>0.38307270960332185</v>
      </c>
      <c r="C14" s="13">
        <f t="shared" si="181"/>
        <v>0.2828613179319463</v>
      </c>
      <c r="D14" s="13">
        <f t="shared" si="181"/>
        <v>0.32084972462627853</v>
      </c>
      <c r="E14" s="13">
        <f t="shared" si="181"/>
        <v>0.36898590932320946</v>
      </c>
      <c r="F14" s="13">
        <f t="shared" si="181"/>
        <v>0.31743390645220926</v>
      </c>
      <c r="G14" s="13">
        <f t="shared" si="181"/>
        <v>0.32450569203115637</v>
      </c>
      <c r="H14" s="13">
        <f t="shared" si="181"/>
        <v>0.19940146309022388</v>
      </c>
      <c r="I14" s="13">
        <f t="shared" si="181"/>
        <v>0.19869209809264304</v>
      </c>
      <c r="J14" s="13">
        <f t="shared" si="181"/>
        <v>0.23215810662437478</v>
      </c>
      <c r="K14" s="13">
        <f t="shared" si="181"/>
        <v>0.2113630440448267</v>
      </c>
      <c r="L14" s="13">
        <f t="shared" si="181"/>
        <v>0.23036951501154734</v>
      </c>
      <c r="M14" s="13">
        <f t="shared" si="181"/>
        <v>0.11549395877754087</v>
      </c>
      <c r="N14" s="13">
        <f t="shared" si="181"/>
        <v>0.13202205334525405</v>
      </c>
      <c r="O14" s="13">
        <f t="shared" si="181"/>
        <v>0.185577194467965</v>
      </c>
      <c r="P14" s="13">
        <f t="shared" si="181"/>
        <v>0.21447587354409317</v>
      </c>
      <c r="Q14" s="13">
        <f t="shared" si="181"/>
        <v>0.16702002355712603</v>
      </c>
      <c r="R14" s="13">
        <f t="shared" si="181"/>
        <v>0.16874837366640646</v>
      </c>
      <c r="S14" s="13">
        <f t="shared" si="181"/>
        <v>0.19658860942468923</v>
      </c>
      <c r="T14" s="13">
        <f t="shared" si="181"/>
        <v>0.22145197882530879</v>
      </c>
      <c r="U14" s="13">
        <f t="shared" si="181"/>
        <v>0.32901869675849099</v>
      </c>
      <c r="V14" s="13">
        <f t="shared" si="181"/>
        <v>0.30837536406904881</v>
      </c>
      <c r="W14" s="13">
        <f t="shared" si="181"/>
        <v>0.29096959884871382</v>
      </c>
      <c r="X14" s="13">
        <f t="shared" si="181"/>
        <v>0.33850767331098958</v>
      </c>
      <c r="Y14" s="13">
        <f t="shared" si="181"/>
        <v>0.37933089299395589</v>
      </c>
      <c r="Z14" s="13">
        <f t="shared" si="181"/>
        <v>0.40927165163417711</v>
      </c>
      <c r="AA14" s="13">
        <f t="shared" si="181"/>
        <v>0.23516410653110842</v>
      </c>
      <c r="AB14" s="13">
        <f t="shared" si="181"/>
        <v>0.20449745309976394</v>
      </c>
      <c r="AC14" s="13">
        <f t="shared" si="181"/>
        <v>0.20002930832356389</v>
      </c>
      <c r="AD14" s="13">
        <f t="shared" si="181"/>
        <v>0.18039275384381184</v>
      </c>
      <c r="AE14" s="13">
        <f t="shared" si="181"/>
        <v>0.27975</v>
      </c>
      <c r="AF14" s="13">
        <f t="shared" si="181"/>
        <v>0.22850475677616228</v>
      </c>
      <c r="AG14" s="13">
        <f t="shared" si="181"/>
        <v>0.1770152505446623</v>
      </c>
      <c r="AH14" s="13">
        <f t="shared" si="181"/>
        <v>0.163118567601861</v>
      </c>
      <c r="AI14" s="13">
        <f t="shared" si="181"/>
        <v>0.1664633083493115</v>
      </c>
      <c r="AJ14" s="13">
        <f t="shared" si="181"/>
        <v>0.26159138498354773</v>
      </c>
      <c r="AK14" s="13">
        <f t="shared" si="181"/>
        <v>0.19122739515198153</v>
      </c>
      <c r="AL14" s="13">
        <f t="shared" si="181"/>
        <v>0.19757770319568072</v>
      </c>
      <c r="AM14" s="13">
        <f t="shared" si="181"/>
        <v>0.21112556929082629</v>
      </c>
      <c r="AN14" s="13">
        <f t="shared" si="181"/>
        <v>0.20731866128402135</v>
      </c>
      <c r="AO14" s="13">
        <f t="shared" si="181"/>
        <v>0.32943249024789228</v>
      </c>
      <c r="AP14" s="13">
        <f t="shared" si="181"/>
        <v>0.33250984327954913</v>
      </c>
      <c r="AQ14" s="13">
        <f t="shared" si="181"/>
        <v>0.35188564476885642</v>
      </c>
      <c r="AR14" s="13">
        <f t="shared" si="181"/>
        <v>0.3809035863996274</v>
      </c>
      <c r="AS14" s="13">
        <f t="shared" si="181"/>
        <v>0.41206881183706212</v>
      </c>
      <c r="AT14" s="13">
        <f t="shared" si="181"/>
        <v>0.4072352465642684</v>
      </c>
      <c r="AU14" s="13">
        <f t="shared" si="181"/>
        <v>0.26123065307663268</v>
      </c>
      <c r="AV14" s="13">
        <f t="shared" si="181"/>
        <v>0.24953675108091414</v>
      </c>
      <c r="AW14" s="13">
        <f t="shared" si="181"/>
        <v>0.21883936080740118</v>
      </c>
      <c r="AX14" s="13">
        <f t="shared" si="181"/>
        <v>0.23755411255411255</v>
      </c>
      <c r="AY14" s="13">
        <f t="shared" si="181"/>
        <v>0.34088748019017434</v>
      </c>
      <c r="AZ14" s="13">
        <f t="shared" si="181"/>
        <v>0.20960334029227556</v>
      </c>
      <c r="BA14" s="13">
        <f t="shared" si="181"/>
        <v>0.18700092850510677</v>
      </c>
      <c r="BB14" s="13">
        <f t="shared" si="181"/>
        <v>0.17934782608695651</v>
      </c>
      <c r="BC14" s="13">
        <f t="shared" si="181"/>
        <v>0.19066633391564761</v>
      </c>
      <c r="BD14" s="13">
        <f t="shared" si="181"/>
        <v>0.26457311089303237</v>
      </c>
      <c r="BE14" s="13">
        <f t="shared" si="181"/>
        <v>0.18854265029902423</v>
      </c>
      <c r="BF14" s="13">
        <f t="shared" si="181"/>
        <v>0.18825948775472051</v>
      </c>
      <c r="BG14" s="13">
        <f t="shared" si="181"/>
        <v>0.20201803349076858</v>
      </c>
      <c r="BH14" s="13">
        <f t="shared" si="181"/>
        <v>0.22169506146215226</v>
      </c>
      <c r="BI14" s="13">
        <f t="shared" si="181"/>
        <v>0.28919860627177701</v>
      </c>
      <c r="BJ14" s="13">
        <f t="shared" si="181"/>
        <v>0.29878048780487804</v>
      </c>
      <c r="BK14" s="13">
        <f t="shared" si="181"/>
        <v>0.38046719681908547</v>
      </c>
      <c r="BL14" s="13">
        <f t="shared" si="181"/>
        <v>0.42620345140781107</v>
      </c>
      <c r="BM14" s="13">
        <f t="shared" si="181"/>
        <v>0.37074542897327706</v>
      </c>
      <c r="BN14" s="13">
        <f t="shared" ref="BN14:DY14" si="182">IFERROR(BN13/BN7,"")</f>
        <v>0.3287972364702188</v>
      </c>
      <c r="BO14" s="13">
        <f t="shared" si="182"/>
        <v>0.37406716417910446</v>
      </c>
      <c r="BP14" s="13">
        <f t="shared" si="182"/>
        <v>0.37758879439719861</v>
      </c>
      <c r="BQ14" s="13">
        <f t="shared" si="182"/>
        <v>0.33900242961269117</v>
      </c>
      <c r="BR14" s="13">
        <f t="shared" si="182"/>
        <v>0.34309623430962344</v>
      </c>
      <c r="BS14" s="13">
        <f t="shared" si="182"/>
        <v>0.31845493562231758</v>
      </c>
      <c r="BT14" s="13">
        <f t="shared" si="182"/>
        <v>0.32527857768874419</v>
      </c>
      <c r="BU14" s="13">
        <f t="shared" si="182"/>
        <v>0.28069546513712135</v>
      </c>
      <c r="BV14" s="13">
        <f t="shared" si="182"/>
        <v>0.22195807218500108</v>
      </c>
      <c r="BW14" s="13">
        <f t="shared" si="182"/>
        <v>0.2576419213973799</v>
      </c>
      <c r="BX14" s="13">
        <f t="shared" si="182"/>
        <v>0.18589285714285714</v>
      </c>
      <c r="BY14" s="13">
        <f t="shared" si="182"/>
        <v>0.19027873761806036</v>
      </c>
      <c r="BZ14" s="13">
        <f t="shared" si="182"/>
        <v>0.23481608212147134</v>
      </c>
      <c r="CA14" s="13">
        <f t="shared" si="182"/>
        <v>0.20749011397999534</v>
      </c>
      <c r="CB14" s="13">
        <f t="shared" si="182"/>
        <v>0.28100823558772148</v>
      </c>
      <c r="CC14" s="13">
        <f t="shared" si="182"/>
        <v>0.25302013422818792</v>
      </c>
      <c r="CD14" s="13">
        <f t="shared" si="182"/>
        <v>0.20456875091521454</v>
      </c>
      <c r="CE14" s="13">
        <f t="shared" si="182"/>
        <v>0.29285584439192874</v>
      </c>
      <c r="CF14" s="13">
        <f t="shared" si="182"/>
        <v>0.41837024417944352</v>
      </c>
      <c r="CG14" s="13">
        <f t="shared" si="182"/>
        <v>0.5009968985378821</v>
      </c>
      <c r="CH14" s="13">
        <f t="shared" si="182"/>
        <v>0.40259021474429929</v>
      </c>
      <c r="CI14" s="13">
        <f t="shared" si="182"/>
        <v>0.41420765027322404</v>
      </c>
      <c r="CJ14" s="13">
        <f t="shared" si="182"/>
        <v>0.43637492240844195</v>
      </c>
      <c r="CK14" s="13">
        <f t="shared" si="182"/>
        <v>0.41488568588469182</v>
      </c>
      <c r="CL14" s="13">
        <f t="shared" si="182"/>
        <v>0.40637300843486412</v>
      </c>
      <c r="CM14" s="13">
        <f t="shared" si="182"/>
        <v>0.26833490714510544</v>
      </c>
      <c r="CN14" s="13">
        <f t="shared" si="182"/>
        <v>0.18858483189992181</v>
      </c>
      <c r="CO14" s="13">
        <f t="shared" si="182"/>
        <v>0.26481740171622431</v>
      </c>
      <c r="CP14" s="13">
        <f t="shared" si="182"/>
        <v>0.3569353112096651</v>
      </c>
      <c r="CQ14" s="13">
        <f t="shared" si="182"/>
        <v>0.35324772008189093</v>
      </c>
      <c r="CR14" s="13">
        <f t="shared" si="182"/>
        <v>0.2209482491478153</v>
      </c>
      <c r="CS14" s="13">
        <f t="shared" si="182"/>
        <v>0.21115136876006441</v>
      </c>
      <c r="CT14" s="13">
        <f t="shared" si="182"/>
        <v>0.22392176529588767</v>
      </c>
      <c r="CU14" s="13">
        <f t="shared" si="182"/>
        <v>0.2196036422067488</v>
      </c>
      <c r="CV14" s="13">
        <f t="shared" si="182"/>
        <v>0.30992196209587514</v>
      </c>
      <c r="CW14" s="13">
        <f t="shared" si="182"/>
        <v>0.22109388918581863</v>
      </c>
      <c r="CX14" s="13">
        <f t="shared" si="182"/>
        <v>0.24284578696343403</v>
      </c>
      <c r="CY14" s="13">
        <f t="shared" si="182"/>
        <v>0.27748691099476441</v>
      </c>
      <c r="CZ14" s="13">
        <f t="shared" si="182"/>
        <v>0.39363395225464193</v>
      </c>
      <c r="DA14" s="13">
        <f t="shared" si="182"/>
        <v>0.43654608314360399</v>
      </c>
      <c r="DB14" s="13">
        <f t="shared" si="182"/>
        <v>0.37844578629561565</v>
      </c>
      <c r="DC14" s="13">
        <f t="shared" si="182"/>
        <v>0.39622923836600327</v>
      </c>
      <c r="DD14" s="13">
        <f t="shared" si="182"/>
        <v>0.42514970059880242</v>
      </c>
      <c r="DE14" s="13">
        <f t="shared" si="182"/>
        <v>0.47482908638906152</v>
      </c>
      <c r="DF14" s="13">
        <f t="shared" si="182"/>
        <v>0.33002556006615547</v>
      </c>
      <c r="DG14" s="13">
        <f t="shared" si="182"/>
        <v>0.27798861480075904</v>
      </c>
      <c r="DH14" s="13">
        <f t="shared" si="182"/>
        <v>0.27910995895441781</v>
      </c>
      <c r="DI14" s="13">
        <f t="shared" si="182"/>
        <v>0.27237264800367139</v>
      </c>
      <c r="DJ14" s="13">
        <f t="shared" si="182"/>
        <v>0.32548179871520344</v>
      </c>
      <c r="DK14" s="13">
        <f t="shared" si="182"/>
        <v>0.30782392284958782</v>
      </c>
      <c r="DL14" s="13">
        <f t="shared" si="182"/>
        <v>0.25473546701502287</v>
      </c>
      <c r="DM14" s="13">
        <f t="shared" si="182"/>
        <v>0.23203553697413118</v>
      </c>
      <c r="DN14" s="13">
        <f t="shared" si="182"/>
        <v>0.23626220362622036</v>
      </c>
      <c r="DO14" s="13">
        <f t="shared" si="182"/>
        <v>0.36503133779987035</v>
      </c>
      <c r="DP14" s="13">
        <f t="shared" si="182"/>
        <v>0.22075923392612859</v>
      </c>
      <c r="DQ14" s="13">
        <f t="shared" si="182"/>
        <v>0.21481329503487895</v>
      </c>
      <c r="DR14" s="13">
        <f t="shared" si="182"/>
        <v>0.21106700910576698</v>
      </c>
      <c r="DS14" s="13">
        <f t="shared" si="182"/>
        <v>0.23139678615574782</v>
      </c>
      <c r="DT14" s="13">
        <f t="shared" si="182"/>
        <v>0.31826923076923075</v>
      </c>
      <c r="DU14" s="13">
        <f t="shared" si="182"/>
        <v>0.32026627218934911</v>
      </c>
      <c r="DV14" s="13">
        <f t="shared" si="182"/>
        <v>0.4144765187419216</v>
      </c>
      <c r="DW14" s="13">
        <f t="shared" si="182"/>
        <v>0.45345169956780751</v>
      </c>
      <c r="DX14" s="13">
        <f t="shared" si="182"/>
        <v>0.44382216095123211</v>
      </c>
      <c r="DY14" s="13">
        <f t="shared" si="182"/>
        <v>0.34753747323340473</v>
      </c>
      <c r="DZ14" s="13">
        <f t="shared" ref="DZ14:GK14" si="183">IFERROR(DZ13/DZ7,"")</f>
        <v>0.30213449187759728</v>
      </c>
      <c r="EA14" s="13">
        <f t="shared" si="183"/>
        <v>0.26619718309859153</v>
      </c>
      <c r="EB14" s="13">
        <f t="shared" si="183"/>
        <v>0.29568004884750421</v>
      </c>
      <c r="EC14" s="13">
        <f t="shared" si="183"/>
        <v>0.32528437437637198</v>
      </c>
      <c r="ED14" s="13">
        <f t="shared" si="183"/>
        <v>0.31752165223184542</v>
      </c>
      <c r="EE14" s="13">
        <f t="shared" si="183"/>
        <v>0.3364069463654526</v>
      </c>
      <c r="EF14" s="13">
        <f t="shared" si="183"/>
        <v>0.28123694107814456</v>
      </c>
      <c r="EG14" s="13">
        <f t="shared" si="183"/>
        <v>0.24564796905222436</v>
      </c>
      <c r="EH14" s="13">
        <f t="shared" si="183"/>
        <v>0.27541729893778455</v>
      </c>
      <c r="EI14" s="13">
        <f t="shared" si="183"/>
        <v>0.17611716109650769</v>
      </c>
      <c r="EJ14" s="13">
        <f t="shared" si="183"/>
        <v>0.23642732049036777</v>
      </c>
      <c r="EK14" s="13">
        <f t="shared" si="183"/>
        <v>0.20970186963112683</v>
      </c>
      <c r="EL14" s="13">
        <f t="shared" si="183"/>
        <v>0.24072744675759752</v>
      </c>
      <c r="EM14" s="13">
        <f t="shared" si="183"/>
        <v>0.28246668408675202</v>
      </c>
      <c r="EN14" s="13">
        <f t="shared" si="183"/>
        <v>0.22112502204196791</v>
      </c>
      <c r="EO14" s="13">
        <f t="shared" si="183"/>
        <v>0.23944562899786781</v>
      </c>
      <c r="EP14" s="13">
        <f t="shared" si="183"/>
        <v>0.25867507886435331</v>
      </c>
      <c r="EQ14" s="13">
        <f t="shared" si="183"/>
        <v>0.32158509861212564</v>
      </c>
      <c r="ER14" s="13">
        <f t="shared" si="183"/>
        <v>0.44611059044048734</v>
      </c>
      <c r="ES14" s="13">
        <f t="shared" si="183"/>
        <v>0.3666798732171157</v>
      </c>
      <c r="ET14" s="13">
        <f t="shared" si="183"/>
        <v>0.3378472706966355</v>
      </c>
      <c r="EU14" s="13">
        <f t="shared" si="183"/>
        <v>0.38371827120969587</v>
      </c>
      <c r="EV14" s="13">
        <f t="shared" si="183"/>
        <v>0.4320688134097927</v>
      </c>
      <c r="EW14" s="13">
        <f t="shared" si="183"/>
        <v>0.46637196084622673</v>
      </c>
      <c r="EX14" s="13">
        <f t="shared" si="183"/>
        <v>0.29589798740205869</v>
      </c>
      <c r="EY14" s="13">
        <f t="shared" si="183"/>
        <v>0.23943943943943943</v>
      </c>
      <c r="EZ14" s="13">
        <f t="shared" si="183"/>
        <v>0.23161602818141788</v>
      </c>
      <c r="FA14" s="13">
        <f t="shared" si="183"/>
        <v>0.28867980884109917</v>
      </c>
      <c r="FB14" s="13">
        <f t="shared" si="183"/>
        <v>0.27439935624784456</v>
      </c>
      <c r="FC14" s="13">
        <f t="shared" si="183"/>
        <v>0.10480982432201945</v>
      </c>
      <c r="FD14" s="13">
        <f t="shared" si="183"/>
        <v>9.7342047930283226E-2</v>
      </c>
      <c r="FE14" s="13">
        <f t="shared" si="183"/>
        <v>0.10451306413301663</v>
      </c>
      <c r="FF14" s="13">
        <f t="shared" si="183"/>
        <v>0.14290255921157208</v>
      </c>
      <c r="FG14" s="13">
        <f t="shared" si="183"/>
        <v>0.19912028421586872</v>
      </c>
      <c r="FH14" s="13">
        <f t="shared" si="183"/>
        <v>0.13937460114869177</v>
      </c>
      <c r="FI14" s="13">
        <f t="shared" si="183"/>
        <v>0.13491068630523348</v>
      </c>
      <c r="FJ14" s="13">
        <f t="shared" si="183"/>
        <v>0.16441717791411042</v>
      </c>
      <c r="FK14" s="13">
        <f t="shared" si="183"/>
        <v>0.1605946740728639</v>
      </c>
      <c r="FL14" s="13">
        <f t="shared" si="183"/>
        <v>0.26455465251285454</v>
      </c>
      <c r="FM14" s="13">
        <f t="shared" si="183"/>
        <v>0.27114797715001177</v>
      </c>
      <c r="FN14" s="13">
        <f t="shared" si="183"/>
        <v>0.32690255315655531</v>
      </c>
      <c r="FO14" s="13">
        <f t="shared" si="183"/>
        <v>0.2919899725438701</v>
      </c>
      <c r="FP14" s="13">
        <f t="shared" si="183"/>
        <v>0.31827010229185548</v>
      </c>
      <c r="FQ14" s="13">
        <f t="shared" si="183"/>
        <v>0.36145117945655419</v>
      </c>
      <c r="FR14" s="13">
        <f t="shared" si="183"/>
        <v>0.23363569502329001</v>
      </c>
      <c r="FS14" s="13">
        <f t="shared" si="183"/>
        <v>0.20342350603698608</v>
      </c>
      <c r="FT14" s="13">
        <f t="shared" si="183"/>
        <v>0.28725879293827838</v>
      </c>
      <c r="FU14" s="13">
        <f t="shared" si="183"/>
        <v>0.34119149924515157</v>
      </c>
      <c r="FV14" s="13">
        <f t="shared" si="183"/>
        <v>0.23648453310205261</v>
      </c>
      <c r="FW14" s="13">
        <f t="shared" si="183"/>
        <v>0.1854743822868756</v>
      </c>
      <c r="FX14" s="13">
        <f t="shared" si="183"/>
        <v>0.18619408760253831</v>
      </c>
      <c r="FY14" s="13">
        <f t="shared" si="183"/>
        <v>0.17623421354764637</v>
      </c>
      <c r="FZ14" s="13">
        <f t="shared" si="183"/>
        <v>0.20744788504351347</v>
      </c>
      <c r="GA14" s="13">
        <f t="shared" si="183"/>
        <v>0.16659684401619884</v>
      </c>
      <c r="GB14" s="13">
        <f t="shared" si="183"/>
        <v>0.18460648148148148</v>
      </c>
      <c r="GC14" s="13">
        <f t="shared" si="183"/>
        <v>0.16974459724950883</v>
      </c>
      <c r="GD14" s="13">
        <f t="shared" si="183"/>
        <v>0.18185900314324202</v>
      </c>
      <c r="GE14" s="13">
        <f t="shared" si="183"/>
        <v>0.25390070921985813</v>
      </c>
      <c r="GF14" s="13">
        <f t="shared" si="183"/>
        <v>0.2018153954968761</v>
      </c>
      <c r="GG14" s="13">
        <f t="shared" si="183"/>
        <v>0.21507137842265386</v>
      </c>
      <c r="GH14" s="13">
        <f t="shared" si="183"/>
        <v>0.28932433879430347</v>
      </c>
      <c r="GI14" s="13">
        <f t="shared" si="183"/>
        <v>0.329893658920835</v>
      </c>
      <c r="GJ14" s="13">
        <f t="shared" si="183"/>
        <v>0.32276004119464469</v>
      </c>
      <c r="GK14" s="13">
        <f t="shared" si="183"/>
        <v>0.25008759635599159</v>
      </c>
      <c r="GL14" s="13">
        <f t="shared" ref="GL14:IW14" si="184">IFERROR(GL13/GL7,"")</f>
        <v>0.32878658709860759</v>
      </c>
      <c r="GM14" s="13">
        <f t="shared" si="184"/>
        <v>0.34519818576217709</v>
      </c>
      <c r="GN14" s="13">
        <f t="shared" si="184"/>
        <v>0.281086231538828</v>
      </c>
      <c r="GO14" s="13">
        <f t="shared" si="184"/>
        <v>0.28278322925958965</v>
      </c>
      <c r="GP14" s="13">
        <f t="shared" si="184"/>
        <v>0.17524420469456189</v>
      </c>
      <c r="GQ14" s="13">
        <f t="shared" si="184"/>
        <v>0.21323810738426222</v>
      </c>
      <c r="GR14" s="13">
        <f t="shared" si="184"/>
        <v>0.24271844660194175</v>
      </c>
      <c r="GS14" s="13">
        <f t="shared" si="184"/>
        <v>0.20441774849835304</v>
      </c>
      <c r="GT14" s="13">
        <f t="shared" si="184"/>
        <v>0.19874242083988322</v>
      </c>
      <c r="GU14" s="13">
        <f t="shared" si="184"/>
        <v>0.12720092150732268</v>
      </c>
      <c r="GV14" s="13">
        <f t="shared" si="184"/>
        <v>0.14151337792642141</v>
      </c>
      <c r="GW14" s="13">
        <f t="shared" si="184"/>
        <v>0.13831594273234651</v>
      </c>
      <c r="GX14" s="13">
        <f t="shared" si="184"/>
        <v>0.18563000421407502</v>
      </c>
      <c r="GY14" s="13">
        <f t="shared" si="184"/>
        <v>0.19864048338368581</v>
      </c>
      <c r="GZ14" s="13">
        <f t="shared" si="184"/>
        <v>0.16559881715130606</v>
      </c>
      <c r="HA14" s="13">
        <f t="shared" si="184"/>
        <v>0.16705797363193065</v>
      </c>
      <c r="HB14" s="13">
        <f t="shared" si="184"/>
        <v>0.19387351778656126</v>
      </c>
      <c r="HC14" s="13">
        <f t="shared" si="184"/>
        <v>0.21690728822403896</v>
      </c>
      <c r="HD14" s="13">
        <f t="shared" si="184"/>
        <v>0.34085510688836107</v>
      </c>
      <c r="HE14" s="13">
        <f t="shared" si="184"/>
        <v>0.2958983462580585</v>
      </c>
      <c r="HF14" s="13">
        <f t="shared" si="184"/>
        <v>0.29536303416028054</v>
      </c>
      <c r="HG14" s="13">
        <f t="shared" si="184"/>
        <v>0.32051619699762973</v>
      </c>
      <c r="HH14" s="13">
        <f t="shared" si="184"/>
        <v>0.34967399178942282</v>
      </c>
      <c r="HI14" s="13">
        <f t="shared" si="184"/>
        <v>0.38907936507936508</v>
      </c>
      <c r="HJ14" s="13">
        <f t="shared" si="184"/>
        <v>0.25103062426383982</v>
      </c>
      <c r="HK14" s="13">
        <f t="shared" si="184"/>
        <v>0.22379445168497486</v>
      </c>
      <c r="HL14" s="13">
        <f t="shared" si="184"/>
        <v>0.17836662052600355</v>
      </c>
      <c r="HM14" s="13">
        <f t="shared" si="184"/>
        <v>0.27523576667830946</v>
      </c>
      <c r="HN14" s="13">
        <f t="shared" si="184"/>
        <v>0.14893108802101995</v>
      </c>
      <c r="HO14" s="13">
        <f t="shared" si="184"/>
        <v>0.14444837340876945</v>
      </c>
      <c r="HP14" s="13">
        <f t="shared" si="184"/>
        <v>0.14324721697122453</v>
      </c>
      <c r="HQ14" s="13">
        <f t="shared" si="184"/>
        <v>0.15513784461152882</v>
      </c>
      <c r="HR14" s="13">
        <f t="shared" si="184"/>
        <v>0.24100719424460432</v>
      </c>
      <c r="HS14" s="13">
        <f t="shared" si="184"/>
        <v>0.1753545419701035</v>
      </c>
      <c r="HT14" s="13">
        <f t="shared" si="184"/>
        <v>0.18835044163284795</v>
      </c>
      <c r="HU14" s="13">
        <f t="shared" si="184"/>
        <v>0.21039603960396039</v>
      </c>
      <c r="HV14" s="13">
        <f t="shared" si="184"/>
        <v>0.2972893629513651</v>
      </c>
      <c r="HW14" s="13">
        <f t="shared" si="184"/>
        <v>0.3509266720386785</v>
      </c>
      <c r="HX14" s="13">
        <f t="shared" si="184"/>
        <v>0.31339347675225537</v>
      </c>
      <c r="HY14" s="13">
        <f t="shared" si="184"/>
        <v>0.3225039619651347</v>
      </c>
      <c r="HZ14" s="13">
        <f t="shared" si="184"/>
        <v>0.39634310298467329</v>
      </c>
      <c r="IA14" s="13">
        <f t="shared" si="184"/>
        <v>0.30320953292163172</v>
      </c>
      <c r="IB14" s="13">
        <f t="shared" si="184"/>
        <v>0.28437778437778438</v>
      </c>
      <c r="IC14" s="13">
        <f t="shared" si="184"/>
        <v>0.24791350531107739</v>
      </c>
      <c r="ID14" s="13">
        <f t="shared" si="184"/>
        <v>0.25690115761353516</v>
      </c>
      <c r="IE14" s="13">
        <f t="shared" si="184"/>
        <v>0.24321012865019401</v>
      </c>
      <c r="IF14" s="13">
        <f t="shared" si="184"/>
        <v>0.21661028811384581</v>
      </c>
      <c r="IG14" s="13">
        <f t="shared" si="184"/>
        <v>0.20015267175572518</v>
      </c>
      <c r="IH14" s="13">
        <f t="shared" si="184"/>
        <v>0.19531066822977725</v>
      </c>
      <c r="II14" s="13">
        <f t="shared" si="184"/>
        <v>0.18384552624422082</v>
      </c>
      <c r="IJ14" s="13">
        <f t="shared" si="184"/>
        <v>0.23208191126279865</v>
      </c>
      <c r="IK14" s="13">
        <f t="shared" si="184"/>
        <v>0.23203463203463204</v>
      </c>
      <c r="IL14" s="13">
        <f t="shared" si="184"/>
        <v>0.21777092963533642</v>
      </c>
      <c r="IM14" s="13">
        <f t="shared" si="184"/>
        <v>0.21316818774445892</v>
      </c>
      <c r="IN14" s="13">
        <f t="shared" si="184"/>
        <v>0.35315712187958886</v>
      </c>
      <c r="IO14" s="13">
        <f t="shared" si="184"/>
        <v>0.2156360140980455</v>
      </c>
      <c r="IP14" s="13">
        <f t="shared" si="184"/>
        <v>0.22246736532450817</v>
      </c>
      <c r="IQ14" s="13">
        <f t="shared" si="184"/>
        <v>0.29627276577721307</v>
      </c>
      <c r="IR14" s="13">
        <f t="shared" si="184"/>
        <v>0.47559852670349906</v>
      </c>
      <c r="IS14" s="13">
        <f t="shared" si="184"/>
        <v>0.27667440460837417</v>
      </c>
      <c r="IT14" s="13">
        <f t="shared" si="184"/>
        <v>0.32847694814530815</v>
      </c>
      <c r="IU14" s="13">
        <f t="shared" si="184"/>
        <v>0.38538148436823416</v>
      </c>
      <c r="IV14" s="13">
        <f t="shared" si="184"/>
        <v>0.32091917591125196</v>
      </c>
      <c r="IW14" s="13">
        <f t="shared" si="184"/>
        <v>0.33000499251123316</v>
      </c>
      <c r="IX14" s="13">
        <f t="shared" ref="IX14:LI14" si="185">IFERROR(IX13/IX7,"")</f>
        <v>0.19445295740116458</v>
      </c>
      <c r="IY14" s="13">
        <f t="shared" si="185"/>
        <v>0.2077851865200937</v>
      </c>
      <c r="IZ14" s="13">
        <f t="shared" si="185"/>
        <v>0.18706467661691542</v>
      </c>
      <c r="JA14" s="13">
        <f t="shared" si="185"/>
        <v>0.2658141517476556</v>
      </c>
      <c r="JB14" s="13">
        <f t="shared" si="185"/>
        <v>0.25341519570222565</v>
      </c>
      <c r="JC14" s="13">
        <f t="shared" si="185"/>
        <v>0.12168658151352836</v>
      </c>
      <c r="JD14" s="13">
        <f t="shared" si="185"/>
        <v>0.1391459074733096</v>
      </c>
      <c r="JE14" s="13">
        <f t="shared" si="185"/>
        <v>0.15294117647058825</v>
      </c>
      <c r="JF14" s="13">
        <f t="shared" si="185"/>
        <v>0.2396438953488372</v>
      </c>
      <c r="JG14" s="13">
        <f t="shared" si="185"/>
        <v>0.16988825128360013</v>
      </c>
      <c r="JH14" s="13">
        <f t="shared" si="185"/>
        <v>0.18146324902393482</v>
      </c>
      <c r="JI14" s="13">
        <f t="shared" si="185"/>
        <v>0.17559979581419091</v>
      </c>
      <c r="JJ14" s="13">
        <f t="shared" si="185"/>
        <v>0.20688462203770974</v>
      </c>
      <c r="JK14" s="13">
        <f t="shared" si="185"/>
        <v>0.29452154857560264</v>
      </c>
      <c r="JL14" s="13">
        <f t="shared" si="185"/>
        <v>0.33754782898020297</v>
      </c>
      <c r="JM14" s="13">
        <f t="shared" si="185"/>
        <v>0.28697806086341116</v>
      </c>
      <c r="JN14" s="13">
        <f t="shared" si="185"/>
        <v>0.30487472766884532</v>
      </c>
      <c r="JO14" s="13">
        <f t="shared" si="185"/>
        <v>0.29791175479959581</v>
      </c>
      <c r="JP14" s="13">
        <f t="shared" si="185"/>
        <v>0.40411939640929617</v>
      </c>
      <c r="JQ14" s="13">
        <f t="shared" si="185"/>
        <v>0.25602866198153507</v>
      </c>
      <c r="JR14" s="13">
        <f t="shared" si="185"/>
        <v>0.23093537132414022</v>
      </c>
      <c r="JS14" s="13">
        <f t="shared" si="185"/>
        <v>0.25009648784253186</v>
      </c>
      <c r="JT14" s="13">
        <f t="shared" si="185"/>
        <v>0.21262319144474734</v>
      </c>
      <c r="JU14" s="13">
        <f t="shared" si="185"/>
        <v>0.23215656178050653</v>
      </c>
      <c r="JV14" s="13">
        <f t="shared" si="185"/>
        <v>0.19456398640996603</v>
      </c>
      <c r="JW14" s="13">
        <f t="shared" si="185"/>
        <v>0.22144623890586351</v>
      </c>
      <c r="JX14" s="13">
        <f t="shared" si="185"/>
        <v>0.21257085695231745</v>
      </c>
      <c r="JY14" s="13">
        <f t="shared" si="185"/>
        <v>0.21235977169848455</v>
      </c>
      <c r="JZ14" s="13">
        <f t="shared" si="185"/>
        <v>0.3028315469524876</v>
      </c>
      <c r="KA14" s="13">
        <f t="shared" si="185"/>
        <v>0.20218181818181818</v>
      </c>
      <c r="KB14" s="13">
        <f t="shared" si="185"/>
        <v>0.19847185985836749</v>
      </c>
      <c r="KC14" s="13">
        <f t="shared" si="185"/>
        <v>0.19674556213017752</v>
      </c>
      <c r="KD14" s="13">
        <f t="shared" si="185"/>
        <v>0.19674556213017752</v>
      </c>
      <c r="KE14" s="13">
        <f t="shared" si="185"/>
        <v>0.27947238252267104</v>
      </c>
      <c r="KF14" s="13">
        <f t="shared" si="185"/>
        <v>0.3282056371576022</v>
      </c>
      <c r="KG14" s="13">
        <f t="shared" si="185"/>
        <v>0.36082474226804123</v>
      </c>
      <c r="KH14" s="13">
        <f t="shared" si="185"/>
        <v>0.32889657926261145</v>
      </c>
      <c r="KI14" s="13">
        <f t="shared" si="185"/>
        <v>0.32751540041067762</v>
      </c>
      <c r="KJ14" s="13">
        <f t="shared" si="185"/>
        <v>0.39855619006572568</v>
      </c>
      <c r="KK14" s="13">
        <f t="shared" si="185"/>
        <v>0.34100529100529098</v>
      </c>
      <c r="KL14" s="13">
        <f t="shared" si="185"/>
        <v>0.28936952219394968</v>
      </c>
      <c r="KM14" s="13">
        <f t="shared" si="185"/>
        <v>0.25900073475385743</v>
      </c>
      <c r="KN14" s="13">
        <f t="shared" si="185"/>
        <v>0.23986710963455149</v>
      </c>
      <c r="KO14" s="13">
        <f t="shared" si="185"/>
        <v>0.26768781911013856</v>
      </c>
      <c r="KP14" s="13">
        <f t="shared" si="185"/>
        <v>0.26701701701701702</v>
      </c>
      <c r="KQ14" s="13">
        <f t="shared" si="185"/>
        <v>0.23813835566823616</v>
      </c>
      <c r="KR14" s="13">
        <f t="shared" si="185"/>
        <v>0.21564974382859806</v>
      </c>
      <c r="KS14" s="13">
        <f t="shared" si="185"/>
        <v>0.19217731421121251</v>
      </c>
      <c r="KT14" s="13">
        <f t="shared" si="185"/>
        <v>0.25614113443501563</v>
      </c>
      <c r="KU14" s="13">
        <f t="shared" si="185"/>
        <v>0.17103142626913778</v>
      </c>
      <c r="KV14" s="13">
        <f t="shared" si="185"/>
        <v>0.18816067653276955</v>
      </c>
      <c r="KW14" s="13">
        <f t="shared" si="185"/>
        <v>0.17543859649122806</v>
      </c>
      <c r="KX14" s="13">
        <f t="shared" si="185"/>
        <v>0.20593792172739542</v>
      </c>
      <c r="KY14" s="13">
        <f t="shared" si="185"/>
        <v>0.13326857697911607</v>
      </c>
      <c r="KZ14" s="13">
        <f t="shared" si="185"/>
        <v>0.23991665426402739</v>
      </c>
      <c r="LA14" s="13">
        <f t="shared" si="185"/>
        <v>0.27316909669850847</v>
      </c>
      <c r="LB14" s="13">
        <f t="shared" si="185"/>
        <v>0.35103060587133039</v>
      </c>
      <c r="LC14" s="13">
        <f t="shared" si="185"/>
        <v>0.45669774288518156</v>
      </c>
      <c r="LD14" s="13">
        <f t="shared" si="185"/>
        <v>0.34626038781163437</v>
      </c>
      <c r="LE14" s="13">
        <f t="shared" si="185"/>
        <v>0.39975710960429106</v>
      </c>
      <c r="LF14" s="13">
        <f t="shared" si="185"/>
        <v>0.38960043787629994</v>
      </c>
      <c r="LG14" s="13">
        <f t="shared" si="185"/>
        <v>0.34887348353552861</v>
      </c>
      <c r="LH14" s="13">
        <f t="shared" si="185"/>
        <v>0.31976516634050883</v>
      </c>
      <c r="LI14" s="13">
        <f t="shared" si="185"/>
        <v>0.21908646003262644</v>
      </c>
      <c r="LJ14" s="13">
        <f t="shared" ref="LJ14:NU14" si="186">IFERROR(LJ13/LJ7,"")</f>
        <v>0.19304802840590543</v>
      </c>
      <c r="LK14" s="13">
        <f t="shared" si="186"/>
        <v>0.20497999110715873</v>
      </c>
      <c r="LL14" s="13">
        <f t="shared" si="186"/>
        <v>0.31387387387387389</v>
      </c>
      <c r="LM14" s="13">
        <f t="shared" si="186"/>
        <v>0.31160174963549259</v>
      </c>
      <c r="LN14" s="13">
        <f t="shared" si="186"/>
        <v>0.18976866654128269</v>
      </c>
      <c r="LO14" s="13">
        <f t="shared" si="186"/>
        <v>0.18460089474923475</v>
      </c>
      <c r="LP14" s="13">
        <f t="shared" si="186"/>
        <v>0.19058487874465049</v>
      </c>
      <c r="LQ14" s="13">
        <f t="shared" si="186"/>
        <v>0.17810177244139508</v>
      </c>
      <c r="LR14" s="13">
        <f t="shared" si="186"/>
        <v>0.26140534871525956</v>
      </c>
      <c r="LS14" s="13">
        <f t="shared" si="186"/>
        <v>0.22055588882223556</v>
      </c>
      <c r="LT14" s="13">
        <f t="shared" si="186"/>
        <v>0.22983325822442541</v>
      </c>
      <c r="LU14" s="13">
        <f t="shared" si="186"/>
        <v>0.23176733780760628</v>
      </c>
      <c r="LV14" s="13">
        <f t="shared" si="186"/>
        <v>0.26816927322907086</v>
      </c>
      <c r="LW14" s="13">
        <f t="shared" si="186"/>
        <v>0.40611524892199136</v>
      </c>
      <c r="LX14" s="13">
        <f t="shared" si="186"/>
        <v>0.38545150501672243</v>
      </c>
      <c r="LY14" s="13">
        <f t="shared" si="186"/>
        <v>0.37309825110194794</v>
      </c>
      <c r="LZ14" s="13">
        <f t="shared" si="186"/>
        <v>0.41170915958451371</v>
      </c>
      <c r="MA14" s="13">
        <f t="shared" si="186"/>
        <v>0.41359180526489703</v>
      </c>
      <c r="MB14" s="13">
        <f t="shared" si="186"/>
        <v>0.42670875651935219</v>
      </c>
      <c r="MC14" s="13">
        <f t="shared" si="186"/>
        <v>0.29871465295629818</v>
      </c>
      <c r="MD14" s="13">
        <f t="shared" si="186"/>
        <v>0.26534140017286084</v>
      </c>
      <c r="ME14" s="13">
        <f t="shared" si="186"/>
        <v>0.21622934888241011</v>
      </c>
      <c r="MF14" s="13">
        <f t="shared" si="186"/>
        <v>0.30024726245143057</v>
      </c>
      <c r="MG14" s="13">
        <f t="shared" si="186"/>
        <v>0.35677771901991889</v>
      </c>
      <c r="MH14" s="13">
        <f t="shared" si="186"/>
        <v>0.20613718411552345</v>
      </c>
      <c r="MI14" s="13">
        <f t="shared" si="186"/>
        <v>0.172437834069254</v>
      </c>
      <c r="MJ14" s="13">
        <f t="shared" si="186"/>
        <v>0.17207526588491956</v>
      </c>
      <c r="MK14" s="13">
        <f t="shared" si="186"/>
        <v>0.18129163046626123</v>
      </c>
      <c r="ML14" s="13">
        <f t="shared" si="186"/>
        <v>0.29094459360507691</v>
      </c>
      <c r="MM14" s="13">
        <f t="shared" si="186"/>
        <v>0.21787823253919772</v>
      </c>
      <c r="MN14" s="13">
        <f t="shared" si="186"/>
        <v>0.21910366681756452</v>
      </c>
      <c r="MO14" s="13">
        <f t="shared" si="186"/>
        <v>0.21555252387448839</v>
      </c>
      <c r="MP14" s="13">
        <f t="shared" si="186"/>
        <v>0.22899590163934427</v>
      </c>
      <c r="MQ14" s="13">
        <f t="shared" si="186"/>
        <v>0.32811684924360979</v>
      </c>
      <c r="MR14" s="13">
        <f t="shared" si="186"/>
        <v>0.37552388935456832</v>
      </c>
      <c r="MS14" s="13">
        <f t="shared" si="186"/>
        <v>0.42053571428571429</v>
      </c>
      <c r="MT14" s="13">
        <f t="shared" si="186"/>
        <v>0.47465437788018433</v>
      </c>
      <c r="MU14" s="13">
        <f t="shared" si="186"/>
        <v>0.47555154173655012</v>
      </c>
      <c r="MV14" s="13">
        <f t="shared" si="186"/>
        <v>0.33410445769196545</v>
      </c>
      <c r="MW14" s="13">
        <f t="shared" si="186"/>
        <v>0.28514814115870918</v>
      </c>
      <c r="MX14" s="13">
        <f t="shared" si="186"/>
        <v>0.29160419790104947</v>
      </c>
      <c r="MY14" s="13">
        <f t="shared" si="186"/>
        <v>0.28520286396181382</v>
      </c>
      <c r="MZ14" s="13">
        <f t="shared" si="186"/>
        <v>0.31</v>
      </c>
      <c r="NA14" s="13">
        <f t="shared" si="186"/>
        <v>0.27249789739276703</v>
      </c>
      <c r="NB14" s="13">
        <f t="shared" si="186"/>
        <v>0.26675867507886436</v>
      </c>
      <c r="NC14" s="13">
        <f t="shared" si="186"/>
        <v>0.22819655261126834</v>
      </c>
      <c r="ND14" s="13">
        <f t="shared" si="186"/>
        <v>0.20635383270183619</v>
      </c>
      <c r="NE14" s="13">
        <f t="shared" si="186"/>
        <v>0.28195393571247784</v>
      </c>
      <c r="NF14" s="13">
        <f t="shared" si="186"/>
        <v>0.2015536426621877</v>
      </c>
      <c r="NG14" s="13">
        <f t="shared" si="186"/>
        <v>0.19959214886566404</v>
      </c>
      <c r="NH14" s="13">
        <f t="shared" si="186"/>
        <v>0.20912767186597342</v>
      </c>
      <c r="NI14" s="13">
        <f t="shared" si="186"/>
        <v>0.19370758790869833</v>
      </c>
      <c r="NJ14" s="13">
        <f t="shared" si="186"/>
        <v>0.28321793603692713</v>
      </c>
      <c r="NK14" s="13">
        <f t="shared" si="186"/>
        <v>0.23094688221709006</v>
      </c>
      <c r="NL14" s="13">
        <f t="shared" si="186"/>
        <v>0.22810632598392747</v>
      </c>
      <c r="NM14" s="13">
        <f t="shared" si="186"/>
        <v>0.30157946692991117</v>
      </c>
      <c r="NN14" s="13">
        <f t="shared" si="186"/>
        <v>0.42728237791932061</v>
      </c>
      <c r="NO14" s="13">
        <f t="shared" si="186"/>
        <v>0.51754385964912286</v>
      </c>
      <c r="NP14" s="13">
        <f t="shared" si="186"/>
        <v>0.35335511435033928</v>
      </c>
      <c r="NQ14" s="13">
        <f t="shared" si="186"/>
        <v>0.46281851274050961</v>
      </c>
      <c r="NR14" s="13">
        <f t="shared" si="186"/>
        <v>0.38863556646790598</v>
      </c>
      <c r="NS14" s="13">
        <f t="shared" si="186"/>
        <v>0.43858018955584466</v>
      </c>
      <c r="NT14" s="13">
        <f t="shared" si="186"/>
        <v>0.2010844306738962</v>
      </c>
      <c r="NU14" s="13">
        <f t="shared" si="186"/>
        <v>0.20960451977401129</v>
      </c>
      <c r="NV14" s="13">
        <f t="shared" ref="NV14:QG14" si="187">IFERROR(NV13/NV7,"")</f>
        <v>0.20218457423094072</v>
      </c>
      <c r="NW14" s="13">
        <f t="shared" si="187"/>
        <v>0.31644678979771329</v>
      </c>
      <c r="NX14" s="13">
        <f t="shared" si="187"/>
        <v>0.30356357237131543</v>
      </c>
      <c r="NY14" s="13">
        <f t="shared" si="187"/>
        <v>0.17220964652620582</v>
      </c>
      <c r="NZ14" s="13">
        <f t="shared" si="187"/>
        <v>0.17402653904720469</v>
      </c>
      <c r="OA14" s="13">
        <f t="shared" si="187"/>
        <v>0.16813929313929313</v>
      </c>
      <c r="OB14" s="13">
        <f t="shared" si="187"/>
        <v>0.17744232412418115</v>
      </c>
      <c r="OC14" s="13">
        <f t="shared" si="187"/>
        <v>0.27963600590260701</v>
      </c>
      <c r="OD14" s="13">
        <f t="shared" si="187"/>
        <v>0.20059880239520958</v>
      </c>
      <c r="OE14" s="13">
        <f t="shared" si="187"/>
        <v>0.20233463035019456</v>
      </c>
      <c r="OF14" s="13">
        <f t="shared" si="187"/>
        <v>0.20854893138357705</v>
      </c>
      <c r="OG14" s="13">
        <f t="shared" si="187"/>
        <v>0.26559962885641381</v>
      </c>
      <c r="OH14" s="13">
        <f t="shared" si="187"/>
        <v>0.37073170731707317</v>
      </c>
      <c r="OI14" s="13">
        <f t="shared" si="187"/>
        <v>0.41016888250089834</v>
      </c>
      <c r="OJ14" s="13">
        <f t="shared" si="187"/>
        <v>0.36620111731843574</v>
      </c>
      <c r="OK14" s="13">
        <f t="shared" si="187"/>
        <v>0.3410568428071345</v>
      </c>
      <c r="OL14" s="13">
        <f t="shared" si="187"/>
        <v>0.45332112970711297</v>
      </c>
      <c r="OM14" s="13">
        <f t="shared" si="187"/>
        <v>0.43000914913083255</v>
      </c>
      <c r="ON14" s="13">
        <f t="shared" si="187"/>
        <v>0.28303108808290156</v>
      </c>
      <c r="OO14" s="13">
        <f t="shared" si="187"/>
        <v>0.24780925208885266</v>
      </c>
      <c r="OP14" s="13">
        <f t="shared" si="187"/>
        <v>0.23320537428023033</v>
      </c>
      <c r="OQ14" s="13">
        <f t="shared" si="187"/>
        <v>0.22168324035896192</v>
      </c>
      <c r="OR14" s="13">
        <f t="shared" si="187"/>
        <v>0.24668017105559306</v>
      </c>
      <c r="OS14" s="13">
        <f t="shared" si="187"/>
        <v>0.23601676542853015</v>
      </c>
      <c r="OT14" s="13">
        <f t="shared" si="187"/>
        <v>0.20870113493064313</v>
      </c>
      <c r="OU14" s="13">
        <f t="shared" si="187"/>
        <v>0.18533709305306331</v>
      </c>
      <c r="OV14" s="13">
        <f t="shared" si="187"/>
        <v>0.18351063829787234</v>
      </c>
      <c r="OW14" s="13">
        <f t="shared" si="187"/>
        <v>0.27864644107351227</v>
      </c>
      <c r="OX14" s="13">
        <f t="shared" si="187"/>
        <v>0.19044811320754718</v>
      </c>
      <c r="OY14" s="13">
        <f t="shared" si="187"/>
        <v>0.17907840139768508</v>
      </c>
      <c r="OZ14" s="13">
        <f t="shared" si="187"/>
        <v>0.19192410605692045</v>
      </c>
      <c r="PA14" s="13">
        <f t="shared" si="187"/>
        <v>0.20783051756503085</v>
      </c>
      <c r="PB14" s="13">
        <f t="shared" si="187"/>
        <v>0.30150618612157076</v>
      </c>
      <c r="PC14" s="13">
        <f t="shared" si="187"/>
        <v>0.26093951093951095</v>
      </c>
      <c r="PD14" s="13">
        <f t="shared" si="187"/>
        <v>0.28477366255144032</v>
      </c>
      <c r="PE14" s="13">
        <f t="shared" si="187"/>
        <v>0.38285806869734285</v>
      </c>
      <c r="PF14" s="13">
        <f t="shared" si="187"/>
        <v>0.44949370214867868</v>
      </c>
      <c r="PG14" s="13">
        <f t="shared" si="187"/>
        <v>0.51064684612294098</v>
      </c>
      <c r="PH14" s="13">
        <f t="shared" si="187"/>
        <v>0.30108195498072376</v>
      </c>
      <c r="PI14" s="13">
        <f t="shared" si="187"/>
        <v>0.31091807698067997</v>
      </c>
      <c r="PJ14" s="13">
        <f t="shared" si="187"/>
        <v>0.39684210526315788</v>
      </c>
      <c r="PK14" s="13">
        <f t="shared" si="187"/>
        <v>0.3864353312302839</v>
      </c>
      <c r="PL14" s="13">
        <f t="shared" si="187"/>
        <v>0.19538134305682164</v>
      </c>
      <c r="PM14" s="13">
        <f t="shared" si="187"/>
        <v>0.2171646280328855</v>
      </c>
      <c r="PN14" s="13">
        <f t="shared" si="187"/>
        <v>0.24309978768577495</v>
      </c>
      <c r="PO14" s="13">
        <f t="shared" si="187"/>
        <v>0.36590646651270209</v>
      </c>
      <c r="PP14" s="13">
        <f t="shared" si="187"/>
        <v>0.31476858075667369</v>
      </c>
      <c r="PQ14" s="13">
        <f t="shared" si="187"/>
        <v>0.20396162178891983</v>
      </c>
      <c r="PR14" s="13">
        <f t="shared" si="187"/>
        <v>0.18848376170551903</v>
      </c>
      <c r="PS14" s="13">
        <f t="shared" si="187"/>
        <v>0.18490021639817264</v>
      </c>
      <c r="PT14" s="13">
        <f t="shared" si="187"/>
        <v>0.19168975069252078</v>
      </c>
      <c r="PU14" s="13">
        <f t="shared" si="187"/>
        <v>0.26281352235550709</v>
      </c>
      <c r="PV14" s="13">
        <f t="shared" si="187"/>
        <v>0.20228866740494647</v>
      </c>
      <c r="PW14" s="13">
        <f t="shared" si="187"/>
        <v>0.23126338329764454</v>
      </c>
      <c r="PX14" s="13">
        <f t="shared" si="187"/>
        <v>0.24225415356982488</v>
      </c>
      <c r="PY14" s="13">
        <f t="shared" si="187"/>
        <v>0.29410677997413631</v>
      </c>
      <c r="PZ14" s="13">
        <f t="shared" si="187"/>
        <v>0.4518106643855147</v>
      </c>
      <c r="QA14" s="13">
        <f t="shared" si="187"/>
        <v>0.33859926276987889</v>
      </c>
      <c r="QB14" s="13">
        <f t="shared" si="187"/>
        <v>0.32945389435989259</v>
      </c>
      <c r="QC14" s="13">
        <f t="shared" si="187"/>
        <v>0.43250733615911313</v>
      </c>
      <c r="QD14" s="13">
        <f t="shared" si="187"/>
        <v>0.25248357022772427</v>
      </c>
      <c r="QE14" s="13">
        <f t="shared" si="187"/>
        <v>0.23125463994060877</v>
      </c>
      <c r="QF14" s="13">
        <f t="shared" si="187"/>
        <v>0.23589743589743589</v>
      </c>
      <c r="QG14" s="13">
        <f t="shared" si="187"/>
        <v>0.24054982817869416</v>
      </c>
      <c r="QH14" s="13">
        <f t="shared" ref="QH14:SS14" si="188">IFERROR(QH13/QH7,"")</f>
        <v>0.37647058823529411</v>
      </c>
      <c r="QI14" s="13">
        <f t="shared" si="188"/>
        <v>0.18163455562461156</v>
      </c>
      <c r="QJ14" s="13">
        <f t="shared" si="188"/>
        <v>0.19235461569743798</v>
      </c>
      <c r="QK14" s="13">
        <f t="shared" si="188"/>
        <v>0.17429577464788731</v>
      </c>
      <c r="QL14" s="13">
        <f t="shared" si="188"/>
        <v>0.18283477774671514</v>
      </c>
      <c r="QM14" s="13">
        <f t="shared" si="188"/>
        <v>0.30939809926082368</v>
      </c>
      <c r="QN14" s="13">
        <f t="shared" si="188"/>
        <v>0.20551020408163265</v>
      </c>
      <c r="QO14" s="13">
        <f t="shared" si="188"/>
        <v>0.20369942196531793</v>
      </c>
      <c r="QP14" s="13">
        <f t="shared" si="188"/>
        <v>0.2014162077104642</v>
      </c>
      <c r="QQ14" s="13">
        <f t="shared" si="188"/>
        <v>0.21870669745958429</v>
      </c>
      <c r="QR14" s="13">
        <f t="shared" si="188"/>
        <v>0.32223009685802034</v>
      </c>
      <c r="QS14" s="13">
        <f t="shared" si="188"/>
        <v>0.36215572033898308</v>
      </c>
      <c r="QT14" s="13">
        <f t="shared" si="188"/>
        <v>0.41429509632224171</v>
      </c>
      <c r="QU14" s="13">
        <f t="shared" si="188"/>
        <v>0.36346433770014558</v>
      </c>
      <c r="QV14" s="13">
        <f t="shared" si="188"/>
        <v>0.42113986994772407</v>
      </c>
      <c r="QW14" s="13">
        <f t="shared" si="188"/>
        <v>0.41527890998020262</v>
      </c>
      <c r="QX14" s="13">
        <f t="shared" si="188"/>
        <v>0.29934640522875816</v>
      </c>
      <c r="QY14" s="13">
        <f t="shared" si="188"/>
        <v>0.25125104253544622</v>
      </c>
      <c r="QZ14" s="13">
        <f t="shared" si="188"/>
        <v>0.2289156626506024</v>
      </c>
      <c r="RA14" s="13">
        <f t="shared" si="188"/>
        <v>0.27443217336945197</v>
      </c>
      <c r="RB14" s="13">
        <f t="shared" si="188"/>
        <v>0.22028410277835805</v>
      </c>
      <c r="RC14" s="13">
        <f t="shared" si="188"/>
        <v>0.19169329073482427</v>
      </c>
      <c r="RD14" s="13">
        <f t="shared" si="188"/>
        <v>0.17754172989377845</v>
      </c>
      <c r="RE14" s="13">
        <f t="shared" si="188"/>
        <v>0.18628381585192216</v>
      </c>
      <c r="RF14" s="13">
        <f t="shared" si="188"/>
        <v>0.28801363378148076</v>
      </c>
      <c r="RG14" s="13">
        <f t="shared" si="188"/>
        <v>0.1725359039937045</v>
      </c>
      <c r="RH14" s="13">
        <f t="shared" si="188"/>
        <v>0.18028169014084508</v>
      </c>
      <c r="RI14" s="13">
        <f t="shared" si="188"/>
        <v>0.22029788708001385</v>
      </c>
      <c r="RJ14" s="13">
        <f t="shared" si="188"/>
        <v>0.34966181594589058</v>
      </c>
      <c r="RK14" s="13">
        <f t="shared" si="188"/>
        <v>0.44520655944497006</v>
      </c>
      <c r="RL14" s="13">
        <f t="shared" si="188"/>
        <v>0.43105950653120462</v>
      </c>
      <c r="RM14" s="13">
        <f t="shared" si="188"/>
        <v>0.40970409051348999</v>
      </c>
      <c r="RN14" s="13">
        <f t="shared" si="188"/>
        <v>0.41577313769751695</v>
      </c>
      <c r="RO14" s="13">
        <f t="shared" si="188"/>
        <v>0.31590290381125224</v>
      </c>
      <c r="RP14" s="13">
        <f t="shared" si="188"/>
        <v>0.3859232175502742</v>
      </c>
      <c r="RQ14" s="13">
        <f t="shared" si="188"/>
        <v>0.32892524935559792</v>
      </c>
      <c r="RR14" s="13">
        <f t="shared" si="188"/>
        <v>0.2957773149024806</v>
      </c>
      <c r="RS14" s="13">
        <f t="shared" si="188"/>
        <v>0.28581992974671844</v>
      </c>
      <c r="RT14" s="13">
        <f t="shared" si="188"/>
        <v>0.15852047556142668</v>
      </c>
      <c r="RU14" s="13">
        <f t="shared" si="188"/>
        <v>0.17193836171938362</v>
      </c>
      <c r="RV14" s="13">
        <f t="shared" si="188"/>
        <v>0.177644323905463</v>
      </c>
      <c r="RW14" s="13">
        <f t="shared" si="188"/>
        <v>0.20578265204386839</v>
      </c>
      <c r="RX14" s="13">
        <f t="shared" si="188"/>
        <v>0.27514367816091956</v>
      </c>
      <c r="RY14" s="13">
        <f t="shared" si="188"/>
        <v>0.1961004874390701</v>
      </c>
      <c r="RZ14" s="13">
        <f t="shared" si="188"/>
        <v>0.18265378270091917</v>
      </c>
      <c r="SA14" s="13">
        <f t="shared" si="188"/>
        <v>0.19270027837921436</v>
      </c>
      <c r="SB14" s="13">
        <f t="shared" si="188"/>
        <v>0.25106584557081951</v>
      </c>
      <c r="SC14" s="13">
        <f t="shared" si="188"/>
        <v>0.2781171397772188</v>
      </c>
      <c r="SD14" s="13">
        <f t="shared" si="188"/>
        <v>0.22824397824397824</v>
      </c>
      <c r="SE14" s="13">
        <f t="shared" si="188"/>
        <v>0.22207153754873707</v>
      </c>
      <c r="SF14" s="13">
        <f t="shared" si="188"/>
        <v>0.26840670042851578</v>
      </c>
      <c r="SG14" s="13">
        <f t="shared" si="188"/>
        <v>0.41562269712601324</v>
      </c>
      <c r="SH14" s="13">
        <f t="shared" si="188"/>
        <v>0.2994502748625687</v>
      </c>
      <c r="SI14" s="13">
        <f t="shared" si="188"/>
        <v>0.29546044098573282</v>
      </c>
      <c r="SJ14" s="13">
        <f t="shared" si="188"/>
        <v>0.40201558932367532</v>
      </c>
      <c r="SK14" s="13">
        <f t="shared" si="188"/>
        <v>0.38750479110770408</v>
      </c>
      <c r="SL14" s="13">
        <f t="shared" si="188"/>
        <v>0.23440615209342067</v>
      </c>
      <c r="SM14" s="13">
        <f t="shared" si="188"/>
        <v>0.21901194934902801</v>
      </c>
      <c r="SN14" s="13">
        <f t="shared" si="188"/>
        <v>0.2035416242621616</v>
      </c>
      <c r="SO14" s="13">
        <f t="shared" si="188"/>
        <v>0.20622944476687946</v>
      </c>
      <c r="SP14" s="13">
        <f t="shared" si="188"/>
        <v>0.27567661346287303</v>
      </c>
      <c r="SQ14" s="13">
        <f t="shared" si="188"/>
        <v>0.1407991982963798</v>
      </c>
      <c r="SR14" s="13">
        <f t="shared" si="188"/>
        <v>0.14081389409160566</v>
      </c>
      <c r="SS14" s="13">
        <f t="shared" si="188"/>
        <v>0.14527700278995614</v>
      </c>
      <c r="ST14" s="13">
        <f t="shared" ref="ST14:VE14" si="189">IFERROR(ST13/ST7,"")</f>
        <v>0.23470935130581297</v>
      </c>
      <c r="SU14" s="13">
        <f t="shared" si="189"/>
        <v>0.1477193471892872</v>
      </c>
      <c r="SV14" s="13">
        <f t="shared" si="189"/>
        <v>0.16200527704485487</v>
      </c>
      <c r="SW14" s="13">
        <f t="shared" si="189"/>
        <v>0.16392156862745097</v>
      </c>
      <c r="SX14" s="13">
        <f t="shared" si="189"/>
        <v>0.16115702479338842</v>
      </c>
      <c r="SY14" s="13">
        <f t="shared" si="189"/>
        <v>0.23392252726588944</v>
      </c>
      <c r="SZ14" s="13">
        <f t="shared" si="189"/>
        <v>0.24110050533408198</v>
      </c>
      <c r="TA14" s="13">
        <f t="shared" si="189"/>
        <v>0.30402010050251255</v>
      </c>
      <c r="TB14" s="13">
        <f t="shared" si="189"/>
        <v>0.36526757607555088</v>
      </c>
      <c r="TC14" s="13">
        <f t="shared" si="189"/>
        <v>0.3225039619651347</v>
      </c>
      <c r="TD14" s="13">
        <f t="shared" si="189"/>
        <v>0.43953979807466542</v>
      </c>
      <c r="TE14" s="13">
        <f t="shared" si="189"/>
        <v>0.28268700995973722</v>
      </c>
      <c r="TF14" s="13">
        <f t="shared" si="189"/>
        <v>0.25308550185873607</v>
      </c>
      <c r="TG14" s="13">
        <f t="shared" si="189"/>
        <v>0.21387980024108835</v>
      </c>
      <c r="TH14" s="13">
        <f t="shared" si="189"/>
        <v>0.19354838709677419</v>
      </c>
      <c r="TI14" s="13">
        <f t="shared" si="189"/>
        <v>0.22356164383561644</v>
      </c>
      <c r="TJ14" s="13">
        <f t="shared" si="189"/>
        <v>0.2366167023554604</v>
      </c>
      <c r="TK14" s="13">
        <f t="shared" si="189"/>
        <v>0.25467846206192585</v>
      </c>
      <c r="TL14" s="13">
        <f t="shared" si="189"/>
        <v>0.20010875475802067</v>
      </c>
      <c r="TM14" s="13">
        <f t="shared" si="189"/>
        <v>0.17402972749793558</v>
      </c>
      <c r="TN14" s="13">
        <f t="shared" si="189"/>
        <v>0.22063893357848771</v>
      </c>
      <c r="TO14" s="13">
        <f t="shared" si="189"/>
        <v>0.15682119205298015</v>
      </c>
      <c r="TP14" s="13">
        <f t="shared" si="189"/>
        <v>0.15878696553023169</v>
      </c>
      <c r="TQ14" s="13">
        <f t="shared" si="189"/>
        <v>0.22643133878605251</v>
      </c>
      <c r="TR14" s="13">
        <f t="shared" si="189"/>
        <v>0.22602106819441878</v>
      </c>
      <c r="TS14" s="13">
        <f t="shared" si="189"/>
        <v>0.27071823204419887</v>
      </c>
      <c r="TT14" s="13">
        <f t="shared" si="189"/>
        <v>0.2564131413141314</v>
      </c>
      <c r="TU14" s="13">
        <f t="shared" si="189"/>
        <v>0.28761224115814549</v>
      </c>
      <c r="TV14" s="13">
        <f t="shared" si="189"/>
        <v>0.36655602404234322</v>
      </c>
      <c r="TW14" s="13">
        <f t="shared" si="189"/>
        <v>0.33996778647031756</v>
      </c>
      <c r="TX14" s="13">
        <f t="shared" si="189"/>
        <v>0.4392459879426</v>
      </c>
      <c r="TY14" s="13">
        <f t="shared" si="189"/>
        <v>0.30185790118415678</v>
      </c>
      <c r="TZ14" s="13">
        <f t="shared" si="189"/>
        <v>0.26931351457070213</v>
      </c>
      <c r="UA14" s="13">
        <f t="shared" si="189"/>
        <v>0.24795874516544908</v>
      </c>
      <c r="UB14" s="13">
        <f t="shared" si="189"/>
        <v>0.23333333333333334</v>
      </c>
      <c r="UC14" s="13">
        <f t="shared" si="189"/>
        <v>0.25907692307692309</v>
      </c>
      <c r="UD14" s="13">
        <f t="shared" si="189"/>
        <v>0.23291401893399041</v>
      </c>
      <c r="UE14" s="13">
        <f t="shared" si="189"/>
        <v>0.25022844958879076</v>
      </c>
      <c r="UF14" s="13">
        <f t="shared" si="189"/>
        <v>0.21375545851528385</v>
      </c>
      <c r="UG14" s="13">
        <f t="shared" si="189"/>
        <v>0.18353474320241692</v>
      </c>
      <c r="UH14" s="13">
        <f t="shared" si="189"/>
        <v>0.21557759626604434</v>
      </c>
      <c r="UI14" s="13">
        <f t="shared" si="189"/>
        <v>0.18375394321766561</v>
      </c>
      <c r="UJ14" s="13">
        <f t="shared" si="189"/>
        <v>0.17340771734077173</v>
      </c>
      <c r="UK14" s="13">
        <f t="shared" si="189"/>
        <v>0.22463768115942029</v>
      </c>
      <c r="UL14" s="13">
        <f t="shared" si="189"/>
        <v>0.22702183825293976</v>
      </c>
      <c r="UM14" s="13">
        <f t="shared" si="189"/>
        <v>0.26119190191046476</v>
      </c>
      <c r="UN14" s="13">
        <f t="shared" si="189"/>
        <v>0.23500092302012185</v>
      </c>
      <c r="UO14" s="13">
        <f t="shared" si="189"/>
        <v>0.21869527145359019</v>
      </c>
      <c r="UP14" s="13">
        <f t="shared" si="189"/>
        <v>0.21737429074545098</v>
      </c>
      <c r="UQ14" s="13">
        <f t="shared" si="189"/>
        <v>0.30565167243367936</v>
      </c>
      <c r="UR14" s="13">
        <f t="shared" si="189"/>
        <v>0.43840799031476996</v>
      </c>
      <c r="US14" s="13">
        <f t="shared" si="189"/>
        <v>0.36369896704377769</v>
      </c>
      <c r="UT14" s="13">
        <f t="shared" si="189"/>
        <v>0.34884060084585095</v>
      </c>
      <c r="UU14" s="13">
        <f t="shared" si="189"/>
        <v>0.39499564297273748</v>
      </c>
      <c r="UV14" s="13">
        <f t="shared" si="189"/>
        <v>0.3962288686605982</v>
      </c>
      <c r="UW14" s="13">
        <f t="shared" si="189"/>
        <v>0.45177339110897125</v>
      </c>
      <c r="UX14" s="13">
        <f t="shared" si="189"/>
        <v>0.29716157205240173</v>
      </c>
      <c r="UY14" s="13">
        <f t="shared" si="189"/>
        <v>0.25771491550330639</v>
      </c>
      <c r="UZ14" s="13">
        <f t="shared" si="189"/>
        <v>0.22421420256111757</v>
      </c>
      <c r="VA14" s="13">
        <f t="shared" si="189"/>
        <v>0.24781715459681561</v>
      </c>
      <c r="VB14" s="13">
        <f t="shared" si="189"/>
        <v>0.20492058548738712</v>
      </c>
      <c r="VC14" s="13">
        <f t="shared" si="189"/>
        <v>0.18012295081967214</v>
      </c>
      <c r="VD14" s="13">
        <f t="shared" si="189"/>
        <v>0.18517575140091697</v>
      </c>
      <c r="VE14" s="13">
        <f t="shared" si="189"/>
        <v>0.183590340413151</v>
      </c>
      <c r="VF14" s="13">
        <f t="shared" ref="VF14:XQ14" si="190">IFERROR(VF13/VF7,"")</f>
        <v>0.28053567305472177</v>
      </c>
      <c r="VG14" s="13">
        <f t="shared" si="190"/>
        <v>0.19742752143732137</v>
      </c>
      <c r="VH14" s="13">
        <f t="shared" si="190"/>
        <v>0.22062035823503715</v>
      </c>
      <c r="VI14" s="13">
        <f t="shared" si="190"/>
        <v>0.21026951672862454</v>
      </c>
      <c r="VJ14" s="13">
        <f t="shared" si="190"/>
        <v>0.26045170591061989</v>
      </c>
      <c r="VK14" s="13">
        <f t="shared" si="190"/>
        <v>0.35919088766692853</v>
      </c>
      <c r="VL14" s="13">
        <f t="shared" si="190"/>
        <v>0.44829213059067746</v>
      </c>
      <c r="VM14" s="13">
        <f t="shared" si="190"/>
        <v>0.39469974626444881</v>
      </c>
      <c r="VN14" s="13">
        <f t="shared" si="190"/>
        <v>0.37822784810126581</v>
      </c>
      <c r="VO14" s="13">
        <f t="shared" si="190"/>
        <v>0.48895315211104684</v>
      </c>
      <c r="VP14" s="13">
        <f t="shared" si="190"/>
        <v>0.49422130678567344</v>
      </c>
      <c r="VQ14" s="13">
        <f t="shared" si="190"/>
        <v>0.31128018524644391</v>
      </c>
      <c r="VR14" s="13">
        <f t="shared" si="190"/>
        <v>0.28980761358984852</v>
      </c>
      <c r="VS14" s="13">
        <f t="shared" si="190"/>
        <v>0.27881698685540951</v>
      </c>
      <c r="VT14" s="13">
        <f t="shared" si="190"/>
        <v>0.25076623014767346</v>
      </c>
      <c r="VU14" s="13">
        <f t="shared" si="190"/>
        <v>0.30068965517241381</v>
      </c>
      <c r="VV14" s="13">
        <f t="shared" si="190"/>
        <v>0.26865391826021745</v>
      </c>
      <c r="VW14" s="13">
        <f t="shared" si="190"/>
        <v>0.21654135338345865</v>
      </c>
      <c r="VX14" s="13">
        <f t="shared" si="190"/>
        <v>0.208984375</v>
      </c>
      <c r="VY14" s="13">
        <f t="shared" si="190"/>
        <v>0.20076117982873454</v>
      </c>
      <c r="VZ14" s="13">
        <f t="shared" si="190"/>
        <v>0.32755716004813479</v>
      </c>
      <c r="WA14" s="13">
        <f t="shared" si="190"/>
        <v>0.22001982160555006</v>
      </c>
      <c r="WB14" s="13">
        <f t="shared" si="190"/>
        <v>0.22057318321392017</v>
      </c>
      <c r="WC14" s="13">
        <f t="shared" si="190"/>
        <v>0.21754700089525514</v>
      </c>
      <c r="WD14" s="13">
        <f t="shared" si="190"/>
        <v>0.2379594423320659</v>
      </c>
      <c r="WE14" s="13">
        <f t="shared" si="190"/>
        <v>0.31265743073047858</v>
      </c>
      <c r="WF14" s="13">
        <f t="shared" si="190"/>
        <v>0.31779996829925505</v>
      </c>
      <c r="WG14" s="13">
        <f t="shared" si="190"/>
        <v>0.41716383662230383</v>
      </c>
      <c r="WH14" s="13">
        <f t="shared" si="190"/>
        <v>0.46993833504624871</v>
      </c>
      <c r="WI14" s="13">
        <f t="shared" si="190"/>
        <v>0.46696790277344968</v>
      </c>
      <c r="WJ14" s="13">
        <f t="shared" si="190"/>
        <v>0.36924803591470257</v>
      </c>
      <c r="WK14" s="13">
        <f t="shared" si="190"/>
        <v>0.47450020399836801</v>
      </c>
      <c r="WL14" s="13">
        <f t="shared" si="190"/>
        <v>0.41485225505443235</v>
      </c>
      <c r="WM14" s="13">
        <f t="shared" si="190"/>
        <v>0.33143459915611817</v>
      </c>
      <c r="WN14" s="13">
        <f t="shared" si="190"/>
        <v>0.34129464285714284</v>
      </c>
      <c r="WO14" s="13">
        <f t="shared" si="190"/>
        <v>0.27552986512524086</v>
      </c>
      <c r="WP14" s="13">
        <f t="shared" si="190"/>
        <v>0.2785929648241206</v>
      </c>
      <c r="WQ14" s="13">
        <f t="shared" si="190"/>
        <v>0.31463300607760636</v>
      </c>
      <c r="WR14" s="13">
        <f t="shared" si="190"/>
        <v>0.25307055127106542</v>
      </c>
      <c r="WS14" s="13">
        <f t="shared" si="190"/>
        <v>0.2721150902969085</v>
      </c>
      <c r="WT14" s="13">
        <f t="shared" si="190"/>
        <v>0.1871896722939424</v>
      </c>
      <c r="WU14" s="13">
        <f t="shared" si="190"/>
        <v>0.19335772586546579</v>
      </c>
      <c r="WV14" s="13">
        <f t="shared" si="190"/>
        <v>0.25041776080210076</v>
      </c>
      <c r="WW14" s="13">
        <f t="shared" si="190"/>
        <v>0.23592085235920851</v>
      </c>
      <c r="WX14" s="13">
        <f t="shared" si="190"/>
        <v>0.28015820698747529</v>
      </c>
      <c r="WY14" s="13">
        <f t="shared" si="190"/>
        <v>0.23751438434982738</v>
      </c>
      <c r="WZ14" s="13">
        <f t="shared" si="190"/>
        <v>0.25862068965517243</v>
      </c>
      <c r="XA14" s="13">
        <f t="shared" si="190"/>
        <v>0.24174528301886791</v>
      </c>
      <c r="XB14" s="13">
        <f t="shared" si="190"/>
        <v>0.39376996805111819</v>
      </c>
      <c r="XC14" s="13">
        <f t="shared" si="190"/>
        <v>0.49243487755420373</v>
      </c>
      <c r="XD14" s="13">
        <f t="shared" si="190"/>
        <v>0.43592017738359201</v>
      </c>
      <c r="XE14" s="13">
        <f t="shared" si="190"/>
        <v>0.36701816051552433</v>
      </c>
      <c r="XF14" s="13">
        <f t="shared" si="190"/>
        <v>0.46732998256231406</v>
      </c>
      <c r="XG14" s="13">
        <f t="shared" si="190"/>
        <v>0.47197186194768082</v>
      </c>
      <c r="XH14" s="13">
        <f t="shared" si="190"/>
        <v>0.28812469869837698</v>
      </c>
      <c r="XI14" s="13">
        <f t="shared" si="190"/>
        <v>0.25536700061337148</v>
      </c>
      <c r="XJ14" s="13">
        <f t="shared" si="190"/>
        <v>0.24553786782440906</v>
      </c>
      <c r="XK14" s="13">
        <f t="shared" si="190"/>
        <v>0.23457093680845834</v>
      </c>
      <c r="XL14" s="13">
        <f t="shared" si="190"/>
        <v>0.28777142857142857</v>
      </c>
      <c r="XM14" s="13">
        <f t="shared" si="190"/>
        <v>0.17189873417721518</v>
      </c>
      <c r="XN14" s="13">
        <f t="shared" si="190"/>
        <v>0.12616697786076286</v>
      </c>
      <c r="XO14" s="13">
        <f t="shared" si="190"/>
        <v>0.17039303365497765</v>
      </c>
      <c r="XP14" s="13">
        <f t="shared" si="190"/>
        <v>0.18657505285412262</v>
      </c>
      <c r="XQ14" s="13">
        <f t="shared" si="190"/>
        <v>0.29141755062680808</v>
      </c>
      <c r="XR14" s="13">
        <f t="shared" ref="XR14:AAC14" si="191">IFERROR(XR13/XR7,"")</f>
        <v>0.17415528396836807</v>
      </c>
      <c r="XS14" s="13">
        <f t="shared" si="191"/>
        <v>0.18240567021054827</v>
      </c>
      <c r="XT14" s="13">
        <f t="shared" si="191"/>
        <v>0.2019115890083632</v>
      </c>
      <c r="XU14" s="13">
        <f t="shared" si="191"/>
        <v>0.23594132029339854</v>
      </c>
      <c r="XV14" s="13">
        <f t="shared" si="191"/>
        <v>0.29510825982357658</v>
      </c>
      <c r="XW14" s="13">
        <f t="shared" si="191"/>
        <v>0.27203412907325042</v>
      </c>
      <c r="XX14" s="13">
        <f t="shared" si="191"/>
        <v>0.3580739299610895</v>
      </c>
      <c r="XY14" s="13">
        <f t="shared" si="191"/>
        <v>0.30956801584354499</v>
      </c>
      <c r="XZ14" s="13">
        <f t="shared" si="191"/>
        <v>0.38367729831144465</v>
      </c>
      <c r="YA14" s="13">
        <f t="shared" si="191"/>
        <v>0.41768498027518525</v>
      </c>
      <c r="YB14" s="13">
        <f t="shared" si="191"/>
        <v>0.2742857142857143</v>
      </c>
      <c r="YC14" s="13">
        <f t="shared" si="191"/>
        <v>0.2418232428670842</v>
      </c>
      <c r="YD14" s="13">
        <f t="shared" si="191"/>
        <v>0.20554649265905384</v>
      </c>
      <c r="YE14" s="13">
        <f t="shared" si="191"/>
        <v>0.20797661307162246</v>
      </c>
      <c r="YF14" s="13">
        <f t="shared" si="191"/>
        <v>0.17821628340584214</v>
      </c>
      <c r="YG14" s="13">
        <f t="shared" si="191"/>
        <v>0.18733477529440037</v>
      </c>
      <c r="YH14" s="13">
        <f t="shared" si="191"/>
        <v>0.17304461452305395</v>
      </c>
      <c r="YI14" s="13">
        <f t="shared" si="191"/>
        <v>0.1452249408050513</v>
      </c>
      <c r="YJ14" s="13">
        <f t="shared" si="191"/>
        <v>0.15121598844209005</v>
      </c>
      <c r="YK14" s="13">
        <f t="shared" si="191"/>
        <v>0.25816876122082583</v>
      </c>
      <c r="YL14" s="13">
        <f t="shared" si="191"/>
        <v>0.15920716112531969</v>
      </c>
      <c r="YM14" s="13">
        <f t="shared" si="191"/>
        <v>0.14303303919556742</v>
      </c>
      <c r="YN14" s="13">
        <f t="shared" si="191"/>
        <v>0.15160415725259829</v>
      </c>
      <c r="YO14" s="13">
        <f t="shared" si="191"/>
        <v>0.16778871051268773</v>
      </c>
      <c r="YP14" s="13">
        <f t="shared" si="191"/>
        <v>0.24284226965122332</v>
      </c>
      <c r="YQ14" s="13">
        <f t="shared" si="191"/>
        <v>0.19909502262443438</v>
      </c>
      <c r="YR14" s="13">
        <f t="shared" si="191"/>
        <v>0.19892659279778394</v>
      </c>
      <c r="YS14" s="13">
        <f t="shared" si="191"/>
        <v>0.26177336276674024</v>
      </c>
      <c r="YT14" s="13">
        <f t="shared" si="191"/>
        <v>0.36697653829127935</v>
      </c>
      <c r="YU14" s="13">
        <f t="shared" si="191"/>
        <v>0.42503029635342071</v>
      </c>
      <c r="YV14" s="13">
        <f t="shared" si="191"/>
        <v>0.29885683179096351</v>
      </c>
      <c r="YW14" s="13">
        <f t="shared" si="191"/>
        <v>0.32219089810712848</v>
      </c>
      <c r="YX14" s="13">
        <f t="shared" si="191"/>
        <v>0.39546388614049777</v>
      </c>
      <c r="YY14" s="13">
        <f t="shared" si="191"/>
        <v>0.40430622009569378</v>
      </c>
      <c r="YZ14" s="13">
        <f t="shared" si="191"/>
        <v>0.34549549549549552</v>
      </c>
      <c r="ZA14" s="13">
        <f t="shared" si="191"/>
        <v>0.30666270077334917</v>
      </c>
      <c r="ZB14" s="13">
        <f t="shared" si="191"/>
        <v>0.23027114528530959</v>
      </c>
      <c r="ZC14" s="13">
        <f t="shared" si="191"/>
        <v>0.25036891293654695</v>
      </c>
      <c r="ZD14" s="13">
        <f t="shared" si="191"/>
        <v>0.20016163793103448</v>
      </c>
      <c r="ZE14" s="13">
        <f t="shared" si="191"/>
        <v>0.21044176706827308</v>
      </c>
      <c r="ZF14" s="13">
        <f t="shared" si="191"/>
        <v>0.19707162643450732</v>
      </c>
      <c r="ZG14" s="13">
        <f t="shared" si="191"/>
        <v>0.19599263012436666</v>
      </c>
      <c r="ZH14" s="13">
        <f t="shared" si="191"/>
        <v>0.225442421133624</v>
      </c>
      <c r="ZI14" s="13">
        <f t="shared" si="191"/>
        <v>0.18799586064160057</v>
      </c>
      <c r="ZJ14" s="13">
        <f t="shared" si="191"/>
        <v>0.19629057187017002</v>
      </c>
      <c r="ZK14" s="13">
        <f t="shared" si="191"/>
        <v>0.18654874537227478</v>
      </c>
      <c r="ZL14" s="13">
        <f t="shared" si="191"/>
        <v>0.23377441713925645</v>
      </c>
      <c r="ZM14" s="13">
        <f t="shared" si="191"/>
        <v>0.36424198775657185</v>
      </c>
      <c r="ZN14" s="13">
        <f t="shared" si="191"/>
        <v>0.34823625922887613</v>
      </c>
      <c r="ZO14" s="13">
        <f t="shared" si="191"/>
        <v>0.33229659119183874</v>
      </c>
      <c r="ZP14" s="13">
        <f t="shared" si="191"/>
        <v>0.41252762032856183</v>
      </c>
      <c r="ZQ14" s="13">
        <f t="shared" si="191"/>
        <v>0.37679558011049724</v>
      </c>
      <c r="ZR14" s="13">
        <f t="shared" si="191"/>
        <v>0.37630503858374942</v>
      </c>
      <c r="ZS14" s="13">
        <f t="shared" si="191"/>
        <v>0.23813420621931261</v>
      </c>
      <c r="ZT14" s="13">
        <f t="shared" si="191"/>
        <v>0.20698423461603663</v>
      </c>
      <c r="ZU14" s="13">
        <f t="shared" si="191"/>
        <v>0.18473895582329317</v>
      </c>
      <c r="ZV14" s="13">
        <f t="shared" si="191"/>
        <v>0.19076343072573043</v>
      </c>
      <c r="ZW14" s="13">
        <f t="shared" si="191"/>
        <v>0.24347372084928645</v>
      </c>
      <c r="ZX14" s="13">
        <f t="shared" si="191"/>
        <v>0.15125184094256258</v>
      </c>
      <c r="ZY14" s="13">
        <f t="shared" si="191"/>
        <v>0.15186394090362482</v>
      </c>
      <c r="ZZ14" s="13">
        <f t="shared" si="191"/>
        <v>0.14872389791183294</v>
      </c>
      <c r="AAA14" s="13">
        <f t="shared" si="191"/>
        <v>0.15931533903884135</v>
      </c>
      <c r="AAB14" s="13">
        <f t="shared" si="191"/>
        <v>0.23477083736221233</v>
      </c>
      <c r="AAC14" s="13">
        <f t="shared" si="191"/>
        <v>0.14847086963950112</v>
      </c>
      <c r="AAD14" s="13">
        <f t="shared" ref="AAD14:ACO14" si="192">IFERROR(AAD13/AAD7,"")</f>
        <v>0.15848122162608336</v>
      </c>
      <c r="AAE14" s="13">
        <f t="shared" si="192"/>
        <v>0.1756349547998278</v>
      </c>
      <c r="AAF14" s="13">
        <f t="shared" si="192"/>
        <v>0.17135135135135135</v>
      </c>
      <c r="AAG14" s="13">
        <f t="shared" si="192"/>
        <v>0.2413491020586947</v>
      </c>
      <c r="AAH14" s="13">
        <f t="shared" si="192"/>
        <v>0.25960170697012802</v>
      </c>
      <c r="AAI14" s="13">
        <f t="shared" si="192"/>
        <v>0.33153234278853372</v>
      </c>
      <c r="AAJ14" s="13">
        <f t="shared" si="192"/>
        <v>0.36282183316168898</v>
      </c>
      <c r="AAK14" s="13">
        <f t="shared" si="192"/>
        <v>0.31449113672988721</v>
      </c>
      <c r="AAL14" s="13">
        <f t="shared" si="192"/>
        <v>0.42158009019542342</v>
      </c>
      <c r="AAM14" s="13">
        <f t="shared" si="192"/>
        <v>0.27978421870714087</v>
      </c>
      <c r="AAN14" s="13">
        <f t="shared" si="192"/>
        <v>0.24518613607188702</v>
      </c>
      <c r="AAO14" s="13">
        <f t="shared" si="192"/>
        <v>0.21698113207547171</v>
      </c>
      <c r="AAP14" s="13">
        <f t="shared" si="192"/>
        <v>0.20330969267139479</v>
      </c>
      <c r="AAQ14" s="13">
        <f t="shared" si="192"/>
        <v>0.1825886911248335</v>
      </c>
      <c r="AAR14" s="13">
        <f t="shared" si="192"/>
        <v>0.18943330858698343</v>
      </c>
      <c r="AAS14" s="13">
        <f t="shared" si="192"/>
        <v>0.13502454991816695</v>
      </c>
      <c r="AAT14" s="13">
        <f t="shared" si="192"/>
        <v>0.13718177395816442</v>
      </c>
      <c r="AAU14" s="13">
        <f t="shared" si="192"/>
        <v>0.15820642978003385</v>
      </c>
      <c r="AAV14" s="13">
        <f t="shared" si="192"/>
        <v>0.1308211873444721</v>
      </c>
      <c r="AAW14" s="13">
        <f t="shared" si="192"/>
        <v>0.1736024290051795</v>
      </c>
      <c r="AAX14" s="13">
        <f t="shared" si="192"/>
        <v>0.1709935097353969</v>
      </c>
      <c r="AAY14" s="13">
        <f t="shared" si="192"/>
        <v>0.16520210896309315</v>
      </c>
      <c r="AAZ14" s="13">
        <f t="shared" si="192"/>
        <v>0.17897810218978102</v>
      </c>
      <c r="ABA14" s="13">
        <f t="shared" si="192"/>
        <v>0.19558632626568584</v>
      </c>
      <c r="ABB14" s="13">
        <f t="shared" si="192"/>
        <v>0.27346938775510204</v>
      </c>
      <c r="ABC14" s="13">
        <f t="shared" si="192"/>
        <v>0.39685022945348353</v>
      </c>
      <c r="ABD14" s="13">
        <f t="shared" si="192"/>
        <v>0.27254707631318137</v>
      </c>
      <c r="ABE14" s="13">
        <f t="shared" si="192"/>
        <v>0.24809160305343511</v>
      </c>
      <c r="ABF14" s="13">
        <f t="shared" si="192"/>
        <v>0.30838790146554412</v>
      </c>
      <c r="ABG14" s="13">
        <f t="shared" si="192"/>
        <v>0.31315152153311571</v>
      </c>
      <c r="ABH14" s="13">
        <f t="shared" si="192"/>
        <v>0.28134034165571614</v>
      </c>
      <c r="ABI14" s="13">
        <f t="shared" si="192"/>
        <v>0.13094034378159758</v>
      </c>
      <c r="ABJ14" s="13">
        <f t="shared" si="192"/>
        <v>0.12548239971933106</v>
      </c>
      <c r="ABK14" s="13">
        <f t="shared" si="192"/>
        <v>0.1523257541982464</v>
      </c>
      <c r="ABL14" s="13">
        <f t="shared" si="192"/>
        <v>0.21048218029350105</v>
      </c>
      <c r="ABM14" s="13">
        <f t="shared" si="192"/>
        <v>0.21638690377264416</v>
      </c>
      <c r="ABN14" s="13">
        <f t="shared" si="192"/>
        <v>0.14933198038220868</v>
      </c>
      <c r="ABO14" s="13">
        <f t="shared" si="192"/>
        <v>0.15286223526944853</v>
      </c>
      <c r="ABP14" s="13">
        <f t="shared" si="192"/>
        <v>0.16610333172380493</v>
      </c>
      <c r="ABQ14" s="13">
        <f t="shared" si="192"/>
        <v>0.20660835762876578</v>
      </c>
      <c r="ABR14" s="13">
        <f t="shared" si="192"/>
        <v>0.2556102900930487</v>
      </c>
      <c r="ABS14" s="13">
        <f t="shared" si="192"/>
        <v>0.20255147717099373</v>
      </c>
      <c r="ABT14" s="13">
        <f t="shared" si="192"/>
        <v>0.201069149853423</v>
      </c>
      <c r="ABU14" s="13">
        <f t="shared" si="192"/>
        <v>0.20584123038682617</v>
      </c>
      <c r="ABV14" s="13">
        <f t="shared" si="192"/>
        <v>0.29971857410881803</v>
      </c>
      <c r="ABW14" s="13">
        <f t="shared" si="192"/>
        <v>0.28157368707977465</v>
      </c>
      <c r="ABX14" s="13">
        <f t="shared" si="192"/>
        <v>0.28773854416638101</v>
      </c>
      <c r="ABY14" s="13">
        <f t="shared" si="192"/>
        <v>0.30857201730888112</v>
      </c>
      <c r="ABZ14" s="13">
        <f t="shared" si="192"/>
        <v>0.37130339539978097</v>
      </c>
      <c r="ACA14" s="13">
        <f t="shared" si="192"/>
        <v>0.20885200553250347</v>
      </c>
      <c r="ACB14" s="13">
        <f t="shared" si="192"/>
        <v>0.18909139640846959</v>
      </c>
      <c r="ACC14" s="13">
        <f t="shared" si="192"/>
        <v>0.17744383727990284</v>
      </c>
      <c r="ACD14" s="13">
        <f t="shared" si="192"/>
        <v>0.17436250861474845</v>
      </c>
      <c r="ACE14" s="13">
        <f t="shared" si="192"/>
        <v>0.18947551233067036</v>
      </c>
      <c r="ACF14" s="13">
        <f t="shared" si="192"/>
        <v>0.1346786078675887</v>
      </c>
      <c r="ACG14" s="13">
        <f t="shared" si="192"/>
        <v>0.12913043478260869</v>
      </c>
      <c r="ACH14" s="13">
        <f t="shared" si="192"/>
        <v>0.13180128421764109</v>
      </c>
      <c r="ACI14" s="13">
        <f t="shared" si="192"/>
        <v>0.21424634885643429</v>
      </c>
      <c r="ACJ14" s="13">
        <f t="shared" si="192"/>
        <v>0.13335007533902563</v>
      </c>
      <c r="ACK14" s="13">
        <f t="shared" si="192"/>
        <v>0.12717184990509564</v>
      </c>
      <c r="ACL14" s="13">
        <f t="shared" si="192"/>
        <v>0.12557695368454561</v>
      </c>
      <c r="ACM14" s="13">
        <f t="shared" si="192"/>
        <v>0.14692107545533392</v>
      </c>
      <c r="ACN14" s="13">
        <f t="shared" si="192"/>
        <v>0.19611685073031707</v>
      </c>
      <c r="ACO14" s="13">
        <f t="shared" si="192"/>
        <v>0.17717649722631043</v>
      </c>
      <c r="ACP14" s="13">
        <f t="shared" ref="ACP14:AFA14" si="193">IFERROR(ACP13/ACP7,"")</f>
        <v>0.18507841328413285</v>
      </c>
      <c r="ACQ14" s="13">
        <f t="shared" si="193"/>
        <v>0.25903239202657807</v>
      </c>
      <c r="ACR14" s="13">
        <f t="shared" si="193"/>
        <v>0.29709948495527244</v>
      </c>
      <c r="ACS14" s="13">
        <f t="shared" si="193"/>
        <v>0.30292914064182641</v>
      </c>
      <c r="ACT14" s="13">
        <f t="shared" si="193"/>
        <v>0.22450248756218905</v>
      </c>
      <c r="ACU14" s="13">
        <f t="shared" si="193"/>
        <v>0.26287497832495232</v>
      </c>
      <c r="ACV14" s="13">
        <f t="shared" si="193"/>
        <v>0.28410056055715982</v>
      </c>
      <c r="ACW14" s="13">
        <f t="shared" si="193"/>
        <v>0.23965901385256225</v>
      </c>
      <c r="ACX14" s="13">
        <f t="shared" si="193"/>
        <v>0.20200507029269416</v>
      </c>
      <c r="ACY14" s="13">
        <f t="shared" si="193"/>
        <v>0.23512336719883889</v>
      </c>
      <c r="ACZ14" s="13">
        <f t="shared" si="193"/>
        <v>0.18113357114546175</v>
      </c>
      <c r="ADA14" s="13">
        <f t="shared" si="193"/>
        <v>0.18894670733895569</v>
      </c>
      <c r="ADB14" s="13">
        <f t="shared" si="193"/>
        <v>0.17562724014336917</v>
      </c>
      <c r="ADC14" s="13">
        <f t="shared" si="193"/>
        <v>0.20108108108108108</v>
      </c>
      <c r="ADD14" s="13">
        <f t="shared" si="193"/>
        <v>0.14772727272727273</v>
      </c>
      <c r="ADE14" s="13">
        <f t="shared" si="193"/>
        <v>0.13429641519529159</v>
      </c>
      <c r="ADF14" s="13">
        <f t="shared" si="193"/>
        <v>0.167334000667334</v>
      </c>
      <c r="ADG14" s="13">
        <f t="shared" si="193"/>
        <v>0.20441676104190259</v>
      </c>
      <c r="ADH14" s="13">
        <f t="shared" si="193"/>
        <v>0.1915739268680445</v>
      </c>
      <c r="ADI14" s="13">
        <f t="shared" si="193"/>
        <v>0.18770679562229575</v>
      </c>
      <c r="ADJ14" s="13">
        <f t="shared" si="193"/>
        <v>0.20720513997246442</v>
      </c>
      <c r="ADK14" s="13">
        <f t="shared" si="193"/>
        <v>0.31717420510523958</v>
      </c>
      <c r="ADL14" s="13">
        <f t="shared" si="193"/>
        <v>0.34945485043332403</v>
      </c>
      <c r="ADM14" s="13">
        <f t="shared" si="193"/>
        <v>0.22783293392673742</v>
      </c>
      <c r="ADN14" s="13">
        <f t="shared" si="193"/>
        <v>0.29029420389013783</v>
      </c>
      <c r="ADO14" s="13">
        <f t="shared" si="193"/>
        <v>0.34503855179349646</v>
      </c>
      <c r="ADP14" s="13">
        <f t="shared" si="193"/>
        <v>0.31624598837713591</v>
      </c>
      <c r="ADQ14" s="13">
        <f t="shared" si="193"/>
        <v>0.2348716741229103</v>
      </c>
      <c r="ADR14" s="13">
        <f t="shared" si="193"/>
        <v>0.25821183910064993</v>
      </c>
      <c r="ADS14" s="13">
        <f t="shared" si="193"/>
        <v>0.20776018686737607</v>
      </c>
      <c r="ADT14" s="13">
        <f t="shared" si="193"/>
        <v>0.21286462228870606</v>
      </c>
      <c r="ADU14" s="13">
        <f t="shared" si="193"/>
        <v>0.19668034981260038</v>
      </c>
      <c r="ADV14" s="13">
        <f t="shared" si="193"/>
        <v>0.19243627246134559</v>
      </c>
      <c r="ADW14" s="13">
        <f t="shared" si="193"/>
        <v>0.18334179786693752</v>
      </c>
      <c r="ADX14" s="13">
        <f t="shared" si="193"/>
        <v>0.13193403298350825</v>
      </c>
      <c r="ADY14" s="13">
        <f t="shared" si="193"/>
        <v>0.13846829054202325</v>
      </c>
      <c r="ADZ14" s="13">
        <f t="shared" si="193"/>
        <v>0.17422255526414387</v>
      </c>
      <c r="AEA14" s="13">
        <f t="shared" si="193"/>
        <v>0.1760264275601699</v>
      </c>
      <c r="AEB14" s="13">
        <f t="shared" si="193"/>
        <v>0.20081967213114754</v>
      </c>
      <c r="AEC14" s="13">
        <f t="shared" si="193"/>
        <v>0.16353286182508195</v>
      </c>
      <c r="AED14" s="13">
        <f t="shared" si="193"/>
        <v>0.17964071856287425</v>
      </c>
      <c r="AEE14" s="13">
        <f t="shared" si="193"/>
        <v>0.20317205380445694</v>
      </c>
      <c r="AEF14" s="13">
        <f t="shared" si="193"/>
        <v>0.22302706824247046</v>
      </c>
      <c r="AEG14" s="13">
        <f t="shared" si="193"/>
        <v>0.32391925842501951</v>
      </c>
      <c r="AEH14" s="13">
        <f t="shared" si="193"/>
        <v>0.30617848970251715</v>
      </c>
      <c r="AEI14" s="13">
        <f t="shared" si="193"/>
        <v>0.34062845095873906</v>
      </c>
      <c r="AEJ14" s="13">
        <f t="shared" si="193"/>
        <v>0.36651722029753414</v>
      </c>
      <c r="AEK14" s="13">
        <f t="shared" si="193"/>
        <v>0.34829240756421109</v>
      </c>
      <c r="AEL14" s="13">
        <f t="shared" si="193"/>
        <v>0.21049510821227393</v>
      </c>
      <c r="AEM14" s="13">
        <f t="shared" si="193"/>
        <v>0.19653564290473019</v>
      </c>
      <c r="AEN14" s="13">
        <f t="shared" si="193"/>
        <v>0.19122079879427278</v>
      </c>
      <c r="AEO14" s="13">
        <f t="shared" si="193"/>
        <v>0.16854838709677419</v>
      </c>
      <c r="AEP14" s="13">
        <f t="shared" si="193"/>
        <v>0.23291852547546371</v>
      </c>
      <c r="AEQ14" s="13">
        <f t="shared" si="193"/>
        <v>0.16614560071460474</v>
      </c>
      <c r="AER14" s="13">
        <f t="shared" si="193"/>
        <v>0.15644859813084111</v>
      </c>
      <c r="AES14" s="13">
        <f t="shared" si="193"/>
        <v>0.15154185022026431</v>
      </c>
      <c r="AET14" s="13">
        <f t="shared" si="193"/>
        <v>0.15475615644616128</v>
      </c>
      <c r="AEU14" s="13">
        <f t="shared" si="193"/>
        <v>0.21834154703235484</v>
      </c>
      <c r="AEV14" s="13">
        <f t="shared" si="193"/>
        <v>0.1596317526489491</v>
      </c>
      <c r="AEW14" s="13">
        <f t="shared" si="193"/>
        <v>0.16468453940737754</v>
      </c>
      <c r="AEX14" s="13">
        <f t="shared" si="193"/>
        <v>0.17265894779605931</v>
      </c>
      <c r="AEY14" s="13">
        <f t="shared" si="193"/>
        <v>0.17740186510518327</v>
      </c>
      <c r="AEZ14" s="13">
        <f t="shared" si="193"/>
        <v>0.23459863098942127</v>
      </c>
      <c r="AFA14" s="13">
        <f t="shared" si="193"/>
        <v>0.31304152132328122</v>
      </c>
      <c r="AFB14" s="13">
        <f t="shared" ref="AFB14:AHM14" si="194">IFERROR(AFB13/AFB7,"")</f>
        <v>0.36316306483300587</v>
      </c>
      <c r="AFC14" s="13">
        <f t="shared" si="194"/>
        <v>0.33260632497273718</v>
      </c>
      <c r="AFD14" s="13">
        <f t="shared" si="194"/>
        <v>0.38829277639394522</v>
      </c>
      <c r="AFE14" s="13">
        <f t="shared" si="194"/>
        <v>0.39891549007571109</v>
      </c>
      <c r="AFF14" s="13">
        <f t="shared" si="194"/>
        <v>0.26512474569011674</v>
      </c>
      <c r="AFG14" s="13">
        <f t="shared" si="194"/>
        <v>0.17873396772858915</v>
      </c>
      <c r="AFH14" s="13">
        <f t="shared" si="194"/>
        <v>9.7474949899799601E-2</v>
      </c>
      <c r="AFI14" s="13">
        <f t="shared" si="194"/>
        <v>0.20767543859649124</v>
      </c>
      <c r="AFJ14" s="13">
        <f t="shared" si="194"/>
        <v>0.25555555555555554</v>
      </c>
      <c r="AFK14" s="13">
        <f t="shared" si="194"/>
        <v>0.23495780016335421</v>
      </c>
      <c r="AFL14" s="13">
        <f t="shared" si="194"/>
        <v>0.19376307282753374</v>
      </c>
      <c r="AFM14" s="13">
        <f t="shared" si="194"/>
        <v>0.17960037174721188</v>
      </c>
      <c r="AFN14" s="13">
        <f t="shared" si="194"/>
        <v>0.16519709543568464</v>
      </c>
      <c r="AFO14" s="13">
        <f t="shared" si="194"/>
        <v>0.2401343408900084</v>
      </c>
      <c r="AFP14" s="13">
        <f t="shared" si="194"/>
        <v>0.15313791807591132</v>
      </c>
      <c r="AFQ14" s="13">
        <f t="shared" si="194"/>
        <v>0.16096579476861167</v>
      </c>
      <c r="AFR14" s="13">
        <f t="shared" si="194"/>
        <v>0.15173674588665448</v>
      </c>
      <c r="AFS14" s="13">
        <f t="shared" si="194"/>
        <v>0.17334978408389884</v>
      </c>
      <c r="AFT14" s="13">
        <f t="shared" si="194"/>
        <v>0.2448854961832061</v>
      </c>
      <c r="AFU14" s="13">
        <f t="shared" si="194"/>
        <v>0.20709433962264151</v>
      </c>
      <c r="AFV14" s="13">
        <f t="shared" si="194"/>
        <v>0.25062614793788612</v>
      </c>
      <c r="AFW14" s="13">
        <f t="shared" si="194"/>
        <v>0.3536947351976254</v>
      </c>
      <c r="AFX14" s="13">
        <f t="shared" si="194"/>
        <v>0.43025447690857682</v>
      </c>
      <c r="AFY14" s="13">
        <f t="shared" si="194"/>
        <v>0.31382659791341888</v>
      </c>
      <c r="AFZ14" s="13">
        <f t="shared" si="194"/>
        <v>0.35559383867044991</v>
      </c>
      <c r="AGA14" s="13">
        <f t="shared" si="194"/>
        <v>0.34156331778359311</v>
      </c>
      <c r="AGB14" s="13">
        <f t="shared" si="194"/>
        <v>0.31635802469135804</v>
      </c>
      <c r="AGC14" s="13">
        <f t="shared" si="194"/>
        <v>0.32088732703711836</v>
      </c>
      <c r="AGD14" s="13">
        <f t="shared" si="194"/>
        <v>0.20840197693574958</v>
      </c>
      <c r="AGE14" s="13">
        <f t="shared" si="194"/>
        <v>0.17971497316305757</v>
      </c>
      <c r="AGF14" s="13">
        <f t="shared" si="194"/>
        <v>0.19622025198320112</v>
      </c>
      <c r="AGG14" s="13">
        <f t="shared" si="194"/>
        <v>0.28433687524596618</v>
      </c>
      <c r="AGH14" s="13">
        <f t="shared" si="194"/>
        <v>0.28895793499043976</v>
      </c>
      <c r="AGI14" s="13">
        <f t="shared" si="194"/>
        <v>0.18382659441433929</v>
      </c>
      <c r="AGJ14" s="13">
        <f t="shared" si="194"/>
        <v>0.14589595375722544</v>
      </c>
      <c r="AGK14" s="13">
        <f t="shared" si="194"/>
        <v>0.14772456516559448</v>
      </c>
      <c r="AGL14" s="13">
        <f t="shared" si="194"/>
        <v>0.2261780104712042</v>
      </c>
      <c r="AGM14" s="13">
        <f t="shared" si="194"/>
        <v>0.25450573457127251</v>
      </c>
      <c r="AGN14" s="13">
        <f t="shared" si="194"/>
        <v>0.19858745326132116</v>
      </c>
      <c r="AGO14" s="13">
        <f t="shared" si="194"/>
        <v>0.20475624256837099</v>
      </c>
      <c r="AGP14" s="13">
        <f t="shared" si="194"/>
        <v>0.2201770736253495</v>
      </c>
      <c r="AGQ14" s="13">
        <f t="shared" si="194"/>
        <v>0.23637602179836512</v>
      </c>
      <c r="AGR14" s="13">
        <f t="shared" si="194"/>
        <v>0.3609478672985782</v>
      </c>
      <c r="AGS14" s="13">
        <f t="shared" si="194"/>
        <v>0.34597955527452839</v>
      </c>
      <c r="AGT14" s="13">
        <f t="shared" si="194"/>
        <v>0.34828009828009826</v>
      </c>
      <c r="AGU14" s="13">
        <f t="shared" si="194"/>
        <v>0.38560220525869382</v>
      </c>
      <c r="AGV14" s="13">
        <f t="shared" si="194"/>
        <v>0.40220475878629119</v>
      </c>
      <c r="AGW14" s="13">
        <f t="shared" si="194"/>
        <v>0.24357101110461718</v>
      </c>
      <c r="AGX14" s="13">
        <f t="shared" si="194"/>
        <v>0.22822299651567945</v>
      </c>
      <c r="AGY14" s="13">
        <f t="shared" si="194"/>
        <v>0.21654553227875159</v>
      </c>
      <c r="AGZ14" s="13">
        <f t="shared" si="194"/>
        <v>0.19421016640072944</v>
      </c>
      <c r="AHA14" s="13">
        <f t="shared" si="194"/>
        <v>0.28374310085298543</v>
      </c>
      <c r="AHB14" s="13">
        <f t="shared" si="194"/>
        <v>0.17948717948717949</v>
      </c>
      <c r="AHC14" s="13">
        <f t="shared" si="194"/>
        <v>0.17255260750228729</v>
      </c>
      <c r="AHD14" s="13">
        <f t="shared" si="194"/>
        <v>0.15759113982464237</v>
      </c>
      <c r="AHE14" s="13">
        <f t="shared" si="194"/>
        <v>0.15282971827474445</v>
      </c>
      <c r="AHF14" s="13">
        <f t="shared" si="194"/>
        <v>0.2442574482601774</v>
      </c>
      <c r="AHG14" s="13">
        <f t="shared" si="194"/>
        <v>7.1560008178286651E-3</v>
      </c>
      <c r="AHH14" s="13">
        <f t="shared" si="194"/>
        <v>0.15363820680333409</v>
      </c>
      <c r="AHI14" s="13">
        <f t="shared" si="194"/>
        <v>0.18451969592259848</v>
      </c>
      <c r="AHJ14" s="13">
        <f t="shared" si="194"/>
        <v>0.19324744557974233</v>
      </c>
      <c r="AHK14" s="13">
        <f t="shared" si="194"/>
        <v>0.26704202694550572</v>
      </c>
      <c r="AHL14" s="13">
        <f t="shared" si="194"/>
        <v>0.22890484739676839</v>
      </c>
      <c r="AHM14" s="13">
        <f t="shared" si="194"/>
        <v>0.32315804079367283</v>
      </c>
      <c r="AHN14" s="13">
        <f t="shared" ref="AHN14:AJY14" si="195">IFERROR(AHN13/AHN7,"")</f>
        <v>0.37136588041689522</v>
      </c>
      <c r="AHO14" s="13">
        <f t="shared" si="195"/>
        <v>0.31895589056393076</v>
      </c>
      <c r="AHP14" s="13">
        <f t="shared" si="195"/>
        <v>0.41356285863328118</v>
      </c>
      <c r="AHQ14" s="13">
        <f t="shared" si="195"/>
        <v>0.288235829314894</v>
      </c>
      <c r="AHR14" s="13">
        <f t="shared" si="195"/>
        <v>0.24260355029585798</v>
      </c>
      <c r="AHS14" s="13">
        <f t="shared" si="195"/>
        <v>0.21584797418429544</v>
      </c>
      <c r="AHT14" s="13">
        <f t="shared" si="195"/>
        <v>0.20638343756739272</v>
      </c>
      <c r="AHU14" s="13">
        <f t="shared" si="195"/>
        <v>0.24869762174405435</v>
      </c>
      <c r="AHV14" s="13">
        <f t="shared" si="195"/>
        <v>0.18458057216744789</v>
      </c>
      <c r="AHW14" s="13">
        <f t="shared" si="195"/>
        <v>0.18238382267159245</v>
      </c>
      <c r="AHX14" s="13">
        <f t="shared" si="195"/>
        <v>0.18467919004635278</v>
      </c>
      <c r="AHY14" s="13">
        <f t="shared" si="195"/>
        <v>0.15286789514663898</v>
      </c>
      <c r="AHZ14" s="13">
        <f t="shared" si="195"/>
        <v>0.27655928718300204</v>
      </c>
      <c r="AIA14" s="13">
        <f t="shared" si="195"/>
        <v>0.16114871044448509</v>
      </c>
      <c r="AIB14" s="13">
        <f t="shared" si="195"/>
        <v>0.17291822955738934</v>
      </c>
      <c r="AIC14" s="13">
        <f t="shared" si="195"/>
        <v>0.18388429752066116</v>
      </c>
      <c r="AID14" s="13">
        <f t="shared" si="195"/>
        <v>0.16329021235050037</v>
      </c>
      <c r="AIE14" s="13">
        <f t="shared" si="195"/>
        <v>0.2133594323464644</v>
      </c>
      <c r="AIF14" s="13">
        <f t="shared" si="195"/>
        <v>0.16391836734693876</v>
      </c>
      <c r="AIG14" s="13">
        <f t="shared" si="195"/>
        <v>0.19792117799913383</v>
      </c>
      <c r="AIH14" s="13">
        <f t="shared" si="195"/>
        <v>0.21176941553242595</v>
      </c>
      <c r="AII14" s="13">
        <f t="shared" si="195"/>
        <v>0.28929699842022116</v>
      </c>
      <c r="AIJ14" s="13">
        <f t="shared" si="195"/>
        <v>0.40420594633792606</v>
      </c>
      <c r="AIK14" s="13">
        <f t="shared" si="195"/>
        <v>0.29508196721311475</v>
      </c>
      <c r="AIL14" s="13">
        <f t="shared" si="195"/>
        <v>0.33734819828787577</v>
      </c>
      <c r="AIM14" s="13">
        <f t="shared" si="195"/>
        <v>0.36512484650020466</v>
      </c>
      <c r="AIN14" s="13">
        <f t="shared" si="195"/>
        <v>0.34614879937016141</v>
      </c>
      <c r="AIO14" s="13">
        <f t="shared" si="195"/>
        <v>0.23048073644732356</v>
      </c>
      <c r="AIP14" s="13">
        <f t="shared" si="195"/>
        <v>0.21031587365053978</v>
      </c>
      <c r="AIQ14" s="13">
        <f t="shared" si="195"/>
        <v>0.19008088548318433</v>
      </c>
      <c r="AIR14" s="13">
        <f t="shared" si="195"/>
        <v>0.20758043190832967</v>
      </c>
      <c r="AIS14" s="13">
        <f t="shared" si="195"/>
        <v>0.25930372148859543</v>
      </c>
      <c r="AIT14" s="13">
        <f t="shared" si="195"/>
        <v>0.17011686143572621</v>
      </c>
      <c r="AIU14" s="13">
        <f t="shared" si="195"/>
        <v>0.17091675447839833</v>
      </c>
      <c r="AIV14" s="13">
        <f t="shared" si="195"/>
        <v>0.17023394723743157</v>
      </c>
      <c r="AIW14" s="13">
        <f t="shared" si="195"/>
        <v>0.15557804199342271</v>
      </c>
      <c r="AIX14" s="13">
        <f t="shared" si="195"/>
        <v>0.24922720247295208</v>
      </c>
      <c r="AIY14" s="13">
        <f t="shared" si="195"/>
        <v>0.11536780772032047</v>
      </c>
      <c r="AIZ14" s="13">
        <f t="shared" si="195"/>
        <v>7.1872146118721461E-2</v>
      </c>
      <c r="AJA14" s="13">
        <f t="shared" si="195"/>
        <v>0.17789646672144618</v>
      </c>
      <c r="AJB14" s="13">
        <f t="shared" si="195"/>
        <v>0.21761984861227923</v>
      </c>
      <c r="AJC14" s="13">
        <f t="shared" si="195"/>
        <v>0.29844337090713902</v>
      </c>
      <c r="AJD14" s="13">
        <f t="shared" si="195"/>
        <v>0.20844312384369568</v>
      </c>
      <c r="AJE14" s="13">
        <f t="shared" si="195"/>
        <v>0.28844175145764261</v>
      </c>
      <c r="AJF14" s="13">
        <f t="shared" si="195"/>
        <v>0.25122777893062187</v>
      </c>
      <c r="AJG14" s="13">
        <f t="shared" si="195"/>
        <v>0.3752964223115785</v>
      </c>
      <c r="AJH14" s="13">
        <f t="shared" si="195"/>
        <v>0.35883937316356512</v>
      </c>
      <c r="AJI14" s="13">
        <f t="shared" si="195"/>
        <v>0.25960671116723794</v>
      </c>
      <c r="AJJ14" s="13">
        <f t="shared" si="195"/>
        <v>0.20414260107548296</v>
      </c>
      <c r="AJK14" s="13">
        <f t="shared" si="195"/>
        <v>0.20720310006838386</v>
      </c>
      <c r="AJL14" s="13">
        <f t="shared" si="195"/>
        <v>0.19513955726660251</v>
      </c>
      <c r="AJM14" s="13">
        <f t="shared" si="195"/>
        <v>0.24009661835748791</v>
      </c>
      <c r="AJN14" s="13">
        <f t="shared" si="195"/>
        <v>9.5864821261781433E-2</v>
      </c>
      <c r="AJO14" s="13">
        <f t="shared" si="195"/>
        <v>0.1792340425531915</v>
      </c>
      <c r="AJP14" s="13">
        <f t="shared" si="195"/>
        <v>0.1654891886105759</v>
      </c>
      <c r="AJQ14" s="13">
        <f t="shared" si="195"/>
        <v>0.18840225103988256</v>
      </c>
      <c r="AJR14" s="13">
        <f t="shared" si="195"/>
        <v>0.23794891492222009</v>
      </c>
      <c r="AJS14" s="13">
        <f t="shared" si="195"/>
        <v>0.16595135908440631</v>
      </c>
      <c r="AJT14" s="13">
        <f t="shared" si="195"/>
        <v>0.14894123245300975</v>
      </c>
      <c r="AJU14" s="13">
        <f t="shared" si="195"/>
        <v>0.1348314606741573</v>
      </c>
      <c r="AJV14" s="13">
        <f t="shared" si="195"/>
        <v>0.16154044972861203</v>
      </c>
      <c r="AJW14" s="13">
        <f t="shared" si="195"/>
        <v>0.22873345935727787</v>
      </c>
      <c r="AJX14" s="13">
        <f t="shared" si="195"/>
        <v>0.21343496903287279</v>
      </c>
      <c r="AJY14" s="13">
        <f t="shared" si="195"/>
        <v>0.25965333790973055</v>
      </c>
      <c r="AJZ14" s="13">
        <f t="shared" ref="AJZ14:AMK14" si="196">IFERROR(AJZ13/AJZ7,"")</f>
        <v>0.34535556311670634</v>
      </c>
      <c r="AKA14" s="13">
        <f t="shared" si="196"/>
        <v>0.36177857624073656</v>
      </c>
      <c r="AKB14" s="13">
        <f t="shared" si="196"/>
        <v>0.35670731707317072</v>
      </c>
      <c r="AKC14" s="13">
        <f t="shared" si="196"/>
        <v>0.273336524652944</v>
      </c>
      <c r="AKD14" s="13">
        <f t="shared" si="196"/>
        <v>0.34093561048053461</v>
      </c>
      <c r="AKE14" s="13">
        <f t="shared" si="196"/>
        <v>0.31581499078832542</v>
      </c>
      <c r="AKF14" s="13">
        <f t="shared" si="196"/>
        <v>0.27021582733812949</v>
      </c>
      <c r="AKG14" s="13">
        <f t="shared" si="196"/>
        <v>0.26293422025129343</v>
      </c>
      <c r="AKH14" s="13">
        <f t="shared" si="196"/>
        <v>0.1359940872135994</v>
      </c>
      <c r="AKI14" s="13">
        <f t="shared" si="196"/>
        <v>0.1712018140589569</v>
      </c>
      <c r="AKJ14" s="13">
        <f t="shared" si="196"/>
        <v>0.16725043782837129</v>
      </c>
      <c r="AKK14" s="13">
        <f t="shared" si="196"/>
        <v>0.17921935129191863</v>
      </c>
      <c r="AKL14" s="13">
        <f t="shared" si="196"/>
        <v>0.16448479729729729</v>
      </c>
      <c r="AKM14" s="13">
        <f t="shared" si="196"/>
        <v>0.15845879050778261</v>
      </c>
      <c r="AKN14" s="13">
        <f t="shared" si="196"/>
        <v>0.23192136672127311</v>
      </c>
      <c r="AKO14" s="13">
        <f t="shared" si="196"/>
        <v>0.16406573677668831</v>
      </c>
      <c r="AKP14" s="13">
        <f t="shared" si="196"/>
        <v>0.17371817855862315</v>
      </c>
      <c r="AKQ14" s="13">
        <f t="shared" si="196"/>
        <v>0.18955623565416985</v>
      </c>
      <c r="AKR14" s="13">
        <f t="shared" si="196"/>
        <v>0.22699386503067484</v>
      </c>
      <c r="AKS14" s="13">
        <f t="shared" si="196"/>
        <v>0.35776045357902198</v>
      </c>
      <c r="AKT14" s="13">
        <f t="shared" si="196"/>
        <v>0.29973655966435747</v>
      </c>
      <c r="AKU14" s="13">
        <f t="shared" si="196"/>
        <v>0.26948429623885228</v>
      </c>
      <c r="AKV14" s="13">
        <f t="shared" si="196"/>
        <v>0.30946542422756251</v>
      </c>
      <c r="AKW14" s="13">
        <f t="shared" si="196"/>
        <v>0.3330485721259458</v>
      </c>
      <c r="AKX14" s="13">
        <f t="shared" si="196"/>
        <v>0.32332238385734396</v>
      </c>
      <c r="AKY14" s="13">
        <f t="shared" si="196"/>
        <v>0.21738546285100094</v>
      </c>
      <c r="AKZ14" s="13">
        <f t="shared" si="196"/>
        <v>0.19057745787665631</v>
      </c>
      <c r="ALA14" s="13">
        <f t="shared" si="196"/>
        <v>0.15224483455025634</v>
      </c>
      <c r="ALB14" s="13">
        <f t="shared" si="196"/>
        <v>0.19578368469294224</v>
      </c>
      <c r="ALC14" s="13">
        <f t="shared" si="196"/>
        <v>0.22044573643410853</v>
      </c>
      <c r="ALD14" s="13">
        <f t="shared" si="196"/>
        <v>0.16900260756192959</v>
      </c>
      <c r="ALE14" s="13">
        <f t="shared" si="196"/>
        <v>0.15632232274353039</v>
      </c>
      <c r="ALF14" s="13">
        <f t="shared" si="196"/>
        <v>0.14909390444810544</v>
      </c>
      <c r="ALG14" s="13">
        <f t="shared" si="196"/>
        <v>0.17254174397031541</v>
      </c>
      <c r="ALH14" s="13">
        <f t="shared" si="196"/>
        <v>0.24469589816124471</v>
      </c>
      <c r="ALI14" s="13">
        <f t="shared" si="196"/>
        <v>0.19542198691996263</v>
      </c>
      <c r="ALJ14" s="13">
        <f t="shared" si="196"/>
        <v>0.1934134866701516</v>
      </c>
      <c r="ALK14" s="13">
        <f t="shared" si="196"/>
        <v>0.27214657925701796</v>
      </c>
      <c r="ALL14" s="13">
        <f t="shared" si="196"/>
        <v>0.33571854502087062</v>
      </c>
      <c r="ALM14" s="13">
        <f t="shared" si="196"/>
        <v>0.28328555896016605</v>
      </c>
      <c r="ALN14" s="13">
        <f t="shared" si="196"/>
        <v>0.3238934547975047</v>
      </c>
      <c r="ALO14" s="13">
        <f t="shared" si="196"/>
        <v>0.33544243121464862</v>
      </c>
      <c r="ALP14" s="13">
        <f t="shared" si="196"/>
        <v>0.25489282385834111</v>
      </c>
      <c r="ALQ14" s="13">
        <f t="shared" si="196"/>
        <v>0.23173803526448364</v>
      </c>
      <c r="ALR14" s="13">
        <f t="shared" si="196"/>
        <v>0.19310344827586207</v>
      </c>
      <c r="ALS14" s="13">
        <f t="shared" si="196"/>
        <v>0.19417303251021495</v>
      </c>
      <c r="ALT14" s="13">
        <f t="shared" si="196"/>
        <v>0.23439878234398781</v>
      </c>
      <c r="ALU14" s="13">
        <f t="shared" si="196"/>
        <v>0.19585987261146498</v>
      </c>
      <c r="ALV14" s="13">
        <f t="shared" si="196"/>
        <v>0.18993506493506493</v>
      </c>
      <c r="ALW14" s="13">
        <f t="shared" si="196"/>
        <v>0.15669856459330145</v>
      </c>
      <c r="ALX14" s="13">
        <f t="shared" si="196"/>
        <v>0.15527577937649881</v>
      </c>
      <c r="ALY14" s="13">
        <f t="shared" si="196"/>
        <v>0.27289377289377287</v>
      </c>
      <c r="ALZ14" s="13">
        <f t="shared" si="196"/>
        <v>0.14196014196014195</v>
      </c>
      <c r="AMA14" s="13">
        <f t="shared" si="196"/>
        <v>0.13622086295255414</v>
      </c>
      <c r="AMB14" s="13">
        <f t="shared" si="196"/>
        <v>0.14580546531626218</v>
      </c>
      <c r="AMC14" s="13">
        <f t="shared" si="196"/>
        <v>0.18608169440242056</v>
      </c>
      <c r="AMD14" s="13">
        <f t="shared" si="196"/>
        <v>0.17607223476297967</v>
      </c>
      <c r="AME14" s="13">
        <f t="shared" si="196"/>
        <v>0.17271258628286093</v>
      </c>
      <c r="AMF14" s="13">
        <f t="shared" si="196"/>
        <v>0.21400966183574879</v>
      </c>
      <c r="AMG14" s="13">
        <f t="shared" si="196"/>
        <v>0.28729879615852832</v>
      </c>
      <c r="AMH14" s="13">
        <f t="shared" si="196"/>
        <v>0.34566115702479339</v>
      </c>
      <c r="AMI14" s="13">
        <f t="shared" si="196"/>
        <v>0.25607126113455225</v>
      </c>
      <c r="AMJ14" s="13">
        <f t="shared" si="196"/>
        <v>0.33959416401140363</v>
      </c>
      <c r="AMK14" s="13">
        <f t="shared" si="196"/>
        <v>0.27194811211489461</v>
      </c>
      <c r="AML14" s="13">
        <f t="shared" ref="AML14:AOW14" si="197">IFERROR(AML13/AML7,"")</f>
        <v>0.24047840222944727</v>
      </c>
      <c r="AMM14" s="13">
        <f t="shared" si="197"/>
        <v>0.2496774193548387</v>
      </c>
      <c r="AMN14" s="13">
        <f t="shared" si="197"/>
        <v>0.15456642692359887</v>
      </c>
      <c r="AMO14" s="13">
        <f t="shared" si="197"/>
        <v>0.13706896551724138</v>
      </c>
      <c r="AMP14" s="13">
        <f t="shared" si="197"/>
        <v>0.15569379644029721</v>
      </c>
      <c r="AMQ14" s="13">
        <f t="shared" si="197"/>
        <v>0.16921397379912664</v>
      </c>
      <c r="AMR14" s="13">
        <f t="shared" si="197"/>
        <v>0.21891721750078691</v>
      </c>
      <c r="AMS14" s="13">
        <f t="shared" si="197"/>
        <v>0.16644649933949801</v>
      </c>
      <c r="AMT14" s="13">
        <f t="shared" si="197"/>
        <v>0.14307551207581778</v>
      </c>
      <c r="AMU14" s="13">
        <f t="shared" si="197"/>
        <v>0.14674657534246574</v>
      </c>
      <c r="AMV14" s="13">
        <f t="shared" si="197"/>
        <v>0.14167627835447905</v>
      </c>
      <c r="AMW14" s="13">
        <f t="shared" si="197"/>
        <v>0.18464592984778291</v>
      </c>
      <c r="AMX14" s="13">
        <f t="shared" si="197"/>
        <v>0.16801195814648728</v>
      </c>
      <c r="AMY14" s="13">
        <f t="shared" si="197"/>
        <v>0.17576197387518142</v>
      </c>
      <c r="AMZ14" s="13">
        <f t="shared" si="197"/>
        <v>0.23788801856686975</v>
      </c>
      <c r="ANA14" s="13">
        <f t="shared" si="197"/>
        <v>0.32363828662083555</v>
      </c>
      <c r="ANB14" s="13">
        <f t="shared" si="197"/>
        <v>0.37114624505928856</v>
      </c>
      <c r="ANC14" s="13">
        <f t="shared" si="197"/>
        <v>0.27133597407274035</v>
      </c>
      <c r="AND14" s="13">
        <f t="shared" si="197"/>
        <v>0.35528895161922686</v>
      </c>
      <c r="ANE14" s="13">
        <f t="shared" si="197"/>
        <v>0.29154668860551214</v>
      </c>
      <c r="ANF14" s="13">
        <f t="shared" si="197"/>
        <v>0.27881345996013601</v>
      </c>
      <c r="ANG14" s="13">
        <f t="shared" si="197"/>
        <v>0.26724673710379115</v>
      </c>
      <c r="ANH14" s="13">
        <f t="shared" si="197"/>
        <v>0.18267929634641408</v>
      </c>
      <c r="ANI14" s="13">
        <f t="shared" si="197"/>
        <v>0.17616180330399878</v>
      </c>
      <c r="ANJ14" s="13">
        <f t="shared" si="197"/>
        <v>0.19107729552135569</v>
      </c>
      <c r="ANK14" s="13">
        <f t="shared" si="197"/>
        <v>0.1859805510534846</v>
      </c>
      <c r="ANL14" s="13">
        <f t="shared" si="197"/>
        <v>0.18944723618090453</v>
      </c>
      <c r="ANM14" s="13">
        <f t="shared" si="197"/>
        <v>0.17118428233581953</v>
      </c>
      <c r="ANN14" s="13">
        <f t="shared" si="197"/>
        <v>0.15114627713532156</v>
      </c>
      <c r="ANO14" s="13">
        <f t="shared" si="197"/>
        <v>0.1540193650078811</v>
      </c>
      <c r="ANP14" s="13">
        <f t="shared" si="197"/>
        <v>0.15210018262457606</v>
      </c>
      <c r="ANQ14" s="13">
        <f t="shared" si="197"/>
        <v>0.23076923076923078</v>
      </c>
      <c r="ANR14" s="13">
        <f t="shared" si="197"/>
        <v>0.16426991150442477</v>
      </c>
      <c r="ANS14" s="13">
        <f t="shared" si="197"/>
        <v>0.17973436161096829</v>
      </c>
      <c r="ANT14" s="13">
        <f t="shared" si="197"/>
        <v>0.17870884993587002</v>
      </c>
      <c r="ANU14" s="13">
        <f t="shared" si="197"/>
        <v>0.20577114427860696</v>
      </c>
      <c r="ANV14" s="13">
        <f t="shared" si="197"/>
        <v>0.28342997715691443</v>
      </c>
      <c r="ANW14" s="13">
        <f t="shared" si="197"/>
        <v>0.34310597568336637</v>
      </c>
      <c r="ANX14" s="13">
        <f t="shared" si="197"/>
        <v>0.30907584901195123</v>
      </c>
      <c r="ANY14" s="13">
        <f t="shared" si="197"/>
        <v>0.33898891966759004</v>
      </c>
      <c r="ANZ14" s="13">
        <f t="shared" si="197"/>
        <v>0.39525979945305378</v>
      </c>
      <c r="AOA14" s="13">
        <f t="shared" si="197"/>
        <v>0.34860768417342264</v>
      </c>
      <c r="AOB14" s="13">
        <f t="shared" si="197"/>
        <v>0.23621511232130701</v>
      </c>
      <c r="AOC14" s="13">
        <f t="shared" si="197"/>
        <v>0.19797115232207957</v>
      </c>
      <c r="AOD14" s="13">
        <f t="shared" si="197"/>
        <v>0.2059985632183908</v>
      </c>
      <c r="AOE14" s="13">
        <f t="shared" si="197"/>
        <v>0.20431255337318532</v>
      </c>
      <c r="AOF14" s="13">
        <f t="shared" si="197"/>
        <v>0.21866009042334567</v>
      </c>
      <c r="AOG14" s="13">
        <f t="shared" si="197"/>
        <v>0.19717272861139742</v>
      </c>
      <c r="AOH14" s="13">
        <f t="shared" si="197"/>
        <v>0.17174155217229856</v>
      </c>
      <c r="AOI14" s="13">
        <f t="shared" si="197"/>
        <v>0.16282608695652173</v>
      </c>
      <c r="AOJ14" s="13">
        <f t="shared" si="197"/>
        <v>0.2222447325769854</v>
      </c>
      <c r="AOK14" s="13">
        <f t="shared" si="197"/>
        <v>0.16594827586206898</v>
      </c>
      <c r="AOL14" s="13">
        <f t="shared" si="197"/>
        <v>0.14800871805032692</v>
      </c>
      <c r="AOM14" s="13">
        <f t="shared" si="197"/>
        <v>0.16424905155099309</v>
      </c>
      <c r="AON14" s="13">
        <f t="shared" si="197"/>
        <v>0.17235452983059171</v>
      </c>
      <c r="AOO14" s="13">
        <f t="shared" si="197"/>
        <v>0.23642333922707753</v>
      </c>
      <c r="AOP14" s="13">
        <f t="shared" si="197"/>
        <v>0.22864633641506829</v>
      </c>
      <c r="AOQ14" s="13">
        <f t="shared" si="197"/>
        <v>0.32761372705506786</v>
      </c>
      <c r="AOR14" s="13">
        <f t="shared" si="197"/>
        <v>0.37624280481423339</v>
      </c>
      <c r="AOS14" s="13">
        <f t="shared" si="197"/>
        <v>0.34975503538377789</v>
      </c>
      <c r="AOT14" s="13">
        <f t="shared" si="197"/>
        <v>0.41747156042069111</v>
      </c>
      <c r="AOU14" s="13">
        <f t="shared" si="197"/>
        <v>0.30597383362132807</v>
      </c>
      <c r="AOV14" s="13">
        <f t="shared" si="197"/>
        <v>0.27027027027027029</v>
      </c>
      <c r="AOW14" s="13">
        <f t="shared" si="197"/>
        <v>0.26622447652490572</v>
      </c>
      <c r="AOX14" s="13">
        <f t="shared" ref="AOX14:ARI14" si="198">IFERROR(AOX13/AOX7,"")</f>
        <v>0.25801668211306766</v>
      </c>
      <c r="AOY14" s="13">
        <f t="shared" si="198"/>
        <v>0.25816282107096211</v>
      </c>
      <c r="AOZ14" s="13">
        <f t="shared" si="198"/>
        <v>0.20250487963565386</v>
      </c>
      <c r="APA14" s="13">
        <f t="shared" si="198"/>
        <v>0.19101123595505617</v>
      </c>
      <c r="APB14" s="13">
        <f t="shared" si="198"/>
        <v>0.19196521018844481</v>
      </c>
      <c r="APC14" s="13">
        <f t="shared" si="198"/>
        <v>0.16490963855421686</v>
      </c>
      <c r="APD14" s="13">
        <f t="shared" si="198"/>
        <v>0.2803704376248411</v>
      </c>
      <c r="APE14" s="13">
        <f t="shared" si="198"/>
        <v>0.17392096157348388</v>
      </c>
      <c r="APF14" s="13">
        <f t="shared" si="198"/>
        <v>0.16034327009936766</v>
      </c>
      <c r="APG14" s="13">
        <f t="shared" si="198"/>
        <v>0.1590718479172491</v>
      </c>
      <c r="APH14" s="13">
        <f t="shared" si="198"/>
        <v>0.15904456743373144</v>
      </c>
      <c r="API14" s="13">
        <f t="shared" si="198"/>
        <v>0.21068609593199758</v>
      </c>
      <c r="APJ14" s="13">
        <f t="shared" si="198"/>
        <v>0.18993352326685661</v>
      </c>
      <c r="APK14" s="13">
        <f t="shared" si="198"/>
        <v>0.20580033463469047</v>
      </c>
      <c r="APL14" s="13">
        <f t="shared" si="198"/>
        <v>0.27204235389940951</v>
      </c>
      <c r="APM14" s="13">
        <f t="shared" si="198"/>
        <v>0.3925435217994146</v>
      </c>
      <c r="APN14" s="13">
        <f t="shared" si="198"/>
        <v>0.32822381820130775</v>
      </c>
      <c r="APO14" s="13">
        <f t="shared" si="198"/>
        <v>0.3032618277990009</v>
      </c>
      <c r="APP14" s="13">
        <f t="shared" si="198"/>
        <v>0.38344760039177278</v>
      </c>
      <c r="APQ14" s="13">
        <f t="shared" si="198"/>
        <v>0.34507297069111087</v>
      </c>
      <c r="APR14" s="13">
        <f t="shared" si="198"/>
        <v>0.3542278332354668</v>
      </c>
      <c r="APS14" s="13">
        <f t="shared" si="198"/>
        <v>0.23705004389815629</v>
      </c>
      <c r="APT14" s="13">
        <f t="shared" si="198"/>
        <v>0.21590214067278288</v>
      </c>
      <c r="APU14" s="13">
        <f t="shared" si="198"/>
        <v>0.21101321585903085</v>
      </c>
      <c r="APV14" s="13">
        <f t="shared" si="198"/>
        <v>0.21505893673322107</v>
      </c>
      <c r="APW14" s="13">
        <f t="shared" si="198"/>
        <v>0.2781725888324873</v>
      </c>
      <c r="APX14" s="13">
        <f t="shared" si="198"/>
        <v>0.18121974830590512</v>
      </c>
      <c r="APY14" s="13">
        <f t="shared" si="198"/>
        <v>0.17824436006254188</v>
      </c>
      <c r="APZ14" s="13">
        <f t="shared" si="198"/>
        <v>0.16213544241225902</v>
      </c>
      <c r="AQA14" s="13">
        <f t="shared" si="198"/>
        <v>0.17448559670781894</v>
      </c>
      <c r="AQB14" s="13">
        <f t="shared" si="198"/>
        <v>0.26269172607474617</v>
      </c>
      <c r="AQC14" s="13">
        <f t="shared" si="198"/>
        <v>0.17112299465240641</v>
      </c>
      <c r="AQD14" s="13">
        <f t="shared" si="198"/>
        <v>0.18678160919540229</v>
      </c>
      <c r="AQE14" s="13">
        <f t="shared" si="198"/>
        <v>0.16787298622460892</v>
      </c>
      <c r="AQF14" s="13">
        <f t="shared" si="198"/>
        <v>0.23445912873225649</v>
      </c>
      <c r="AQG14" s="13">
        <f t="shared" si="198"/>
        <v>0.30977930755213606</v>
      </c>
    </row>
    <row r="15" spans="1:1128" ht="16.5" customHeight="1" x14ac:dyDescent="0.25">
      <c r="A15" s="31" t="s">
        <v>13</v>
      </c>
      <c r="B15" s="6">
        <f t="shared" ref="B15" si="199">B9-B17-B11-B13</f>
        <v>2266</v>
      </c>
      <c r="C15" s="6">
        <f t="shared" ref="C15:U15" si="200">C9-C17-C11-C13</f>
        <v>3287</v>
      </c>
      <c r="D15" s="6">
        <f t="shared" si="200"/>
        <v>3083</v>
      </c>
      <c r="E15" s="6">
        <f t="shared" si="200"/>
        <v>3225</v>
      </c>
      <c r="F15" s="6">
        <f t="shared" si="200"/>
        <v>2482</v>
      </c>
      <c r="G15" s="6">
        <f t="shared" si="200"/>
        <v>1890</v>
      </c>
      <c r="H15" s="6">
        <f t="shared" si="200"/>
        <v>2244</v>
      </c>
      <c r="I15" s="6">
        <f t="shared" si="200"/>
        <v>2253</v>
      </c>
      <c r="J15" s="6">
        <f t="shared" si="200"/>
        <v>2011</v>
      </c>
      <c r="K15" s="6">
        <f t="shared" si="200"/>
        <v>1937</v>
      </c>
      <c r="L15" s="6">
        <f t="shared" si="200"/>
        <v>1566</v>
      </c>
      <c r="M15" s="6">
        <f t="shared" si="200"/>
        <v>2079</v>
      </c>
      <c r="N15" s="6">
        <f t="shared" si="200"/>
        <v>1716</v>
      </c>
      <c r="O15" s="6">
        <f t="shared" si="200"/>
        <v>1882</v>
      </c>
      <c r="P15" s="6">
        <f t="shared" si="200"/>
        <v>1465</v>
      </c>
      <c r="Q15" s="6">
        <f t="shared" si="200"/>
        <v>2211</v>
      </c>
      <c r="R15" s="6">
        <f t="shared" si="200"/>
        <v>2024</v>
      </c>
      <c r="S15" s="6">
        <f t="shared" si="200"/>
        <v>1792</v>
      </c>
      <c r="T15" s="6">
        <f t="shared" si="200"/>
        <v>1956</v>
      </c>
      <c r="U15" s="6">
        <f t="shared" si="200"/>
        <v>1718</v>
      </c>
      <c r="V15" s="6">
        <f t="shared" ref="V15:AO15" si="201">V9-V17-V11-V13</f>
        <v>3360</v>
      </c>
      <c r="W15" s="6">
        <f t="shared" si="201"/>
        <v>2744</v>
      </c>
      <c r="X15" s="6">
        <f t="shared" si="201"/>
        <v>2766</v>
      </c>
      <c r="Y15" s="6">
        <f t="shared" si="201"/>
        <v>2870</v>
      </c>
      <c r="Z15" s="6">
        <f t="shared" si="201"/>
        <v>2190</v>
      </c>
      <c r="AA15" s="6">
        <f t="shared" si="201"/>
        <v>2331</v>
      </c>
      <c r="AB15" s="6">
        <f t="shared" si="201"/>
        <v>2175</v>
      </c>
      <c r="AC15" s="6">
        <f t="shared" si="201"/>
        <v>1903</v>
      </c>
      <c r="AD15" s="6">
        <f t="shared" si="201"/>
        <v>1810</v>
      </c>
      <c r="AE15" s="6">
        <f t="shared" si="201"/>
        <v>2058</v>
      </c>
      <c r="AF15" s="6">
        <f t="shared" si="201"/>
        <v>1371</v>
      </c>
      <c r="AG15" s="6">
        <f t="shared" si="201"/>
        <v>1931</v>
      </c>
      <c r="AH15" s="6">
        <f t="shared" si="201"/>
        <v>1785</v>
      </c>
      <c r="AI15" s="6">
        <f t="shared" si="201"/>
        <v>1587</v>
      </c>
      <c r="AJ15" s="6">
        <f t="shared" si="201"/>
        <v>1720</v>
      </c>
      <c r="AK15" s="6">
        <f t="shared" si="201"/>
        <v>2066</v>
      </c>
      <c r="AL15" s="6">
        <f t="shared" si="201"/>
        <v>1851</v>
      </c>
      <c r="AM15" s="6">
        <f t="shared" si="201"/>
        <v>1698</v>
      </c>
      <c r="AN15" s="6">
        <f t="shared" si="201"/>
        <v>2210</v>
      </c>
      <c r="AO15" s="6">
        <f t="shared" si="201"/>
        <v>1886</v>
      </c>
      <c r="AP15" s="6">
        <f t="shared" ref="AP15:BM15" si="202">AP9-AP17-AP11-AP13</f>
        <v>2855</v>
      </c>
      <c r="AQ15" s="6">
        <f t="shared" si="202"/>
        <v>2130</v>
      </c>
      <c r="AR15" s="6">
        <f t="shared" si="202"/>
        <v>2481</v>
      </c>
      <c r="AS15" s="6">
        <f t="shared" si="202"/>
        <v>2526</v>
      </c>
      <c r="AT15" s="6">
        <f t="shared" si="202"/>
        <v>2188</v>
      </c>
      <c r="AU15" s="6">
        <f t="shared" si="202"/>
        <v>1937</v>
      </c>
      <c r="AV15" s="6">
        <f t="shared" si="202"/>
        <v>1582</v>
      </c>
      <c r="AW15" s="6">
        <f t="shared" si="202"/>
        <v>1711</v>
      </c>
      <c r="AX15" s="6">
        <f t="shared" si="202"/>
        <v>1422</v>
      </c>
      <c r="AY15" s="6">
        <f t="shared" si="202"/>
        <v>1409</v>
      </c>
      <c r="AZ15" s="6">
        <f t="shared" si="202"/>
        <v>1742</v>
      </c>
      <c r="BA15" s="6">
        <f t="shared" si="202"/>
        <v>1322</v>
      </c>
      <c r="BB15" s="6">
        <f t="shared" si="202"/>
        <v>1269</v>
      </c>
      <c r="BC15" s="6">
        <f t="shared" si="202"/>
        <v>1068</v>
      </c>
      <c r="BD15" s="6">
        <f t="shared" si="202"/>
        <v>1341</v>
      </c>
      <c r="BE15" s="6">
        <f t="shared" si="202"/>
        <v>1613</v>
      </c>
      <c r="BF15" s="6">
        <f t="shared" si="202"/>
        <v>1421</v>
      </c>
      <c r="BG15" s="6">
        <f t="shared" si="202"/>
        <v>1319</v>
      </c>
      <c r="BH15" s="6">
        <f t="shared" si="202"/>
        <v>1135</v>
      </c>
      <c r="BI15" s="6">
        <f t="shared" si="202"/>
        <v>1185</v>
      </c>
      <c r="BJ15" s="6">
        <f t="shared" si="202"/>
        <v>1815</v>
      </c>
      <c r="BK15" s="6">
        <f t="shared" si="202"/>
        <v>1764</v>
      </c>
      <c r="BL15" s="6">
        <f t="shared" si="202"/>
        <v>1764</v>
      </c>
      <c r="BM15" s="6">
        <f t="shared" si="202"/>
        <v>1513</v>
      </c>
      <c r="BN15" s="6">
        <f t="shared" ref="BN15:BX15" si="203">BN9-BN17-BN11-BN13</f>
        <v>2126</v>
      </c>
      <c r="BO15" s="6">
        <f t="shared" si="203"/>
        <v>2386</v>
      </c>
      <c r="BP15" s="6">
        <f t="shared" si="203"/>
        <v>2586</v>
      </c>
      <c r="BQ15" s="6">
        <f t="shared" si="203"/>
        <v>1635</v>
      </c>
      <c r="BR15" s="6">
        <f t="shared" si="203"/>
        <v>1353</v>
      </c>
      <c r="BS15" s="6">
        <f t="shared" si="203"/>
        <v>2108</v>
      </c>
      <c r="BT15" s="6">
        <f t="shared" si="203"/>
        <v>1784</v>
      </c>
      <c r="BU15" s="6">
        <f t="shared" si="203"/>
        <v>1348</v>
      </c>
      <c r="BV15" s="6">
        <f t="shared" si="203"/>
        <v>1208</v>
      </c>
      <c r="BW15" s="6">
        <f t="shared" si="203"/>
        <v>1053</v>
      </c>
      <c r="BX15" s="6">
        <f t="shared" si="203"/>
        <v>1583</v>
      </c>
      <c r="BY15" s="6">
        <f t="shared" ref="BY15:CG15" si="204">BY9-BY17-BY11-BY13</f>
        <v>1138</v>
      </c>
      <c r="BZ15" s="6">
        <f t="shared" si="204"/>
        <v>1305</v>
      </c>
      <c r="CA15" s="6">
        <f t="shared" si="204"/>
        <v>1121</v>
      </c>
      <c r="CB15" s="6">
        <f t="shared" si="204"/>
        <v>949</v>
      </c>
      <c r="CC15" s="6">
        <f t="shared" si="204"/>
        <v>1439</v>
      </c>
      <c r="CD15" s="6">
        <f t="shared" si="204"/>
        <v>1747</v>
      </c>
      <c r="CE15" s="6">
        <f t="shared" si="204"/>
        <v>1269</v>
      </c>
      <c r="CF15" s="6">
        <f t="shared" si="204"/>
        <v>1487</v>
      </c>
      <c r="CG15" s="6">
        <f t="shared" si="204"/>
        <v>1554</v>
      </c>
      <c r="CH15" s="6">
        <f t="shared" ref="CH15:CZ15" si="205">CH9-CH17-CH11-CH13</f>
        <v>1747</v>
      </c>
      <c r="CI15" s="6">
        <f t="shared" si="205"/>
        <v>2024</v>
      </c>
      <c r="CJ15" s="6">
        <f t="shared" si="205"/>
        <v>2263</v>
      </c>
      <c r="CK15" s="6">
        <f t="shared" si="205"/>
        <v>1761</v>
      </c>
      <c r="CL15" s="6">
        <f t="shared" si="205"/>
        <v>1098</v>
      </c>
      <c r="CM15" s="6">
        <f t="shared" si="205"/>
        <v>1475</v>
      </c>
      <c r="CN15" s="6">
        <f t="shared" si="205"/>
        <v>1646</v>
      </c>
      <c r="CO15" s="6">
        <f t="shared" si="205"/>
        <v>1220</v>
      </c>
      <c r="CP15" s="6">
        <f t="shared" si="205"/>
        <v>1432</v>
      </c>
      <c r="CQ15" s="6">
        <f t="shared" si="205"/>
        <v>1130</v>
      </c>
      <c r="CR15" s="6">
        <f t="shared" si="205"/>
        <v>1483</v>
      </c>
      <c r="CS15" s="6">
        <f t="shared" si="205"/>
        <v>1257</v>
      </c>
      <c r="CT15" s="6">
        <f t="shared" si="205"/>
        <v>982</v>
      </c>
      <c r="CU15" s="6">
        <f t="shared" si="205"/>
        <v>971</v>
      </c>
      <c r="CV15" s="6">
        <f t="shared" si="205"/>
        <v>1088</v>
      </c>
      <c r="CW15" s="6">
        <f t="shared" si="205"/>
        <v>1404</v>
      </c>
      <c r="CX15" s="6">
        <f t="shared" si="205"/>
        <v>1300</v>
      </c>
      <c r="CY15" s="6">
        <f t="shared" si="205"/>
        <v>1280</v>
      </c>
      <c r="CZ15" s="6">
        <f t="shared" si="205"/>
        <v>1159</v>
      </c>
      <c r="DA15" s="6">
        <f t="shared" ref="DA15:DV15" si="206">DA9-DA17-DA11-DA13</f>
        <v>2161</v>
      </c>
      <c r="DB15" s="6">
        <f t="shared" si="206"/>
        <v>1589</v>
      </c>
      <c r="DC15" s="6">
        <f t="shared" si="206"/>
        <v>1405</v>
      </c>
      <c r="DD15" s="6">
        <f t="shared" si="206"/>
        <v>1770</v>
      </c>
      <c r="DE15" s="6">
        <f t="shared" si="206"/>
        <v>2067</v>
      </c>
      <c r="DF15" s="6">
        <f t="shared" si="206"/>
        <v>1451</v>
      </c>
      <c r="DG15" s="6">
        <f t="shared" si="206"/>
        <v>1265</v>
      </c>
      <c r="DH15" s="6">
        <f t="shared" si="206"/>
        <v>1151</v>
      </c>
      <c r="DI15" s="6">
        <f t="shared" si="206"/>
        <v>1089</v>
      </c>
      <c r="DJ15" s="6">
        <f t="shared" si="206"/>
        <v>920</v>
      </c>
      <c r="DK15" s="6">
        <f t="shared" si="206"/>
        <v>1430</v>
      </c>
      <c r="DL15" s="6">
        <f t="shared" si="206"/>
        <v>1088</v>
      </c>
      <c r="DM15" s="6">
        <f t="shared" si="206"/>
        <v>974</v>
      </c>
      <c r="DN15" s="6">
        <f t="shared" si="206"/>
        <v>964</v>
      </c>
      <c r="DO15" s="6">
        <f t="shared" si="206"/>
        <v>1044</v>
      </c>
      <c r="DP15" s="6">
        <f t="shared" si="206"/>
        <v>1393</v>
      </c>
      <c r="DQ15" s="6">
        <f t="shared" si="206"/>
        <v>1250</v>
      </c>
      <c r="DR15" s="6">
        <f t="shared" si="206"/>
        <v>1132</v>
      </c>
      <c r="DS15" s="6">
        <f t="shared" si="206"/>
        <v>1037</v>
      </c>
      <c r="DT15" s="6">
        <f t="shared" si="206"/>
        <v>918</v>
      </c>
      <c r="DU15" s="6">
        <f t="shared" si="206"/>
        <v>1549</v>
      </c>
      <c r="DV15" s="6">
        <f t="shared" si="206"/>
        <v>1336</v>
      </c>
      <c r="DW15" s="6">
        <f>DW9-DW17-DW11-DW13</f>
        <v>1588</v>
      </c>
      <c r="DX15" s="6">
        <f>DX9-DX17-DX11-DX13</f>
        <v>2351</v>
      </c>
      <c r="DY15" s="6">
        <f t="shared" ref="DY15:ER15" si="207">DY9-DY17-DY11-DY13</f>
        <v>1915</v>
      </c>
      <c r="DZ15" s="6">
        <f t="shared" si="207"/>
        <v>2562</v>
      </c>
      <c r="EA15" s="6">
        <f t="shared" si="207"/>
        <v>2867</v>
      </c>
      <c r="EB15" s="6">
        <f t="shared" si="207"/>
        <v>1389</v>
      </c>
      <c r="EC15" s="6">
        <f t="shared" si="207"/>
        <v>1078</v>
      </c>
      <c r="ED15" s="6">
        <f t="shared" si="207"/>
        <v>1627</v>
      </c>
      <c r="EE15" s="6">
        <f t="shared" si="207"/>
        <v>1394</v>
      </c>
      <c r="EF15" s="6">
        <f t="shared" si="207"/>
        <v>1094</v>
      </c>
      <c r="EG15" s="6">
        <f t="shared" si="207"/>
        <v>1035</v>
      </c>
      <c r="EH15" s="6">
        <f t="shared" si="207"/>
        <v>910</v>
      </c>
      <c r="EI15" s="6">
        <f t="shared" si="207"/>
        <v>1273</v>
      </c>
      <c r="EJ15" s="6">
        <f t="shared" si="207"/>
        <v>1362</v>
      </c>
      <c r="EK15" s="6">
        <f t="shared" si="207"/>
        <v>1002</v>
      </c>
      <c r="EL15" s="6">
        <f t="shared" si="207"/>
        <v>1011</v>
      </c>
      <c r="EM15" s="6">
        <f t="shared" si="207"/>
        <v>851</v>
      </c>
      <c r="EN15" s="6">
        <f t="shared" si="207"/>
        <v>1336</v>
      </c>
      <c r="EO15" s="6">
        <f t="shared" si="207"/>
        <v>1107</v>
      </c>
      <c r="EP15" s="6">
        <f t="shared" si="207"/>
        <v>1050</v>
      </c>
      <c r="EQ15" s="6">
        <f t="shared" si="207"/>
        <v>1152</v>
      </c>
      <c r="ER15" s="6">
        <f t="shared" si="207"/>
        <v>1232</v>
      </c>
      <c r="ES15" s="6">
        <f t="shared" ref="ES15:FE15" si="208">ES9-ES17-ES11-ES13</f>
        <v>2031</v>
      </c>
      <c r="ET15" s="6">
        <f t="shared" si="208"/>
        <v>1527</v>
      </c>
      <c r="EU15" s="6">
        <f t="shared" si="208"/>
        <v>2034</v>
      </c>
      <c r="EV15" s="6">
        <f t="shared" si="208"/>
        <v>1971</v>
      </c>
      <c r="EW15" s="6">
        <f t="shared" si="208"/>
        <v>1086</v>
      </c>
      <c r="EX15" s="6">
        <f t="shared" si="208"/>
        <v>1506</v>
      </c>
      <c r="EY15" s="6">
        <f t="shared" si="208"/>
        <v>1184</v>
      </c>
      <c r="EZ15" s="6">
        <f t="shared" si="208"/>
        <v>1093</v>
      </c>
      <c r="FA15" s="6">
        <f t="shared" si="208"/>
        <v>1606</v>
      </c>
      <c r="FB15" s="6">
        <f t="shared" si="208"/>
        <v>1971</v>
      </c>
      <c r="FC15" s="6">
        <f t="shared" si="208"/>
        <v>2372</v>
      </c>
      <c r="FD15" s="6">
        <f t="shared" si="208"/>
        <v>2735</v>
      </c>
      <c r="FE15" s="6">
        <f t="shared" si="208"/>
        <v>1494</v>
      </c>
      <c r="FF15" s="6">
        <f t="shared" ref="FF15:FM15" si="209">FF9-FF17-FF11-FF13</f>
        <v>1315</v>
      </c>
      <c r="FG15" s="6">
        <f t="shared" si="209"/>
        <v>1318</v>
      </c>
      <c r="FH15" s="6">
        <f t="shared" si="209"/>
        <v>1670</v>
      </c>
      <c r="FI15" s="6">
        <f>FI9-FI17-FI11-FI13</f>
        <v>1357</v>
      </c>
      <c r="FJ15" s="6">
        <f>FJ9-FJ17-FJ11-FJ13</f>
        <v>1213</v>
      </c>
      <c r="FK15" s="6">
        <f t="shared" si="209"/>
        <v>1390</v>
      </c>
      <c r="FL15" s="6">
        <f t="shared" si="209"/>
        <v>1167</v>
      </c>
      <c r="FM15" s="6">
        <f t="shared" si="209"/>
        <v>3063</v>
      </c>
      <c r="FN15" s="6">
        <f>FN9-FN17-FN11-FN13</f>
        <v>2332</v>
      </c>
      <c r="FO15" s="6">
        <f>FO9-FO17-FO11-FO13</f>
        <v>1761</v>
      </c>
      <c r="FP15" s="6">
        <f>FP9-FP17-FP11-FP13</f>
        <v>1671</v>
      </c>
      <c r="FQ15" s="6">
        <f>FQ9-FQ17-FQ11-FQ13</f>
        <v>1341</v>
      </c>
      <c r="FR15" s="6">
        <f t="shared" ref="FR15:GJ15" si="210">FR9-FR17-FR11-FR13</f>
        <v>1795</v>
      </c>
      <c r="FS15" s="6">
        <f t="shared" si="210"/>
        <v>1576</v>
      </c>
      <c r="FT15" s="6">
        <f t="shared" si="210"/>
        <v>1822</v>
      </c>
      <c r="FU15" s="6">
        <f t="shared" si="210"/>
        <v>1977</v>
      </c>
      <c r="FV15" s="6">
        <f t="shared" si="210"/>
        <v>2103</v>
      </c>
      <c r="FW15" s="6">
        <f t="shared" si="210"/>
        <v>1904</v>
      </c>
      <c r="FX15" s="6">
        <f t="shared" si="210"/>
        <v>1233</v>
      </c>
      <c r="FY15" s="6">
        <f t="shared" si="210"/>
        <v>1172</v>
      </c>
      <c r="FZ15" s="6">
        <f t="shared" si="210"/>
        <v>1065</v>
      </c>
      <c r="GA15" s="6">
        <f t="shared" si="210"/>
        <v>1697</v>
      </c>
      <c r="GB15" s="6">
        <f t="shared" si="210"/>
        <v>1737</v>
      </c>
      <c r="GC15" s="6">
        <f t="shared" si="210"/>
        <v>1224</v>
      </c>
      <c r="GD15" s="6">
        <f t="shared" si="210"/>
        <v>1025</v>
      </c>
      <c r="GE15" s="6">
        <f t="shared" si="210"/>
        <v>1009</v>
      </c>
      <c r="GF15" s="6">
        <f t="shared" si="210"/>
        <v>1727</v>
      </c>
      <c r="GG15" s="6">
        <f t="shared" si="210"/>
        <v>1803</v>
      </c>
      <c r="GH15" s="6">
        <f t="shared" si="210"/>
        <v>1813</v>
      </c>
      <c r="GI15" s="6">
        <f t="shared" si="210"/>
        <v>2750</v>
      </c>
      <c r="GJ15" s="6">
        <f t="shared" si="210"/>
        <v>1821</v>
      </c>
      <c r="GK15" s="6">
        <f t="shared" ref="GK15:HD15" si="211">GK9-GK17-GK11-GK13</f>
        <v>2414</v>
      </c>
      <c r="GL15" s="6">
        <f t="shared" si="211"/>
        <v>2634</v>
      </c>
      <c r="GM15" s="6">
        <f t="shared" si="211"/>
        <v>2611</v>
      </c>
      <c r="GN15" s="6">
        <f t="shared" si="211"/>
        <v>1564</v>
      </c>
      <c r="GO15" s="6">
        <f t="shared" si="211"/>
        <v>1392</v>
      </c>
      <c r="GP15" s="6">
        <f t="shared" si="211"/>
        <v>1656</v>
      </c>
      <c r="GQ15" s="6">
        <f t="shared" si="211"/>
        <v>1982</v>
      </c>
      <c r="GR15" s="6">
        <f t="shared" si="211"/>
        <v>1671</v>
      </c>
      <c r="GS15" s="6">
        <f t="shared" si="211"/>
        <v>1270</v>
      </c>
      <c r="GT15" s="6">
        <f t="shared" si="211"/>
        <v>1182</v>
      </c>
      <c r="GU15" s="6">
        <f t="shared" si="211"/>
        <v>1668</v>
      </c>
      <c r="GV15" s="6">
        <f t="shared" si="211"/>
        <v>1178</v>
      </c>
      <c r="GW15" s="6">
        <f t="shared" si="211"/>
        <v>1036</v>
      </c>
      <c r="GX15" s="6">
        <f t="shared" si="211"/>
        <v>1394</v>
      </c>
      <c r="GY15" s="6">
        <f t="shared" si="211"/>
        <v>1049</v>
      </c>
      <c r="GZ15" s="6">
        <f t="shared" si="211"/>
        <v>1628</v>
      </c>
      <c r="HA15" s="6">
        <f t="shared" si="211"/>
        <v>1534</v>
      </c>
      <c r="HB15" s="6">
        <f t="shared" si="211"/>
        <v>1415</v>
      </c>
      <c r="HC15" s="6">
        <f t="shared" si="211"/>
        <v>1527</v>
      </c>
      <c r="HD15" s="6">
        <f t="shared" si="211"/>
        <v>1177</v>
      </c>
      <c r="HE15" s="6">
        <f t="shared" ref="HE15:HV15" si="212">HE9-HE17-HE11-HE13</f>
        <v>2561</v>
      </c>
      <c r="HF15" s="6">
        <f t="shared" si="212"/>
        <v>1598</v>
      </c>
      <c r="HG15" s="6">
        <f t="shared" si="212"/>
        <v>1629</v>
      </c>
      <c r="HH15" s="6">
        <f t="shared" si="212"/>
        <v>2239</v>
      </c>
      <c r="HI15" s="6">
        <f t="shared" si="212"/>
        <v>1942</v>
      </c>
      <c r="HJ15" s="6">
        <f t="shared" si="212"/>
        <v>1805</v>
      </c>
      <c r="HK15" s="6">
        <f t="shared" si="212"/>
        <v>1450</v>
      </c>
      <c r="HL15" s="6">
        <f t="shared" si="212"/>
        <v>1383</v>
      </c>
      <c r="HM15" s="6">
        <f t="shared" si="212"/>
        <v>1299</v>
      </c>
      <c r="HN15" s="6">
        <f t="shared" si="212"/>
        <v>2042</v>
      </c>
      <c r="HO15" s="6">
        <f t="shared" si="212"/>
        <v>1467</v>
      </c>
      <c r="HP15" s="6">
        <f t="shared" si="212"/>
        <v>1330</v>
      </c>
      <c r="HQ15" s="6">
        <f t="shared" si="212"/>
        <v>1161</v>
      </c>
      <c r="HR15" s="6">
        <f t="shared" si="212"/>
        <v>1323</v>
      </c>
      <c r="HS15" s="6">
        <f t="shared" si="212"/>
        <v>1341</v>
      </c>
      <c r="HT15" s="6">
        <f t="shared" si="212"/>
        <v>1171</v>
      </c>
      <c r="HU15" s="6">
        <f t="shared" si="212"/>
        <v>1081</v>
      </c>
      <c r="HV15" s="6">
        <f t="shared" si="212"/>
        <v>2522</v>
      </c>
      <c r="HW15" s="6">
        <f t="shared" ref="HW15:IS15" si="213">HW9-HW17-HW11-HW13</f>
        <v>2366</v>
      </c>
      <c r="HX15" s="6">
        <f t="shared" si="213"/>
        <v>1736</v>
      </c>
      <c r="HY15" s="6">
        <f t="shared" si="213"/>
        <v>1475</v>
      </c>
      <c r="HZ15" s="6">
        <f t="shared" si="213"/>
        <v>1811</v>
      </c>
      <c r="IA15" s="6">
        <f t="shared" si="213"/>
        <v>3469</v>
      </c>
      <c r="IB15" s="6">
        <f t="shared" si="213"/>
        <v>1753</v>
      </c>
      <c r="IC15" s="6">
        <f t="shared" si="213"/>
        <v>1438</v>
      </c>
      <c r="ID15" s="6">
        <f t="shared" si="213"/>
        <v>1218</v>
      </c>
      <c r="IE15" s="6">
        <f t="shared" si="213"/>
        <v>1266</v>
      </c>
      <c r="IF15" s="6">
        <f t="shared" si="213"/>
        <v>2222</v>
      </c>
      <c r="IG15" s="6">
        <f t="shared" si="213"/>
        <v>1801</v>
      </c>
      <c r="IH15" s="6">
        <f t="shared" si="213"/>
        <v>1204</v>
      </c>
      <c r="II15" s="6">
        <f t="shared" si="213"/>
        <v>1058</v>
      </c>
      <c r="IJ15" s="6">
        <f t="shared" si="213"/>
        <v>813</v>
      </c>
      <c r="IK15" s="6">
        <f t="shared" si="213"/>
        <v>1490</v>
      </c>
      <c r="IL15" s="6">
        <f t="shared" si="213"/>
        <v>1047</v>
      </c>
      <c r="IM15" s="6">
        <f t="shared" si="213"/>
        <v>855</v>
      </c>
      <c r="IN15" s="6">
        <f t="shared" si="213"/>
        <v>402</v>
      </c>
      <c r="IO15" s="6">
        <f t="shared" si="213"/>
        <v>1721</v>
      </c>
      <c r="IP15" s="6">
        <f t="shared" si="213"/>
        <v>1408</v>
      </c>
      <c r="IQ15" s="6">
        <f t="shared" si="213"/>
        <v>1165</v>
      </c>
      <c r="IR15" s="6">
        <f t="shared" si="213"/>
        <v>799</v>
      </c>
      <c r="IS15" s="6">
        <f t="shared" si="213"/>
        <v>3119</v>
      </c>
      <c r="IT15" s="6">
        <f t="shared" ref="IT15:JK15" si="214">IT9-IT17-IT11-IT13</f>
        <v>3110</v>
      </c>
      <c r="IU15" s="6">
        <f t="shared" si="214"/>
        <v>3052</v>
      </c>
      <c r="IV15" s="6">
        <f t="shared" si="214"/>
        <v>2138</v>
      </c>
      <c r="IW15" s="6">
        <f t="shared" si="214"/>
        <v>1625</v>
      </c>
      <c r="IX15" s="6">
        <f t="shared" si="214"/>
        <v>2059</v>
      </c>
      <c r="IY15" s="6">
        <f t="shared" si="214"/>
        <v>1687</v>
      </c>
      <c r="IZ15" s="6">
        <f t="shared" si="214"/>
        <v>1524</v>
      </c>
      <c r="JA15" s="6">
        <f t="shared" si="214"/>
        <v>1707</v>
      </c>
      <c r="JB15" s="6">
        <f t="shared" si="214"/>
        <v>1897</v>
      </c>
      <c r="JC15" s="6">
        <f t="shared" si="214"/>
        <v>2075</v>
      </c>
      <c r="JD15" s="6">
        <f t="shared" si="214"/>
        <v>1660</v>
      </c>
      <c r="JE15" s="6">
        <f t="shared" si="214"/>
        <v>1563</v>
      </c>
      <c r="JF15" s="6">
        <f t="shared" si="214"/>
        <v>1704</v>
      </c>
      <c r="JG15" s="6">
        <f t="shared" si="214"/>
        <v>2101</v>
      </c>
      <c r="JH15" s="6">
        <f t="shared" si="214"/>
        <v>1859</v>
      </c>
      <c r="JI15" s="6">
        <f t="shared" si="214"/>
        <v>1899</v>
      </c>
      <c r="JJ15" s="6">
        <f t="shared" si="214"/>
        <v>1768</v>
      </c>
      <c r="JK15" s="6">
        <f t="shared" si="214"/>
        <v>1825</v>
      </c>
      <c r="JL15" s="6">
        <f t="shared" ref="JL15:KK15" si="215">JL9-JL17-JL11-JL13</f>
        <v>3190</v>
      </c>
      <c r="JM15" s="6">
        <f t="shared" si="215"/>
        <v>2351</v>
      </c>
      <c r="JN15" s="6">
        <f t="shared" si="215"/>
        <v>2048</v>
      </c>
      <c r="JO15" s="6">
        <f t="shared" si="215"/>
        <v>1610</v>
      </c>
      <c r="JP15" s="6">
        <f t="shared" si="215"/>
        <v>2501</v>
      </c>
      <c r="JQ15" s="6">
        <f t="shared" si="215"/>
        <v>2098</v>
      </c>
      <c r="JR15" s="6">
        <f t="shared" si="215"/>
        <v>1847</v>
      </c>
      <c r="JS15" s="6">
        <f t="shared" si="215"/>
        <v>1419</v>
      </c>
      <c r="JT15" s="6">
        <f t="shared" si="215"/>
        <v>1413</v>
      </c>
      <c r="JU15" s="6">
        <f t="shared" si="215"/>
        <v>1436</v>
      </c>
      <c r="JV15" s="6">
        <f t="shared" si="215"/>
        <v>1229</v>
      </c>
      <c r="JW15" s="6">
        <f t="shared" si="215"/>
        <v>1919</v>
      </c>
      <c r="JX15" s="6">
        <f t="shared" si="215"/>
        <v>1657</v>
      </c>
      <c r="JY15" s="6">
        <f t="shared" si="215"/>
        <v>1473</v>
      </c>
      <c r="JZ15" s="6">
        <f t="shared" si="215"/>
        <v>1742</v>
      </c>
      <c r="KA15" s="6">
        <f t="shared" si="215"/>
        <v>2010</v>
      </c>
      <c r="KB15" s="6">
        <f t="shared" si="215"/>
        <v>1533</v>
      </c>
      <c r="KC15" s="6">
        <f t="shared" si="215"/>
        <v>1389</v>
      </c>
      <c r="KD15" s="6">
        <f t="shared" si="215"/>
        <v>1389</v>
      </c>
      <c r="KE15" s="6">
        <f t="shared" si="215"/>
        <v>1260</v>
      </c>
      <c r="KF15" s="6">
        <f t="shared" si="215"/>
        <v>2452</v>
      </c>
      <c r="KG15" s="6">
        <f t="shared" si="215"/>
        <v>2285</v>
      </c>
      <c r="KH15" s="6">
        <f t="shared" si="215"/>
        <v>1823</v>
      </c>
      <c r="KI15" s="6">
        <f t="shared" si="215"/>
        <v>1736</v>
      </c>
      <c r="KJ15" s="6">
        <f t="shared" si="215"/>
        <v>2538</v>
      </c>
      <c r="KK15" s="6">
        <f t="shared" si="215"/>
        <v>3056</v>
      </c>
      <c r="KL15" s="6">
        <f t="shared" ref="KL15:LC15" si="216">KL9-KL17-KL11-KL13</f>
        <v>2019</v>
      </c>
      <c r="KM15" s="6">
        <f t="shared" si="216"/>
        <v>1585</v>
      </c>
      <c r="KN15" s="6">
        <f t="shared" si="216"/>
        <v>1370</v>
      </c>
      <c r="KO15" s="6">
        <f t="shared" si="216"/>
        <v>1120</v>
      </c>
      <c r="KP15" s="6">
        <f t="shared" si="216"/>
        <v>2053</v>
      </c>
      <c r="KQ15" s="6">
        <f t="shared" si="216"/>
        <v>1512</v>
      </c>
      <c r="KR15" s="6">
        <f t="shared" si="216"/>
        <v>1237</v>
      </c>
      <c r="KS15" s="6">
        <f t="shared" si="216"/>
        <v>1184</v>
      </c>
      <c r="KT15" s="6">
        <f t="shared" si="216"/>
        <v>1271</v>
      </c>
      <c r="KU15" s="6">
        <f t="shared" si="216"/>
        <v>1507</v>
      </c>
      <c r="KV15" s="6">
        <f t="shared" si="216"/>
        <v>1288</v>
      </c>
      <c r="KW15" s="6">
        <f t="shared" si="216"/>
        <v>1227</v>
      </c>
      <c r="KX15" s="6">
        <f t="shared" si="216"/>
        <v>1122</v>
      </c>
      <c r="KY15" s="6">
        <f t="shared" si="216"/>
        <v>5789</v>
      </c>
      <c r="KZ15" s="6">
        <f t="shared" si="216"/>
        <v>1857</v>
      </c>
      <c r="LA15" s="6">
        <f t="shared" si="216"/>
        <v>1623</v>
      </c>
      <c r="LB15" s="6">
        <f t="shared" si="216"/>
        <v>1609</v>
      </c>
      <c r="LC15" s="6">
        <f t="shared" si="216"/>
        <v>1777</v>
      </c>
      <c r="LD15" s="6">
        <f t="shared" ref="LD15:LX15" si="217">LD9-LD17-LD11-LD13</f>
        <v>2136</v>
      </c>
      <c r="LE15" s="6">
        <f t="shared" si="217"/>
        <v>2550</v>
      </c>
      <c r="LF15" s="6">
        <f t="shared" si="217"/>
        <v>2406</v>
      </c>
      <c r="LG15" s="6">
        <f t="shared" si="217"/>
        <v>1504</v>
      </c>
      <c r="LH15" s="6">
        <f t="shared" si="217"/>
        <v>1254</v>
      </c>
      <c r="LI15" s="6">
        <f t="shared" si="217"/>
        <v>1653</v>
      </c>
      <c r="LJ15" s="6">
        <f t="shared" si="217"/>
        <v>1539</v>
      </c>
      <c r="LK15" s="6">
        <f>LK9-LK17-LK11-LK13</f>
        <v>1358</v>
      </c>
      <c r="LL15" s="6">
        <f t="shared" si="217"/>
        <v>1466</v>
      </c>
      <c r="LM15" s="6">
        <f t="shared" si="217"/>
        <v>1221</v>
      </c>
      <c r="LN15" s="6">
        <f t="shared" si="217"/>
        <v>1617</v>
      </c>
      <c r="LO15" s="6">
        <f t="shared" si="217"/>
        <v>1276</v>
      </c>
      <c r="LP15" s="6">
        <f t="shared" si="217"/>
        <v>1035</v>
      </c>
      <c r="LQ15" s="6">
        <f t="shared" si="217"/>
        <v>1140</v>
      </c>
      <c r="LR15" s="6">
        <f>LR9-LR17-LR11-LR13</f>
        <v>1073</v>
      </c>
      <c r="LS15" s="6">
        <f t="shared" si="217"/>
        <v>1469</v>
      </c>
      <c r="LT15" s="6">
        <f t="shared" si="217"/>
        <v>1211</v>
      </c>
      <c r="LU15" s="6">
        <f t="shared" si="217"/>
        <v>1341</v>
      </c>
      <c r="LV15" s="6">
        <f t="shared" si="217"/>
        <v>1178</v>
      </c>
      <c r="LW15" s="6">
        <f t="shared" si="217"/>
        <v>1151</v>
      </c>
      <c r="LX15" s="6">
        <f t="shared" si="217"/>
        <v>2223</v>
      </c>
      <c r="LY15" s="6">
        <f t="shared" ref="LY15:MU15" si="218">LY9-LY17-LY11-LY13</f>
        <v>1692</v>
      </c>
      <c r="LZ15" s="6">
        <f t="shared" si="218"/>
        <v>2304</v>
      </c>
      <c r="MA15" s="6">
        <f t="shared" si="218"/>
        <v>2556</v>
      </c>
      <c r="MB15" s="6">
        <f t="shared" si="218"/>
        <v>2038</v>
      </c>
      <c r="MC15" s="6">
        <f t="shared" si="218"/>
        <v>1550</v>
      </c>
      <c r="MD15" s="6">
        <f t="shared" si="218"/>
        <v>1270</v>
      </c>
      <c r="ME15" s="6">
        <f t="shared" si="218"/>
        <v>1224</v>
      </c>
      <c r="MF15" s="6">
        <f t="shared" si="218"/>
        <v>1533</v>
      </c>
      <c r="MG15" s="6">
        <f t="shared" si="218"/>
        <v>1346</v>
      </c>
      <c r="MH15" s="6">
        <f t="shared" si="218"/>
        <v>1519</v>
      </c>
      <c r="MI15" s="6">
        <f t="shared" si="218"/>
        <v>1283</v>
      </c>
      <c r="MJ15" s="6">
        <f t="shared" si="218"/>
        <v>1112</v>
      </c>
      <c r="MK15" s="6">
        <f t="shared" si="218"/>
        <v>1084</v>
      </c>
      <c r="ML15" s="6">
        <f t="shared" si="218"/>
        <v>1183</v>
      </c>
      <c r="MM15" s="6">
        <f t="shared" si="218"/>
        <v>1486</v>
      </c>
      <c r="MN15" s="6">
        <f t="shared" si="218"/>
        <v>1311</v>
      </c>
      <c r="MO15" s="6">
        <f t="shared" si="218"/>
        <v>1359</v>
      </c>
      <c r="MP15" s="6">
        <f t="shared" si="218"/>
        <v>1163</v>
      </c>
      <c r="MQ15" s="6">
        <f t="shared" si="218"/>
        <v>960</v>
      </c>
      <c r="MR15" s="6">
        <f t="shared" si="218"/>
        <v>1657</v>
      </c>
      <c r="MS15" s="6">
        <f t="shared" si="218"/>
        <v>1561</v>
      </c>
      <c r="MT15" s="6">
        <f t="shared" si="218"/>
        <v>1735</v>
      </c>
      <c r="MU15" s="6">
        <f t="shared" si="218"/>
        <v>1570</v>
      </c>
      <c r="MV15" s="6">
        <f t="shared" ref="MV15:NO15" si="219">MV9-MV17-MV11-MV13</f>
        <v>3210</v>
      </c>
      <c r="MW15" s="6">
        <f t="shared" si="219"/>
        <v>3294</v>
      </c>
      <c r="MX15" s="6">
        <f t="shared" si="219"/>
        <v>1549</v>
      </c>
      <c r="MY15" s="6">
        <f t="shared" si="219"/>
        <v>1178</v>
      </c>
      <c r="MZ15" s="6">
        <f t="shared" si="219"/>
        <v>1070</v>
      </c>
      <c r="NA15" s="6">
        <f t="shared" si="219"/>
        <v>1622</v>
      </c>
      <c r="NB15" s="6">
        <f t="shared" si="219"/>
        <v>1380</v>
      </c>
      <c r="NC15" s="6">
        <f t="shared" si="219"/>
        <v>1149</v>
      </c>
      <c r="ND15" s="6">
        <f t="shared" si="219"/>
        <v>1072</v>
      </c>
      <c r="NE15" s="6">
        <f t="shared" si="219"/>
        <v>1130</v>
      </c>
      <c r="NF15" s="6">
        <f t="shared" si="219"/>
        <v>1440</v>
      </c>
      <c r="NG15" s="6">
        <f t="shared" si="219"/>
        <v>1182</v>
      </c>
      <c r="NH15" s="6">
        <f t="shared" si="219"/>
        <v>1051</v>
      </c>
      <c r="NI15" s="6">
        <f t="shared" si="219"/>
        <v>1024</v>
      </c>
      <c r="NJ15" s="6">
        <f t="shared" si="219"/>
        <v>852</v>
      </c>
      <c r="NK15" s="6">
        <f t="shared" si="219"/>
        <v>1166</v>
      </c>
      <c r="NL15" s="6">
        <f t="shared" si="219"/>
        <v>1266</v>
      </c>
      <c r="NM15" s="6">
        <f t="shared" si="219"/>
        <v>986</v>
      </c>
      <c r="NN15" s="6">
        <f t="shared" si="219"/>
        <v>1118</v>
      </c>
      <c r="NO15" s="6">
        <f t="shared" si="219"/>
        <v>1443</v>
      </c>
      <c r="NP15" s="6">
        <f t="shared" ref="NP15:OH15" si="220">NP9-NP17-NP11-NP13</f>
        <v>1835</v>
      </c>
      <c r="NQ15" s="6">
        <f t="shared" si="220"/>
        <v>2724</v>
      </c>
      <c r="NR15" s="6">
        <f t="shared" si="220"/>
        <v>2089</v>
      </c>
      <c r="NS15" s="6">
        <f t="shared" si="220"/>
        <v>1160</v>
      </c>
      <c r="NT15" s="6">
        <f t="shared" si="220"/>
        <v>1849</v>
      </c>
      <c r="NU15" s="6">
        <f t="shared" si="220"/>
        <v>1487</v>
      </c>
      <c r="NV15" s="6">
        <f t="shared" si="220"/>
        <v>1252</v>
      </c>
      <c r="NW15" s="6">
        <f t="shared" si="220"/>
        <v>1434</v>
      </c>
      <c r="NX15" s="6">
        <f t="shared" si="220"/>
        <v>1114</v>
      </c>
      <c r="NY15" s="6">
        <f t="shared" si="220"/>
        <v>1653</v>
      </c>
      <c r="NZ15" s="6">
        <f t="shared" si="220"/>
        <v>1312</v>
      </c>
      <c r="OA15" s="6">
        <f t="shared" si="220"/>
        <v>1125</v>
      </c>
      <c r="OB15" s="6">
        <f t="shared" si="220"/>
        <v>1079</v>
      </c>
      <c r="OC15" s="6">
        <f t="shared" si="220"/>
        <v>1032</v>
      </c>
      <c r="OD15" s="6">
        <f t="shared" si="220"/>
        <v>1553</v>
      </c>
      <c r="OE15" s="6">
        <f t="shared" si="220"/>
        <v>1241</v>
      </c>
      <c r="OF15" s="6">
        <f t="shared" si="220"/>
        <v>1326</v>
      </c>
      <c r="OG15" s="6">
        <f t="shared" si="220"/>
        <v>1168</v>
      </c>
      <c r="OH15" s="6">
        <f t="shared" si="220"/>
        <v>1143</v>
      </c>
      <c r="OI15" s="6">
        <f t="shared" ref="OI15:PH15" si="221">OI9-OI17-OI11-OI13</f>
        <v>2510</v>
      </c>
      <c r="OJ15" s="6">
        <f t="shared" si="221"/>
        <v>1641</v>
      </c>
      <c r="OK15" s="6">
        <f t="shared" si="221"/>
        <v>1503</v>
      </c>
      <c r="OL15" s="6">
        <f t="shared" si="221"/>
        <v>1650</v>
      </c>
      <c r="OM15" s="6">
        <f t="shared" si="221"/>
        <v>1418</v>
      </c>
      <c r="ON15" s="6">
        <f t="shared" si="221"/>
        <v>1621</v>
      </c>
      <c r="OO15" s="6">
        <f t="shared" si="221"/>
        <v>1340</v>
      </c>
      <c r="OP15" s="6">
        <f t="shared" si="221"/>
        <v>1144</v>
      </c>
      <c r="OQ15" s="6">
        <f t="shared" si="221"/>
        <v>1243</v>
      </c>
      <c r="OR15" s="6">
        <f t="shared" si="221"/>
        <v>1141</v>
      </c>
      <c r="OS15" s="6">
        <f t="shared" si="221"/>
        <v>1715</v>
      </c>
      <c r="OT15" s="6">
        <f t="shared" si="221"/>
        <v>1300</v>
      </c>
      <c r="OU15" s="6">
        <f t="shared" si="221"/>
        <v>1084</v>
      </c>
      <c r="OV15" s="6">
        <f t="shared" si="221"/>
        <v>1104</v>
      </c>
      <c r="OW15" s="6">
        <f t="shared" si="221"/>
        <v>1167</v>
      </c>
      <c r="OX15" s="6">
        <f t="shared" si="221"/>
        <v>1451</v>
      </c>
      <c r="OY15" s="6">
        <f t="shared" si="221"/>
        <v>1359</v>
      </c>
      <c r="OZ15" s="6">
        <f t="shared" si="221"/>
        <v>1248</v>
      </c>
      <c r="PA15" s="6">
        <f t="shared" si="221"/>
        <v>1165</v>
      </c>
      <c r="PB15" s="6">
        <f t="shared" si="221"/>
        <v>964</v>
      </c>
      <c r="PC15" s="6">
        <f t="shared" si="221"/>
        <v>1617</v>
      </c>
      <c r="PD15" s="6">
        <f t="shared" si="221"/>
        <v>1484</v>
      </c>
      <c r="PE15" s="6">
        <f t="shared" si="221"/>
        <v>1430</v>
      </c>
      <c r="PF15" s="6">
        <f t="shared" si="221"/>
        <v>1687</v>
      </c>
      <c r="PG15" s="6">
        <f t="shared" si="221"/>
        <v>1483</v>
      </c>
      <c r="PH15" s="6">
        <f t="shared" si="221"/>
        <v>2080</v>
      </c>
      <c r="PI15" s="6">
        <f t="shared" ref="PI15:PZ15" si="222">PI9-PI17-PI11-PI13</f>
        <v>1833</v>
      </c>
      <c r="PJ15" s="6">
        <f t="shared" si="222"/>
        <v>1702</v>
      </c>
      <c r="PK15" s="6">
        <f t="shared" si="222"/>
        <v>1152</v>
      </c>
      <c r="PL15" s="6">
        <f t="shared" si="222"/>
        <v>1730</v>
      </c>
      <c r="PM15" s="6">
        <f t="shared" si="222"/>
        <v>1225</v>
      </c>
      <c r="PN15" s="6">
        <f t="shared" si="222"/>
        <v>1282</v>
      </c>
      <c r="PO15" s="6">
        <f t="shared" si="222"/>
        <v>1648</v>
      </c>
      <c r="PP15" s="6">
        <f t="shared" si="222"/>
        <v>1306</v>
      </c>
      <c r="PQ15" s="6">
        <f t="shared" si="222"/>
        <v>1873</v>
      </c>
      <c r="PR15" s="6">
        <f t="shared" si="222"/>
        <v>1423</v>
      </c>
      <c r="PS15" s="6">
        <f t="shared" si="222"/>
        <v>1232</v>
      </c>
      <c r="PT15" s="6">
        <f t="shared" si="222"/>
        <v>1076</v>
      </c>
      <c r="PU15" s="6">
        <f t="shared" si="222"/>
        <v>973</v>
      </c>
      <c r="PV15" s="6">
        <f t="shared" si="222"/>
        <v>1466</v>
      </c>
      <c r="PW15" s="6">
        <f t="shared" si="222"/>
        <v>1190</v>
      </c>
      <c r="PX15" s="6">
        <f t="shared" si="222"/>
        <v>1124</v>
      </c>
      <c r="PY15" s="6">
        <f t="shared" si="222"/>
        <v>1369</v>
      </c>
      <c r="PZ15" s="6">
        <f t="shared" si="222"/>
        <v>1378</v>
      </c>
      <c r="QA15" s="6">
        <f t="shared" ref="QA15:QW15" si="223">QA9-QA17-QA11-QA13</f>
        <v>2096</v>
      </c>
      <c r="QB15" s="6">
        <f t="shared" si="223"/>
        <v>1604</v>
      </c>
      <c r="QC15" s="6">
        <f t="shared" si="223"/>
        <v>1293</v>
      </c>
      <c r="QD15" s="6">
        <f t="shared" si="223"/>
        <v>1749</v>
      </c>
      <c r="QE15" s="6">
        <f t="shared" si="223"/>
        <v>1507</v>
      </c>
      <c r="QF15" s="6">
        <f t="shared" si="223"/>
        <v>1771</v>
      </c>
      <c r="QG15" s="6">
        <f t="shared" si="223"/>
        <v>1278</v>
      </c>
      <c r="QH15" s="6">
        <f t="shared" si="223"/>
        <v>1249</v>
      </c>
      <c r="QI15" s="6">
        <f t="shared" si="223"/>
        <v>1571</v>
      </c>
      <c r="QJ15" s="6">
        <f t="shared" si="223"/>
        <v>1326</v>
      </c>
      <c r="QK15" s="6">
        <f t="shared" si="223"/>
        <v>1128</v>
      </c>
      <c r="QL15" s="6">
        <f t="shared" si="223"/>
        <v>1063</v>
      </c>
      <c r="QM15" s="6">
        <f t="shared" si="223"/>
        <v>1208</v>
      </c>
      <c r="QN15" s="6">
        <f t="shared" si="223"/>
        <v>1311</v>
      </c>
      <c r="QO15" s="6">
        <f t="shared" si="223"/>
        <v>1192</v>
      </c>
      <c r="QP15" s="6">
        <f t="shared" si="223"/>
        <v>1025</v>
      </c>
      <c r="QQ15" s="6">
        <f t="shared" si="223"/>
        <v>1187</v>
      </c>
      <c r="QR15" s="6">
        <f t="shared" si="223"/>
        <v>1023</v>
      </c>
      <c r="QS15" s="6">
        <f t="shared" si="223"/>
        <v>1661</v>
      </c>
      <c r="QT15" s="6">
        <f t="shared" si="223"/>
        <v>1886</v>
      </c>
      <c r="QU15" s="6">
        <f t="shared" si="223"/>
        <v>1603</v>
      </c>
      <c r="QV15" s="6">
        <f t="shared" si="223"/>
        <v>1683</v>
      </c>
      <c r="QW15" s="6">
        <f t="shared" si="223"/>
        <v>2044</v>
      </c>
      <c r="QX15" s="6">
        <f t="shared" ref="QX15:RN15" si="224">QX9-QX17-QX11-QX13</f>
        <v>1851</v>
      </c>
      <c r="QY15" s="6">
        <f t="shared" si="224"/>
        <v>1272</v>
      </c>
      <c r="QZ15" s="6">
        <f t="shared" si="224"/>
        <v>1284</v>
      </c>
      <c r="RA15" s="6">
        <f t="shared" si="224"/>
        <v>1265</v>
      </c>
      <c r="RB15" s="6">
        <f t="shared" si="224"/>
        <v>2188</v>
      </c>
      <c r="RC15" s="6">
        <f t="shared" si="224"/>
        <v>1483</v>
      </c>
      <c r="RD15" s="6">
        <f t="shared" si="224"/>
        <v>1195</v>
      </c>
      <c r="RE15" s="6">
        <f t="shared" si="224"/>
        <v>1172</v>
      </c>
      <c r="RF15" s="6">
        <f t="shared" si="224"/>
        <v>1303</v>
      </c>
      <c r="RG15" s="6">
        <f t="shared" si="224"/>
        <v>1417</v>
      </c>
      <c r="RH15" s="6">
        <f t="shared" si="224"/>
        <v>1162</v>
      </c>
      <c r="RI15" s="6">
        <f t="shared" si="224"/>
        <v>801</v>
      </c>
      <c r="RJ15" s="6">
        <f t="shared" si="224"/>
        <v>1065</v>
      </c>
      <c r="RK15" s="6">
        <f t="shared" si="224"/>
        <v>2604</v>
      </c>
      <c r="RL15" s="6">
        <f t="shared" si="224"/>
        <v>1735</v>
      </c>
      <c r="RM15" s="6">
        <f t="shared" si="224"/>
        <v>1890</v>
      </c>
      <c r="RN15" s="6">
        <f t="shared" si="224"/>
        <v>1531</v>
      </c>
      <c r="RO15" s="6">
        <f t="shared" ref="RO15:SK15" si="225">RO9-RO17-RO11-RO13</f>
        <v>2102</v>
      </c>
      <c r="RP15" s="6">
        <f t="shared" si="225"/>
        <v>2799</v>
      </c>
      <c r="RQ15" s="6">
        <f t="shared" si="225"/>
        <v>2227</v>
      </c>
      <c r="RR15" s="6">
        <f t="shared" si="225"/>
        <v>1328</v>
      </c>
      <c r="RS15" s="6">
        <f t="shared" si="225"/>
        <v>1233</v>
      </c>
      <c r="RT15" s="6">
        <f t="shared" si="225"/>
        <v>2045</v>
      </c>
      <c r="RU15" s="6">
        <f t="shared" si="225"/>
        <v>1664</v>
      </c>
      <c r="RV15" s="6">
        <f t="shared" si="225"/>
        <v>1509</v>
      </c>
      <c r="RW15" s="6">
        <f t="shared" si="225"/>
        <v>1469</v>
      </c>
      <c r="RX15" s="6">
        <f t="shared" si="225"/>
        <v>998</v>
      </c>
      <c r="RY15" s="6">
        <f t="shared" si="225"/>
        <v>1446</v>
      </c>
      <c r="RZ15" s="6">
        <f t="shared" si="225"/>
        <v>1170</v>
      </c>
      <c r="SA15" s="6">
        <f t="shared" si="225"/>
        <v>963</v>
      </c>
      <c r="SB15" s="6">
        <f t="shared" si="225"/>
        <v>1214</v>
      </c>
      <c r="SC15" s="6">
        <f t="shared" si="225"/>
        <v>729</v>
      </c>
      <c r="SD15" s="6">
        <f t="shared" si="225"/>
        <v>1324</v>
      </c>
      <c r="SE15" s="6">
        <f t="shared" si="225"/>
        <v>1553</v>
      </c>
      <c r="SF15" s="6">
        <f t="shared" si="225"/>
        <v>1266</v>
      </c>
      <c r="SG15" s="6">
        <f t="shared" si="225"/>
        <v>1099</v>
      </c>
      <c r="SH15" s="6">
        <f t="shared" si="225"/>
        <v>2278</v>
      </c>
      <c r="SI15" s="6">
        <f t="shared" si="225"/>
        <v>1835</v>
      </c>
      <c r="SJ15" s="6">
        <f t="shared" si="225"/>
        <v>3180</v>
      </c>
      <c r="SK15" s="6">
        <f t="shared" si="225"/>
        <v>1740</v>
      </c>
      <c r="SL15" s="6">
        <f t="shared" ref="SL15:TD15" si="226">SL9-SL17-SL11-SL13</f>
        <v>1851</v>
      </c>
      <c r="SM15" s="6">
        <f t="shared" si="226"/>
        <v>1565</v>
      </c>
      <c r="SN15" s="6">
        <f t="shared" si="226"/>
        <v>1339</v>
      </c>
      <c r="SO15" s="6">
        <f t="shared" si="226"/>
        <v>1419</v>
      </c>
      <c r="SP15" s="6">
        <f t="shared" si="226"/>
        <v>1375</v>
      </c>
      <c r="SQ15" s="6">
        <f t="shared" si="226"/>
        <v>1975</v>
      </c>
      <c r="SR15" s="6">
        <f t="shared" si="226"/>
        <v>1702</v>
      </c>
      <c r="SS15" s="6">
        <f t="shared" si="226"/>
        <v>1628</v>
      </c>
      <c r="ST15" s="6">
        <f t="shared" si="226"/>
        <v>1764</v>
      </c>
      <c r="SU15" s="6">
        <f t="shared" si="226"/>
        <v>2118</v>
      </c>
      <c r="SV15" s="6">
        <f t="shared" si="226"/>
        <v>1611</v>
      </c>
      <c r="SW15" s="6">
        <f t="shared" si="226"/>
        <v>1410</v>
      </c>
      <c r="SX15" s="6">
        <f t="shared" si="226"/>
        <v>1423</v>
      </c>
      <c r="SY15" s="6">
        <f t="shared" si="226"/>
        <v>1362</v>
      </c>
      <c r="SZ15" s="6">
        <f t="shared" si="226"/>
        <v>2346</v>
      </c>
      <c r="TA15" s="6">
        <f t="shared" si="226"/>
        <v>2205</v>
      </c>
      <c r="TB15" s="6">
        <f t="shared" si="226"/>
        <v>2072</v>
      </c>
      <c r="TC15" s="6">
        <f t="shared" si="226"/>
        <v>1779</v>
      </c>
      <c r="TD15" s="6">
        <f t="shared" si="226"/>
        <v>2796</v>
      </c>
      <c r="TE15" s="6">
        <f t="shared" ref="TE15:VO15" si="227">TE9-TE17-TE11-TE13</f>
        <v>2218</v>
      </c>
      <c r="TF15" s="6">
        <f t="shared" si="227"/>
        <v>1698</v>
      </c>
      <c r="TG15" s="6">
        <f t="shared" si="227"/>
        <v>1514</v>
      </c>
      <c r="TH15" s="6">
        <f t="shared" si="227"/>
        <v>1999</v>
      </c>
      <c r="TI15" s="6">
        <f t="shared" si="227"/>
        <v>1331</v>
      </c>
      <c r="TJ15" s="6">
        <f t="shared" si="227"/>
        <v>2043</v>
      </c>
      <c r="TK15" s="6">
        <f t="shared" si="227"/>
        <v>1427</v>
      </c>
      <c r="TL15" s="6">
        <f t="shared" si="227"/>
        <v>1424</v>
      </c>
      <c r="TM15" s="6">
        <f t="shared" si="227"/>
        <v>1338</v>
      </c>
      <c r="TN15" s="6">
        <f t="shared" si="227"/>
        <v>1150</v>
      </c>
      <c r="TO15" s="6">
        <f t="shared" si="227"/>
        <v>1001</v>
      </c>
      <c r="TP15" s="6">
        <f t="shared" si="227"/>
        <v>1465</v>
      </c>
      <c r="TQ15" s="6">
        <f t="shared" si="227"/>
        <v>1967</v>
      </c>
      <c r="TR15" s="6">
        <f t="shared" si="227"/>
        <v>1446</v>
      </c>
      <c r="TS15" s="6">
        <f t="shared" si="227"/>
        <v>1134</v>
      </c>
      <c r="TT15" s="6">
        <f t="shared" si="227"/>
        <v>2240</v>
      </c>
      <c r="TU15" s="6">
        <f t="shared" si="227"/>
        <v>2639</v>
      </c>
      <c r="TV15" s="6">
        <f t="shared" si="227"/>
        <v>2350</v>
      </c>
      <c r="TW15" s="6">
        <f t="shared" si="227"/>
        <v>1985</v>
      </c>
      <c r="TX15" s="6">
        <f t="shared" si="227"/>
        <v>2443</v>
      </c>
      <c r="TY15" s="6">
        <f t="shared" si="227"/>
        <v>2245</v>
      </c>
      <c r="TZ15" s="6">
        <f t="shared" si="227"/>
        <v>2851</v>
      </c>
      <c r="UA15" s="6">
        <f t="shared" si="227"/>
        <v>1902</v>
      </c>
      <c r="UB15" s="6">
        <f t="shared" si="227"/>
        <v>1301</v>
      </c>
      <c r="UC15" s="6">
        <f t="shared" si="227"/>
        <v>1082</v>
      </c>
      <c r="UD15" s="6">
        <f t="shared" si="227"/>
        <v>1889</v>
      </c>
      <c r="UE15" s="6">
        <f t="shared" si="227"/>
        <v>1541</v>
      </c>
      <c r="UF15" s="6">
        <f t="shared" si="227"/>
        <v>1233</v>
      </c>
      <c r="UG15" s="6">
        <f t="shared" si="227"/>
        <v>1130</v>
      </c>
      <c r="UH15" s="6">
        <f t="shared" si="227"/>
        <v>876</v>
      </c>
      <c r="UI15" s="6">
        <f t="shared" si="227"/>
        <v>1309</v>
      </c>
      <c r="UJ15" s="6">
        <f t="shared" si="227"/>
        <v>1234</v>
      </c>
      <c r="UK15" s="6">
        <f t="shared" si="227"/>
        <v>1187</v>
      </c>
      <c r="UL15" s="6">
        <f t="shared" si="227"/>
        <v>1044</v>
      </c>
      <c r="UM15" s="6">
        <f t="shared" si="227"/>
        <v>864</v>
      </c>
      <c r="UN15" s="6">
        <f t="shared" si="227"/>
        <v>1427</v>
      </c>
      <c r="UO15" s="6">
        <f t="shared" si="227"/>
        <v>1123</v>
      </c>
      <c r="UP15" s="6">
        <f t="shared" si="227"/>
        <v>1363</v>
      </c>
      <c r="UQ15" s="6">
        <f t="shared" si="227"/>
        <v>1290</v>
      </c>
      <c r="UR15" s="6">
        <f t="shared" si="227"/>
        <v>1324</v>
      </c>
      <c r="US15" s="6">
        <f t="shared" si="227"/>
        <v>2421</v>
      </c>
      <c r="UT15" s="6">
        <f t="shared" si="227"/>
        <v>1568</v>
      </c>
      <c r="UU15" s="6">
        <f t="shared" si="227"/>
        <v>2015</v>
      </c>
      <c r="UV15" s="6">
        <f t="shared" si="227"/>
        <v>1973</v>
      </c>
      <c r="UW15" s="6">
        <f t="shared" si="227"/>
        <v>1212</v>
      </c>
      <c r="UX15" s="6">
        <f t="shared" si="227"/>
        <v>2233</v>
      </c>
      <c r="UY15" s="6">
        <f t="shared" si="227"/>
        <v>1452</v>
      </c>
      <c r="UZ15" s="6">
        <f t="shared" si="227"/>
        <v>1142</v>
      </c>
      <c r="VA15" s="6">
        <f t="shared" si="227"/>
        <v>1013</v>
      </c>
      <c r="VB15" s="6">
        <f t="shared" si="227"/>
        <v>1486</v>
      </c>
      <c r="VC15" s="6">
        <f t="shared" si="227"/>
        <v>1341</v>
      </c>
      <c r="VD15" s="6">
        <f t="shared" si="227"/>
        <v>1088</v>
      </c>
      <c r="VE15" s="6">
        <f t="shared" si="227"/>
        <v>981</v>
      </c>
      <c r="VF15" s="6">
        <f t="shared" si="227"/>
        <v>1090</v>
      </c>
      <c r="VG15" s="6">
        <f t="shared" si="227"/>
        <v>1326</v>
      </c>
      <c r="VH15" s="6">
        <f t="shared" si="227"/>
        <v>1249</v>
      </c>
      <c r="VI15" s="6">
        <f t="shared" si="227"/>
        <v>1156</v>
      </c>
      <c r="VJ15" s="6">
        <f t="shared" si="227"/>
        <v>1067</v>
      </c>
      <c r="VK15" s="6">
        <f t="shared" si="227"/>
        <v>1107</v>
      </c>
      <c r="VL15" s="6">
        <f t="shared" si="227"/>
        <v>1981</v>
      </c>
      <c r="VM15" s="6">
        <f t="shared" si="227"/>
        <v>1524</v>
      </c>
      <c r="VN15" s="6">
        <f t="shared" si="227"/>
        <v>1282</v>
      </c>
      <c r="VO15" s="6">
        <f t="shared" si="227"/>
        <v>1821</v>
      </c>
      <c r="VP15" s="6">
        <f t="shared" ref="VP15:YA15" si="228">VP9-VP17-VP11-VP13</f>
        <v>1925</v>
      </c>
      <c r="VQ15" s="6">
        <f t="shared" si="228"/>
        <v>1477</v>
      </c>
      <c r="VR15" s="6">
        <f t="shared" si="228"/>
        <v>1229</v>
      </c>
      <c r="VS15" s="6">
        <f t="shared" si="228"/>
        <v>1010</v>
      </c>
      <c r="VT15" s="6">
        <f t="shared" si="228"/>
        <v>962</v>
      </c>
      <c r="VU15" s="6">
        <f t="shared" si="228"/>
        <v>833</v>
      </c>
      <c r="VV15" s="6">
        <f t="shared" si="228"/>
        <v>1237</v>
      </c>
      <c r="VW15" s="6">
        <f t="shared" si="228"/>
        <v>1023</v>
      </c>
      <c r="VX15" s="6">
        <f t="shared" si="228"/>
        <v>993</v>
      </c>
      <c r="VY15" s="6">
        <f t="shared" si="228"/>
        <v>849</v>
      </c>
      <c r="VZ15" s="6">
        <f t="shared" si="228"/>
        <v>1094</v>
      </c>
      <c r="WA15" s="6">
        <f t="shared" si="228"/>
        <v>1302</v>
      </c>
      <c r="WB15" s="6">
        <f t="shared" si="228"/>
        <v>1004</v>
      </c>
      <c r="WC15" s="6">
        <f t="shared" si="228"/>
        <v>940</v>
      </c>
      <c r="WD15" s="6">
        <f t="shared" si="228"/>
        <v>788</v>
      </c>
      <c r="WE15" s="6">
        <f t="shared" si="228"/>
        <v>776</v>
      </c>
      <c r="WF15" s="6">
        <f t="shared" si="228"/>
        <v>1465</v>
      </c>
      <c r="WG15" s="6">
        <f t="shared" si="228"/>
        <v>1327</v>
      </c>
      <c r="WH15" s="6">
        <f t="shared" si="228"/>
        <v>1428</v>
      </c>
      <c r="WI15" s="6">
        <f t="shared" si="228"/>
        <v>1259</v>
      </c>
      <c r="WJ15" s="6">
        <f t="shared" si="228"/>
        <v>1575</v>
      </c>
      <c r="WK15" s="6">
        <f t="shared" si="228"/>
        <v>2117</v>
      </c>
      <c r="WL15" s="6">
        <f t="shared" si="228"/>
        <v>1847</v>
      </c>
      <c r="WM15" s="6">
        <f t="shared" si="228"/>
        <v>1147</v>
      </c>
      <c r="WN15" s="6">
        <f t="shared" si="228"/>
        <v>1013</v>
      </c>
      <c r="WO15" s="6">
        <f t="shared" si="228"/>
        <v>1377</v>
      </c>
      <c r="WP15" s="6">
        <f t="shared" si="228"/>
        <v>1193</v>
      </c>
      <c r="WQ15" s="6">
        <f t="shared" si="228"/>
        <v>1044</v>
      </c>
      <c r="WR15" s="6">
        <f t="shared" si="228"/>
        <v>896</v>
      </c>
      <c r="WS15" s="6">
        <f t="shared" si="228"/>
        <v>769</v>
      </c>
      <c r="WT15" s="6">
        <f t="shared" si="228"/>
        <v>1110</v>
      </c>
      <c r="WU15" s="6">
        <f t="shared" si="228"/>
        <v>994</v>
      </c>
      <c r="WV15" s="6">
        <f t="shared" si="228"/>
        <v>1177</v>
      </c>
      <c r="WW15" s="6">
        <f t="shared" si="228"/>
        <v>889</v>
      </c>
      <c r="WX15" s="6">
        <f t="shared" si="228"/>
        <v>774</v>
      </c>
      <c r="WY15" s="6">
        <f t="shared" si="228"/>
        <v>1160</v>
      </c>
      <c r="WZ15" s="6">
        <f t="shared" si="228"/>
        <v>987</v>
      </c>
      <c r="XA15" s="6">
        <f t="shared" si="228"/>
        <v>1156</v>
      </c>
      <c r="XB15" s="6">
        <f t="shared" si="228"/>
        <v>1103</v>
      </c>
      <c r="XC15" s="6">
        <f t="shared" si="228"/>
        <v>1230</v>
      </c>
      <c r="XD15" s="6">
        <f t="shared" si="228"/>
        <v>1357</v>
      </c>
      <c r="XE15" s="6">
        <f t="shared" si="228"/>
        <v>1562</v>
      </c>
      <c r="XF15" s="6">
        <f t="shared" si="228"/>
        <v>2230</v>
      </c>
      <c r="XG15" s="6">
        <f t="shared" si="228"/>
        <v>2212</v>
      </c>
      <c r="XH15" s="6">
        <f t="shared" si="228"/>
        <v>1685</v>
      </c>
      <c r="XI15" s="6">
        <f t="shared" si="228"/>
        <v>1322</v>
      </c>
      <c r="XJ15" s="6">
        <f t="shared" si="228"/>
        <v>1199</v>
      </c>
      <c r="XK15" s="6">
        <f t="shared" si="228"/>
        <v>1108</v>
      </c>
      <c r="XL15" s="6">
        <f t="shared" si="228"/>
        <v>1067</v>
      </c>
      <c r="XM15" s="6">
        <f t="shared" si="228"/>
        <v>3269</v>
      </c>
      <c r="XN15" s="6">
        <f t="shared" si="228"/>
        <v>4469</v>
      </c>
      <c r="XO15" s="6">
        <f t="shared" si="228"/>
        <v>1390</v>
      </c>
      <c r="XP15" s="6">
        <f t="shared" si="228"/>
        <v>1181</v>
      </c>
      <c r="XQ15" s="6">
        <f t="shared" si="228"/>
        <v>1566</v>
      </c>
      <c r="XR15" s="6">
        <f t="shared" si="228"/>
        <v>2079</v>
      </c>
      <c r="XS15" s="6">
        <f t="shared" si="228"/>
        <v>1561</v>
      </c>
      <c r="XT15" s="6">
        <f t="shared" si="228"/>
        <v>1252</v>
      </c>
      <c r="XU15" s="6">
        <f t="shared" si="228"/>
        <v>1257</v>
      </c>
      <c r="XV15" s="6">
        <f t="shared" si="228"/>
        <v>1431</v>
      </c>
      <c r="XW15" s="6">
        <f t="shared" si="228"/>
        <v>4569</v>
      </c>
      <c r="XX15" s="6">
        <f t="shared" si="228"/>
        <v>3252</v>
      </c>
      <c r="XY15" s="6">
        <f t="shared" si="228"/>
        <v>2789</v>
      </c>
      <c r="XZ15" s="6">
        <f t="shared" si="228"/>
        <v>4828</v>
      </c>
      <c r="YA15" s="6">
        <f t="shared" si="228"/>
        <v>3203</v>
      </c>
      <c r="YB15" s="6">
        <f t="shared" ref="YB15:ZM15" si="229">YB9-YB17-YB11-YB13</f>
        <v>2485</v>
      </c>
      <c r="YC15" s="6">
        <f t="shared" si="229"/>
        <v>1889</v>
      </c>
      <c r="YD15" s="6">
        <f t="shared" si="229"/>
        <v>1677</v>
      </c>
      <c r="YE15" s="6">
        <f t="shared" si="229"/>
        <v>1733</v>
      </c>
      <c r="YF15" s="6">
        <f t="shared" si="229"/>
        <v>3262</v>
      </c>
      <c r="YG15" s="6">
        <f t="shared" si="229"/>
        <v>3368</v>
      </c>
      <c r="YH15" s="6">
        <f t="shared" si="229"/>
        <v>1853</v>
      </c>
      <c r="YI15" s="6">
        <f t="shared" si="229"/>
        <v>1808</v>
      </c>
      <c r="YJ15" s="6">
        <f t="shared" si="229"/>
        <v>1353</v>
      </c>
      <c r="YK15" s="6">
        <f t="shared" si="229"/>
        <v>1774</v>
      </c>
      <c r="YL15" s="6">
        <f t="shared" si="229"/>
        <v>1481</v>
      </c>
      <c r="YM15" s="6">
        <f t="shared" si="229"/>
        <v>1591</v>
      </c>
      <c r="YN15" s="6">
        <f t="shared" si="229"/>
        <v>1550</v>
      </c>
      <c r="YO15" s="6">
        <f t="shared" si="229"/>
        <v>1183</v>
      </c>
      <c r="YP15" s="6">
        <f t="shared" si="229"/>
        <v>1142</v>
      </c>
      <c r="YQ15" s="6">
        <f t="shared" si="229"/>
        <v>1861</v>
      </c>
      <c r="YR15" s="6">
        <f t="shared" si="229"/>
        <v>1847</v>
      </c>
      <c r="YS15" s="6">
        <f t="shared" si="229"/>
        <v>1591</v>
      </c>
      <c r="YT15" s="6">
        <f t="shared" si="229"/>
        <v>1851</v>
      </c>
      <c r="YU15" s="6">
        <f t="shared" si="229"/>
        <v>2284</v>
      </c>
      <c r="YV15" s="6">
        <f t="shared" si="229"/>
        <v>2115</v>
      </c>
      <c r="YW15" s="6">
        <f t="shared" si="229"/>
        <v>3003</v>
      </c>
      <c r="YX15" s="6">
        <f t="shared" si="229"/>
        <v>4719</v>
      </c>
      <c r="YY15" s="6">
        <f t="shared" si="229"/>
        <v>298</v>
      </c>
      <c r="YZ15" s="6">
        <f t="shared" si="229"/>
        <v>704</v>
      </c>
      <c r="ZA15" s="6">
        <f t="shared" si="229"/>
        <v>1016</v>
      </c>
      <c r="ZB15" s="6">
        <f t="shared" si="229"/>
        <v>1585</v>
      </c>
      <c r="ZC15" s="6">
        <f t="shared" si="229"/>
        <v>1195</v>
      </c>
      <c r="ZD15" s="6">
        <f t="shared" si="229"/>
        <v>2267</v>
      </c>
      <c r="ZE15" s="6">
        <f t="shared" si="229"/>
        <v>1867</v>
      </c>
      <c r="ZF15" s="6">
        <f t="shared" si="229"/>
        <v>1491</v>
      </c>
      <c r="ZG15" s="6">
        <f t="shared" si="229"/>
        <v>1290</v>
      </c>
      <c r="ZH15" s="6">
        <f t="shared" si="229"/>
        <v>1170</v>
      </c>
      <c r="ZI15" s="6">
        <f t="shared" si="229"/>
        <v>1903</v>
      </c>
      <c r="ZJ15" s="6">
        <f t="shared" si="229"/>
        <v>1448</v>
      </c>
      <c r="ZK15" s="6">
        <f t="shared" si="229"/>
        <v>1592</v>
      </c>
      <c r="ZL15" s="6">
        <f t="shared" si="229"/>
        <v>1339</v>
      </c>
      <c r="ZM15" s="6">
        <f t="shared" si="229"/>
        <v>1393</v>
      </c>
      <c r="ZN15" s="6">
        <f t="shared" ref="ZN15:ABV15" si="230">ZN9-ZN17-ZN11-ZN13</f>
        <v>2551</v>
      </c>
      <c r="ZO15" s="6">
        <f t="shared" si="230"/>
        <v>2236</v>
      </c>
      <c r="ZP15" s="6">
        <f t="shared" si="230"/>
        <v>2600</v>
      </c>
      <c r="ZQ15" s="6">
        <f t="shared" si="230"/>
        <v>2677</v>
      </c>
      <c r="ZR15" s="6">
        <f t="shared" si="230"/>
        <v>2753</v>
      </c>
      <c r="ZS15" s="6">
        <f t="shared" si="230"/>
        <v>1843</v>
      </c>
      <c r="ZT15" s="6">
        <f t="shared" si="230"/>
        <v>1715</v>
      </c>
      <c r="ZU15" s="6">
        <f t="shared" si="230"/>
        <v>1737</v>
      </c>
      <c r="ZV15" s="6">
        <f t="shared" si="230"/>
        <v>1609</v>
      </c>
      <c r="ZW15" s="6">
        <f t="shared" si="230"/>
        <v>1662</v>
      </c>
      <c r="ZX15" s="6">
        <f t="shared" si="230"/>
        <v>2134</v>
      </c>
      <c r="ZY15" s="6">
        <f>ZY9-ZY17-ZY11-ZY13</f>
        <v>1886</v>
      </c>
      <c r="ZZ15" s="6">
        <f>ZZ9-ZZ17-ZZ11-ZZ13</f>
        <v>1421</v>
      </c>
      <c r="AAA15" s="6">
        <f>AAA9-AAA17-AAA11-AAA13</f>
        <v>1396</v>
      </c>
      <c r="AAB15" s="6">
        <f>AAB9-AAB17-AAB11-AAB13</f>
        <v>1618</v>
      </c>
      <c r="AAC15" s="6">
        <f t="shared" si="230"/>
        <v>1992</v>
      </c>
      <c r="AAD15" s="6">
        <f t="shared" si="230"/>
        <v>1551</v>
      </c>
      <c r="AAE15" s="6">
        <f t="shared" si="230"/>
        <v>1563</v>
      </c>
      <c r="AAF15" s="6">
        <f t="shared" si="230"/>
        <v>1723</v>
      </c>
      <c r="AAG15" s="6">
        <f t="shared" si="230"/>
        <v>1366</v>
      </c>
      <c r="AAH15" s="6">
        <f t="shared" si="230"/>
        <v>2093</v>
      </c>
      <c r="AAI15" s="6">
        <f t="shared" si="230"/>
        <v>1889</v>
      </c>
      <c r="AAJ15" s="6">
        <f t="shared" si="230"/>
        <v>2472</v>
      </c>
      <c r="AAK15" s="6">
        <f t="shared" si="230"/>
        <v>2169</v>
      </c>
      <c r="AAL15" s="6">
        <f t="shared" si="230"/>
        <v>3271</v>
      </c>
      <c r="AAM15" s="6">
        <f t="shared" si="230"/>
        <v>3417</v>
      </c>
      <c r="AAN15" s="6">
        <f t="shared" si="230"/>
        <v>2999</v>
      </c>
      <c r="AAO15" s="6">
        <f t="shared" si="230"/>
        <v>2098</v>
      </c>
      <c r="AAP15" s="6">
        <f t="shared" si="230"/>
        <v>1726</v>
      </c>
      <c r="AAQ15" s="6">
        <f t="shared" si="230"/>
        <v>2548</v>
      </c>
      <c r="AAR15" s="6">
        <f t="shared" si="230"/>
        <v>2518</v>
      </c>
      <c r="AAS15" s="6">
        <f t="shared" si="230"/>
        <v>2571</v>
      </c>
      <c r="AAT15" s="6">
        <f t="shared" si="230"/>
        <v>2133</v>
      </c>
      <c r="AAU15" s="6">
        <f t="shared" si="230"/>
        <v>1482</v>
      </c>
      <c r="AAV15" s="6">
        <f t="shared" si="230"/>
        <v>1775</v>
      </c>
      <c r="AAW15" s="6">
        <f t="shared" si="230"/>
        <v>1883</v>
      </c>
      <c r="AAX15" s="6">
        <f t="shared" si="230"/>
        <v>1287</v>
      </c>
      <c r="AAY15" s="6">
        <f t="shared" si="230"/>
        <v>2392</v>
      </c>
      <c r="AAZ15" s="6">
        <f t="shared" si="230"/>
        <v>2112</v>
      </c>
      <c r="ABA15" s="6">
        <f t="shared" si="230"/>
        <v>2031</v>
      </c>
      <c r="ABB15" s="6">
        <f t="shared" si="230"/>
        <v>2430</v>
      </c>
      <c r="ABC15" s="6">
        <f t="shared" si="230"/>
        <v>2367</v>
      </c>
      <c r="ABD15" s="6">
        <f t="shared" si="230"/>
        <v>2724</v>
      </c>
      <c r="ABE15" s="6">
        <f t="shared" si="230"/>
        <v>2536</v>
      </c>
      <c r="ABF15" s="6">
        <f t="shared" si="230"/>
        <v>2903</v>
      </c>
      <c r="ABG15" s="6">
        <f t="shared" si="230"/>
        <v>2898</v>
      </c>
      <c r="ABH15" s="6">
        <f t="shared" si="230"/>
        <v>1972</v>
      </c>
      <c r="ABI15" s="6">
        <f t="shared" si="230"/>
        <v>3076</v>
      </c>
      <c r="ABJ15" s="6">
        <f t="shared" si="230"/>
        <v>2421</v>
      </c>
      <c r="ABK15" s="6">
        <f t="shared" si="230"/>
        <v>1973</v>
      </c>
      <c r="ABL15" s="6">
        <f t="shared" si="230"/>
        <v>2061</v>
      </c>
      <c r="ABM15" s="6">
        <f t="shared" si="230"/>
        <v>1778</v>
      </c>
      <c r="ABN15" s="6">
        <f t="shared" si="230"/>
        <v>1852</v>
      </c>
      <c r="ABO15" s="6">
        <f t="shared" si="230"/>
        <v>1397</v>
      </c>
      <c r="ABP15" s="6">
        <f t="shared" si="230"/>
        <v>1315</v>
      </c>
      <c r="ABQ15" s="6">
        <f t="shared" si="230"/>
        <v>1611</v>
      </c>
      <c r="ABR15" s="6">
        <f t="shared" si="230"/>
        <v>965</v>
      </c>
      <c r="ABS15" s="6">
        <f t="shared" si="230"/>
        <v>1307</v>
      </c>
      <c r="ABT15" s="6">
        <f t="shared" si="230"/>
        <v>1761</v>
      </c>
      <c r="ABU15" s="6">
        <f t="shared" si="230"/>
        <v>1936</v>
      </c>
      <c r="ABV15" s="6">
        <f t="shared" si="230"/>
        <v>1664</v>
      </c>
      <c r="ABW15" s="6">
        <f t="shared" ref="ABW15:ACS15" si="231">ABW9-ABW17-ABW11-ABW13</f>
        <v>3022</v>
      </c>
      <c r="ABX15" s="6">
        <f t="shared" si="231"/>
        <v>2492</v>
      </c>
      <c r="ABY15" s="6">
        <f t="shared" si="231"/>
        <v>2991</v>
      </c>
      <c r="ABZ15" s="6">
        <f t="shared" si="231"/>
        <v>3396</v>
      </c>
      <c r="ACA15" s="6">
        <f t="shared" si="231"/>
        <v>2556</v>
      </c>
      <c r="ACB15" s="6">
        <f t="shared" si="231"/>
        <v>2182</v>
      </c>
      <c r="ACC15" s="6">
        <f t="shared" si="231"/>
        <v>2091</v>
      </c>
      <c r="ACD15" s="6">
        <f t="shared" si="231"/>
        <v>1701</v>
      </c>
      <c r="ACE15" s="6">
        <f t="shared" si="231"/>
        <v>1697</v>
      </c>
      <c r="ACF15" s="6">
        <f t="shared" si="231"/>
        <v>2537</v>
      </c>
      <c r="ACG15" s="6">
        <f t="shared" si="231"/>
        <v>2166</v>
      </c>
      <c r="ACH15" s="6">
        <f t="shared" si="231"/>
        <v>1590</v>
      </c>
      <c r="ACI15" s="6">
        <f t="shared" si="231"/>
        <v>2284</v>
      </c>
      <c r="ACJ15" s="6">
        <f t="shared" si="231"/>
        <v>2384</v>
      </c>
      <c r="ACK15" s="6">
        <f t="shared" si="231"/>
        <v>2216</v>
      </c>
      <c r="ACL15" s="6">
        <f t="shared" si="231"/>
        <v>2077</v>
      </c>
      <c r="ACM15" s="6">
        <f t="shared" si="231"/>
        <v>1659</v>
      </c>
      <c r="ACN15" s="6">
        <f t="shared" si="231"/>
        <v>1815</v>
      </c>
      <c r="ACO15" s="6">
        <f t="shared" si="231"/>
        <v>2680</v>
      </c>
      <c r="ACP15" s="6">
        <f t="shared" si="231"/>
        <v>2605</v>
      </c>
      <c r="ACQ15" s="6">
        <f t="shared" si="231"/>
        <v>2781</v>
      </c>
      <c r="ACR15" s="6">
        <f t="shared" si="231"/>
        <v>2834</v>
      </c>
      <c r="ACS15" s="6">
        <f t="shared" si="231"/>
        <v>2580</v>
      </c>
      <c r="ACT15" s="6">
        <f t="shared" ref="ACT15:AFD15" si="232">ACT9-ACT17-ACT11-ACT13</f>
        <v>3114</v>
      </c>
      <c r="ACU15" s="6">
        <f t="shared" si="232"/>
        <v>3607</v>
      </c>
      <c r="ACV15" s="6">
        <f t="shared" si="232"/>
        <v>3522</v>
      </c>
      <c r="ACW15" s="6">
        <f t="shared" si="232"/>
        <v>2721</v>
      </c>
      <c r="ACX15" s="6">
        <f t="shared" si="232"/>
        <v>2075</v>
      </c>
      <c r="ACY15" s="6">
        <f t="shared" si="232"/>
        <v>485</v>
      </c>
      <c r="ACZ15" s="6">
        <f t="shared" si="232"/>
        <v>2304</v>
      </c>
      <c r="ADA15" s="6">
        <f t="shared" si="232"/>
        <v>2083</v>
      </c>
      <c r="ADB15" s="6">
        <f t="shared" si="232"/>
        <v>1613</v>
      </c>
      <c r="ADC15" s="6">
        <f t="shared" si="232"/>
        <v>1435</v>
      </c>
      <c r="ADD15" s="6">
        <f t="shared" si="232"/>
        <v>1408</v>
      </c>
      <c r="ADE15" s="6">
        <f t="shared" si="232"/>
        <v>1885</v>
      </c>
      <c r="ADF15" s="6">
        <f t="shared" si="232"/>
        <v>1848</v>
      </c>
      <c r="ADG15" s="6">
        <f t="shared" si="232"/>
        <v>1337</v>
      </c>
      <c r="ADH15" s="6">
        <f t="shared" si="232"/>
        <v>1771</v>
      </c>
      <c r="ADI15" s="6">
        <f t="shared" si="232"/>
        <v>2170</v>
      </c>
      <c r="ADJ15" s="6">
        <f t="shared" si="232"/>
        <v>3021</v>
      </c>
      <c r="ADK15" s="6">
        <f t="shared" si="232"/>
        <v>2274</v>
      </c>
      <c r="ADL15" s="6">
        <f t="shared" si="232"/>
        <v>2745</v>
      </c>
      <c r="ADM15" s="6">
        <f t="shared" si="232"/>
        <v>6092</v>
      </c>
      <c r="ADN15" s="6">
        <f t="shared" si="232"/>
        <v>2842</v>
      </c>
      <c r="ADO15" s="6">
        <f t="shared" si="232"/>
        <v>3464</v>
      </c>
      <c r="ADP15" s="6">
        <f t="shared" si="232"/>
        <v>3837</v>
      </c>
      <c r="ADQ15" s="6">
        <f t="shared" si="232"/>
        <v>3350</v>
      </c>
      <c r="ADR15" s="6">
        <f t="shared" si="232"/>
        <v>1628</v>
      </c>
      <c r="ADS15" s="6">
        <f t="shared" si="232"/>
        <v>2337</v>
      </c>
      <c r="ADT15" s="6">
        <f t="shared" si="232"/>
        <v>1908</v>
      </c>
      <c r="ADU15" s="6">
        <f t="shared" si="232"/>
        <v>1728</v>
      </c>
      <c r="ADV15" s="6">
        <f t="shared" si="232"/>
        <v>1381</v>
      </c>
      <c r="ADW15" s="6">
        <f t="shared" si="232"/>
        <v>1124</v>
      </c>
      <c r="ADX15" s="6">
        <f t="shared" si="232"/>
        <v>1660</v>
      </c>
      <c r="ADY15" s="6">
        <f t="shared" si="232"/>
        <v>1403</v>
      </c>
      <c r="ADZ15" s="6">
        <f t="shared" si="232"/>
        <v>1668</v>
      </c>
      <c r="AEA15" s="6">
        <f t="shared" si="232"/>
        <v>1281</v>
      </c>
      <c r="AEB15" s="6">
        <f t="shared" si="232"/>
        <v>985</v>
      </c>
      <c r="AEC15" s="6">
        <f t="shared" si="232"/>
        <v>1762</v>
      </c>
      <c r="AED15" s="6">
        <f t="shared" si="232"/>
        <v>1393</v>
      </c>
      <c r="AEE15" s="6">
        <f t="shared" si="232"/>
        <v>1450</v>
      </c>
      <c r="AEF15" s="6">
        <f t="shared" si="232"/>
        <v>1482</v>
      </c>
      <c r="AEG15" s="6">
        <f t="shared" si="232"/>
        <v>2784</v>
      </c>
      <c r="AEH15" s="6">
        <f t="shared" si="232"/>
        <v>2313</v>
      </c>
      <c r="AEI15" s="6">
        <f t="shared" si="232"/>
        <v>2868</v>
      </c>
      <c r="AEJ15" s="6">
        <f t="shared" si="232"/>
        <v>2879</v>
      </c>
      <c r="AEK15" s="6">
        <f t="shared" si="232"/>
        <v>1766</v>
      </c>
      <c r="AEL15" s="6">
        <f t="shared" si="232"/>
        <v>1981</v>
      </c>
      <c r="AEM15" s="6">
        <f t="shared" si="232"/>
        <v>1849</v>
      </c>
      <c r="AEN15" s="6">
        <f t="shared" si="232"/>
        <v>1518</v>
      </c>
      <c r="AEO15" s="6">
        <f t="shared" si="232"/>
        <v>1365</v>
      </c>
      <c r="AEP15" s="6">
        <f t="shared" si="232"/>
        <v>1175</v>
      </c>
      <c r="AEQ15" s="6">
        <f t="shared" si="232"/>
        <v>1918</v>
      </c>
      <c r="AER15" s="6">
        <f t="shared" si="232"/>
        <v>1577</v>
      </c>
      <c r="AES15" s="6">
        <f t="shared" si="232"/>
        <v>1368</v>
      </c>
      <c r="AET15" s="6">
        <f t="shared" si="232"/>
        <v>1226</v>
      </c>
      <c r="AEU15" s="6">
        <f t="shared" si="232"/>
        <v>1529</v>
      </c>
      <c r="AEV15" s="6">
        <f t="shared" si="232"/>
        <v>1672</v>
      </c>
      <c r="AEW15" s="6">
        <f t="shared" si="232"/>
        <v>1545</v>
      </c>
      <c r="AEX15" s="6">
        <f t="shared" si="232"/>
        <v>1331</v>
      </c>
      <c r="AEY15" s="6">
        <f t="shared" si="232"/>
        <v>1202</v>
      </c>
      <c r="AEZ15" s="6">
        <f t="shared" si="232"/>
        <v>1336</v>
      </c>
      <c r="AFA15" s="6">
        <f t="shared" si="232"/>
        <v>2299</v>
      </c>
      <c r="AFB15" s="6">
        <f t="shared" si="232"/>
        <v>2498</v>
      </c>
      <c r="AFC15" s="6">
        <f t="shared" si="232"/>
        <v>1795</v>
      </c>
      <c r="AFD15" s="6">
        <f t="shared" si="232"/>
        <v>2957</v>
      </c>
      <c r="AFE15" s="6">
        <f t="shared" ref="AFE15:AFX15" si="233">AFE9-AFE17-AFE11-AFE13</f>
        <v>2728</v>
      </c>
      <c r="AFF15" s="6">
        <f t="shared" si="233"/>
        <v>2908</v>
      </c>
      <c r="AFG15" s="6">
        <f t="shared" si="233"/>
        <v>4733</v>
      </c>
      <c r="AFH15" s="6">
        <f t="shared" si="233"/>
        <v>8216</v>
      </c>
      <c r="AFI15" s="6">
        <f t="shared" si="233"/>
        <v>1355</v>
      </c>
      <c r="AFJ15" s="6">
        <f t="shared" si="233"/>
        <v>1109</v>
      </c>
      <c r="AFK15" s="6">
        <f t="shared" si="233"/>
        <v>1944</v>
      </c>
      <c r="AFL15" s="6">
        <f t="shared" si="233"/>
        <v>1475</v>
      </c>
      <c r="AFM15" s="6">
        <f t="shared" si="233"/>
        <v>1228</v>
      </c>
      <c r="AFN15" s="6">
        <f t="shared" si="233"/>
        <v>1112</v>
      </c>
      <c r="AFO15" s="6">
        <f t="shared" si="233"/>
        <v>1437</v>
      </c>
      <c r="AFP15" s="6">
        <f t="shared" si="233"/>
        <v>1637</v>
      </c>
      <c r="AFQ15" s="6">
        <f t="shared" si="233"/>
        <v>1386</v>
      </c>
      <c r="AFR15" s="6">
        <f t="shared" si="233"/>
        <v>1238</v>
      </c>
      <c r="AFS15" s="6">
        <f t="shared" si="233"/>
        <v>968</v>
      </c>
      <c r="AFT15" s="6">
        <f t="shared" si="233"/>
        <v>932</v>
      </c>
      <c r="AFU15" s="6">
        <f t="shared" si="233"/>
        <v>1901</v>
      </c>
      <c r="AFV15" s="6">
        <f t="shared" si="233"/>
        <v>1705</v>
      </c>
      <c r="AFW15" s="6">
        <f t="shared" si="233"/>
        <v>1540</v>
      </c>
      <c r="AFX15" s="6">
        <f t="shared" si="233"/>
        <v>1964</v>
      </c>
      <c r="AFY15" s="6">
        <f t="shared" ref="AFY15:AHA15" si="234">AFY9-AFY17-AFY11-AFY13</f>
        <v>2207</v>
      </c>
      <c r="AFZ15" s="6">
        <f t="shared" si="234"/>
        <v>2953</v>
      </c>
      <c r="AGA15" s="6">
        <f t="shared" si="234"/>
        <v>2758</v>
      </c>
      <c r="AGB15" s="6">
        <f t="shared" si="234"/>
        <v>1590</v>
      </c>
      <c r="AGC15" s="6">
        <f t="shared" si="234"/>
        <v>1212</v>
      </c>
      <c r="AGD15" s="6">
        <f t="shared" si="234"/>
        <v>1773</v>
      </c>
      <c r="AGE15" s="6">
        <f t="shared" si="234"/>
        <v>1610</v>
      </c>
      <c r="AGF15" s="6">
        <f t="shared" si="234"/>
        <v>1287</v>
      </c>
      <c r="AGG15" s="6">
        <f t="shared" si="234"/>
        <v>1386</v>
      </c>
      <c r="AGH15" s="6">
        <f t="shared" si="234"/>
        <v>1172</v>
      </c>
      <c r="AGI15" s="6">
        <f t="shared" si="234"/>
        <v>1457</v>
      </c>
      <c r="AGJ15" s="6">
        <f t="shared" si="234"/>
        <v>1576</v>
      </c>
      <c r="AGK15" s="6">
        <f t="shared" si="234"/>
        <v>1680</v>
      </c>
      <c r="AGL15" s="6">
        <f t="shared" si="234"/>
        <v>1458</v>
      </c>
      <c r="AGM15" s="6">
        <f t="shared" si="234"/>
        <v>1061</v>
      </c>
      <c r="AGN15" s="6">
        <f t="shared" si="234"/>
        <v>1501</v>
      </c>
      <c r="AGO15" s="6">
        <f t="shared" si="234"/>
        <v>1227</v>
      </c>
      <c r="AGP15" s="6">
        <f t="shared" si="234"/>
        <v>1239</v>
      </c>
      <c r="AGQ15" s="6">
        <f t="shared" si="234"/>
        <v>1241</v>
      </c>
      <c r="AGR15" s="6">
        <f t="shared" si="234"/>
        <v>1289</v>
      </c>
      <c r="AGS15" s="6">
        <f t="shared" si="234"/>
        <v>2271</v>
      </c>
      <c r="AGT15" s="6">
        <f t="shared" si="234"/>
        <v>1600</v>
      </c>
      <c r="AGU15" s="6">
        <f t="shared" si="234"/>
        <v>2613</v>
      </c>
      <c r="AGV15" s="6">
        <f t="shared" si="234"/>
        <v>2585</v>
      </c>
      <c r="AGW15" s="6">
        <f t="shared" si="234"/>
        <v>1972</v>
      </c>
      <c r="AGX15" s="6">
        <f t="shared" si="234"/>
        <v>1719</v>
      </c>
      <c r="AGY15" s="6">
        <f t="shared" si="234"/>
        <v>1392</v>
      </c>
      <c r="AGZ15" s="6">
        <f t="shared" si="234"/>
        <v>1314</v>
      </c>
      <c r="AHA15" s="6">
        <f t="shared" si="234"/>
        <v>1031</v>
      </c>
      <c r="AHB15" s="6">
        <f t="shared" ref="AHB15:AHM15" si="235">AHB9-AHB17-AHB11-AHB13</f>
        <v>1816</v>
      </c>
      <c r="AHC15" s="6">
        <f t="shared" si="235"/>
        <v>1591</v>
      </c>
      <c r="AHD15" s="6">
        <f t="shared" si="235"/>
        <v>1266</v>
      </c>
      <c r="AHE15" s="6">
        <f t="shared" si="235"/>
        <v>1202</v>
      </c>
      <c r="AHF15" s="6">
        <f t="shared" si="235"/>
        <v>1328</v>
      </c>
      <c r="AHG15" s="6">
        <f t="shared" si="235"/>
        <v>2224</v>
      </c>
      <c r="AHH15" s="6">
        <f t="shared" si="235"/>
        <v>1401</v>
      </c>
      <c r="AHI15" s="6">
        <f t="shared" si="235"/>
        <v>1288</v>
      </c>
      <c r="AHJ15" s="6">
        <f t="shared" si="235"/>
        <v>1317</v>
      </c>
      <c r="AHK15" s="6">
        <f t="shared" si="235"/>
        <v>1356</v>
      </c>
      <c r="AHL15" s="6">
        <f t="shared" si="235"/>
        <v>1856</v>
      </c>
      <c r="AHM15" s="6">
        <f t="shared" si="235"/>
        <v>1856</v>
      </c>
      <c r="AHN15" s="6">
        <f t="shared" ref="AHN15:AIJ15" si="236">AHN9-AHN17-AHN11-AHN13</f>
        <v>2224</v>
      </c>
      <c r="AHO15" s="6">
        <f t="shared" si="236"/>
        <v>1855</v>
      </c>
      <c r="AHP15" s="6">
        <f t="shared" si="236"/>
        <v>2745</v>
      </c>
      <c r="AHQ15" s="6">
        <f t="shared" si="236"/>
        <v>3450</v>
      </c>
      <c r="AHR15" s="6">
        <f t="shared" si="236"/>
        <v>2653</v>
      </c>
      <c r="AHS15" s="6">
        <f t="shared" si="236"/>
        <v>1747</v>
      </c>
      <c r="AHT15" s="6">
        <f t="shared" si="236"/>
        <v>1442</v>
      </c>
      <c r="AHU15" s="6">
        <f t="shared" si="236"/>
        <v>1290</v>
      </c>
      <c r="AHV15" s="6">
        <f t="shared" si="236"/>
        <v>1841</v>
      </c>
      <c r="AHW15" s="6">
        <f t="shared" si="236"/>
        <v>1494</v>
      </c>
      <c r="AHX15" s="6">
        <f t="shared" si="236"/>
        <v>1252</v>
      </c>
      <c r="AHY15" s="6">
        <f t="shared" si="236"/>
        <v>1224</v>
      </c>
      <c r="AHZ15" s="6">
        <f t="shared" si="236"/>
        <v>1884</v>
      </c>
      <c r="AIA15" s="6">
        <f t="shared" si="236"/>
        <v>1698</v>
      </c>
      <c r="AIB15" s="6">
        <f t="shared" si="236"/>
        <v>1642</v>
      </c>
      <c r="AIC15" s="6">
        <f t="shared" si="236"/>
        <v>1486</v>
      </c>
      <c r="AID15" s="6">
        <f t="shared" si="236"/>
        <v>1294</v>
      </c>
      <c r="AIE15" s="6">
        <f t="shared" si="236"/>
        <v>1302</v>
      </c>
      <c r="AIF15" s="6">
        <f t="shared" si="236"/>
        <v>2365</v>
      </c>
      <c r="AIG15" s="6">
        <f t="shared" si="236"/>
        <v>1426</v>
      </c>
      <c r="AIH15" s="6">
        <f t="shared" si="236"/>
        <v>1458</v>
      </c>
      <c r="AII15" s="6">
        <f t="shared" si="236"/>
        <v>1362</v>
      </c>
      <c r="AIJ15" s="6">
        <f t="shared" si="236"/>
        <v>1675</v>
      </c>
      <c r="AIK15" s="6">
        <f t="shared" ref="AIK15:AJH15" si="237">AIK9-AIK17-AIK11-AIK13</f>
        <v>2420</v>
      </c>
      <c r="AIL15" s="6">
        <f t="shared" si="237"/>
        <v>2900</v>
      </c>
      <c r="AIM15" s="6">
        <f t="shared" si="237"/>
        <v>2726</v>
      </c>
      <c r="AIN15" s="6">
        <f t="shared" si="237"/>
        <v>2084</v>
      </c>
      <c r="AIO15" s="6">
        <f t="shared" si="237"/>
        <v>1734</v>
      </c>
      <c r="AIP15" s="6">
        <f t="shared" si="237"/>
        <v>1441</v>
      </c>
      <c r="AIQ15" s="6">
        <f t="shared" si="237"/>
        <v>1351</v>
      </c>
      <c r="AIR15" s="6">
        <f t="shared" si="237"/>
        <v>1371</v>
      </c>
      <c r="AIS15" s="6">
        <f t="shared" si="237"/>
        <v>1221</v>
      </c>
      <c r="AIT15" s="6">
        <f t="shared" si="237"/>
        <v>1736</v>
      </c>
      <c r="AIU15" s="6">
        <f t="shared" si="237"/>
        <v>1339</v>
      </c>
      <c r="AIV15" s="6">
        <f t="shared" si="237"/>
        <v>1159</v>
      </c>
      <c r="AIW15" s="6">
        <f t="shared" si="237"/>
        <v>1257</v>
      </c>
      <c r="AIX15" s="6">
        <f t="shared" si="237"/>
        <v>1645</v>
      </c>
      <c r="AIY15" s="6">
        <f t="shared" si="237"/>
        <v>3470</v>
      </c>
      <c r="AIZ15" s="6">
        <f t="shared" si="237"/>
        <v>8152</v>
      </c>
      <c r="AJA15" s="6">
        <f t="shared" si="237"/>
        <v>1484</v>
      </c>
      <c r="AJB15" s="6">
        <f t="shared" si="237"/>
        <v>1370</v>
      </c>
      <c r="AJC15" s="6">
        <f t="shared" si="237"/>
        <v>1490</v>
      </c>
      <c r="AJD15" s="6">
        <f t="shared" si="237"/>
        <v>10140</v>
      </c>
      <c r="AJE15" s="6">
        <f t="shared" si="237"/>
        <v>2773</v>
      </c>
      <c r="AJF15" s="6">
        <f t="shared" si="237"/>
        <v>7503</v>
      </c>
      <c r="AJG15" s="6">
        <f t="shared" si="237"/>
        <v>2669</v>
      </c>
      <c r="AJH15" s="6">
        <f t="shared" si="237"/>
        <v>2228</v>
      </c>
      <c r="AJI15" s="6">
        <f t="shared" ref="AJI15:AJZ15" si="238">AJI9-AJI17-AJI11-AJI13</f>
        <v>1549</v>
      </c>
      <c r="AJJ15" s="6">
        <f t="shared" si="238"/>
        <v>1518</v>
      </c>
      <c r="AJK15" s="6">
        <f t="shared" si="238"/>
        <v>1250</v>
      </c>
      <c r="AJL15" s="6">
        <f t="shared" si="238"/>
        <v>1305</v>
      </c>
      <c r="AJM15" s="6">
        <f t="shared" si="238"/>
        <v>1223</v>
      </c>
      <c r="AJN15" s="6">
        <f t="shared" si="238"/>
        <v>8088</v>
      </c>
      <c r="AJO15" s="6">
        <f t="shared" si="238"/>
        <v>1862</v>
      </c>
      <c r="AJP15" s="6">
        <f t="shared" si="238"/>
        <v>1455</v>
      </c>
      <c r="AJQ15" s="6">
        <f t="shared" si="238"/>
        <v>1255</v>
      </c>
      <c r="AJR15" s="6">
        <f t="shared" si="238"/>
        <v>1665</v>
      </c>
      <c r="AJS15" s="6">
        <f t="shared" si="238"/>
        <v>1476</v>
      </c>
      <c r="AJT15" s="6">
        <f t="shared" si="238"/>
        <v>1252</v>
      </c>
      <c r="AJU15" s="6">
        <f t="shared" si="238"/>
        <v>1204</v>
      </c>
      <c r="AJV15" s="6">
        <f t="shared" si="238"/>
        <v>1137</v>
      </c>
      <c r="AJW15" s="6">
        <f t="shared" si="238"/>
        <v>1075</v>
      </c>
      <c r="AJX15" s="6">
        <f t="shared" si="238"/>
        <v>1737</v>
      </c>
      <c r="AJY15" s="6">
        <f t="shared" si="238"/>
        <v>1489</v>
      </c>
      <c r="AJZ15" s="6">
        <f t="shared" si="238"/>
        <v>1464</v>
      </c>
      <c r="AKA15" s="6">
        <f t="shared" ref="AKA15:AKB15" si="239">AKA9-AKA17-AKA11-AKA13</f>
        <v>2135</v>
      </c>
      <c r="AKB15" s="6">
        <f t="shared" si="239"/>
        <v>1939</v>
      </c>
      <c r="AKC15" s="6">
        <f t="shared" ref="AKC15:AKS15" si="240">AKC9-AKC17-AKC11-AKC13</f>
        <v>2205</v>
      </c>
      <c r="AKD15" s="6">
        <f t="shared" si="240"/>
        <v>2623</v>
      </c>
      <c r="AKE15" s="6">
        <f t="shared" si="240"/>
        <v>2870</v>
      </c>
      <c r="AKF15" s="6">
        <f t="shared" si="240"/>
        <v>1887</v>
      </c>
      <c r="AKG15" s="6">
        <f t="shared" si="240"/>
        <v>1429</v>
      </c>
      <c r="AKH15" s="6">
        <f t="shared" si="240"/>
        <v>1812</v>
      </c>
      <c r="AKI15" s="6">
        <f t="shared" si="240"/>
        <v>1480</v>
      </c>
      <c r="AKJ15" s="6">
        <f t="shared" si="240"/>
        <v>1183</v>
      </c>
      <c r="AKK15" s="6">
        <f t="shared" si="240"/>
        <v>954</v>
      </c>
      <c r="AKL15" s="6">
        <f t="shared" si="240"/>
        <v>1370</v>
      </c>
      <c r="AKM15" s="6">
        <f t="shared" si="240"/>
        <v>1059</v>
      </c>
      <c r="AKN15" s="6">
        <f t="shared" si="240"/>
        <v>1229</v>
      </c>
      <c r="AKO15" s="6">
        <f t="shared" si="240"/>
        <v>2027</v>
      </c>
      <c r="AKP15" s="6">
        <f t="shared" si="240"/>
        <v>1570</v>
      </c>
      <c r="AKQ15" s="6">
        <f t="shared" si="240"/>
        <v>1449</v>
      </c>
      <c r="AKR15" s="6">
        <f t="shared" si="240"/>
        <v>1528</v>
      </c>
      <c r="AKS15" s="6">
        <f t="shared" si="240"/>
        <v>1671</v>
      </c>
      <c r="AKT15" s="6">
        <f t="shared" ref="AKT15" si="241">AKT9-AKT17-AKT11-AKT13</f>
        <v>2531</v>
      </c>
      <c r="AKU15" s="6">
        <f t="shared" ref="AKU15:ALO15" si="242">AKU9-AKU17-AKU11-AKU13</f>
        <v>2000</v>
      </c>
      <c r="AKV15" s="6">
        <f t="shared" si="242"/>
        <v>2265</v>
      </c>
      <c r="AKW15" s="6">
        <f t="shared" si="242"/>
        <v>2394</v>
      </c>
      <c r="AKX15" s="6">
        <f t="shared" si="242"/>
        <v>2062</v>
      </c>
      <c r="AKY15" s="6">
        <f t="shared" si="242"/>
        <v>2065</v>
      </c>
      <c r="AKZ15" s="6">
        <f t="shared" si="242"/>
        <v>1718</v>
      </c>
      <c r="ALA15" s="6">
        <f t="shared" si="242"/>
        <v>1835</v>
      </c>
      <c r="ALB15" s="6">
        <f t="shared" si="242"/>
        <v>1463</v>
      </c>
      <c r="ALC15" s="6">
        <f t="shared" si="242"/>
        <v>1628</v>
      </c>
      <c r="ALD15" s="6">
        <f t="shared" si="242"/>
        <v>1686</v>
      </c>
      <c r="ALE15" s="6">
        <f t="shared" si="242"/>
        <v>1295</v>
      </c>
      <c r="ALF15" s="6">
        <f t="shared" si="242"/>
        <v>1317</v>
      </c>
      <c r="ALG15" s="6">
        <f t="shared" si="242"/>
        <v>1047</v>
      </c>
      <c r="ALH15" s="6">
        <f t="shared" si="242"/>
        <v>1207</v>
      </c>
      <c r="ALI15" s="6">
        <f t="shared" si="242"/>
        <v>1813</v>
      </c>
      <c r="ALJ15" s="6">
        <f t="shared" si="242"/>
        <v>1514</v>
      </c>
      <c r="ALK15" s="6">
        <f t="shared" si="242"/>
        <v>1556</v>
      </c>
      <c r="ALL15" s="6">
        <f t="shared" si="242"/>
        <v>1069</v>
      </c>
      <c r="ALM15" s="6">
        <f t="shared" si="242"/>
        <v>2386</v>
      </c>
      <c r="ALN15" s="6">
        <f t="shared" si="242"/>
        <v>2612</v>
      </c>
      <c r="ALO15" s="6">
        <f t="shared" si="242"/>
        <v>2817</v>
      </c>
      <c r="ALP15" s="6">
        <f t="shared" ref="ALP15:AMH15" si="243">ALP9-ALP17-ALP11-ALP13</f>
        <v>3375</v>
      </c>
      <c r="ALQ15" s="6">
        <f t="shared" si="243"/>
        <v>2238</v>
      </c>
      <c r="ALR15" s="6">
        <f t="shared" si="243"/>
        <v>1772</v>
      </c>
      <c r="ALS15" s="6">
        <f t="shared" si="243"/>
        <v>1382</v>
      </c>
      <c r="ALT15" s="6">
        <f t="shared" si="243"/>
        <v>1274</v>
      </c>
      <c r="ALU15" s="6">
        <f t="shared" si="243"/>
        <v>2152</v>
      </c>
      <c r="ALV15" s="6">
        <f t="shared" si="243"/>
        <v>1247</v>
      </c>
      <c r="ALW15" s="6">
        <f t="shared" si="243"/>
        <v>1597</v>
      </c>
      <c r="ALX15" s="6">
        <f t="shared" si="243"/>
        <v>1279</v>
      </c>
      <c r="ALY15" s="6">
        <f t="shared" si="243"/>
        <v>1213</v>
      </c>
      <c r="ALZ15" s="6">
        <f t="shared" si="243"/>
        <v>1870</v>
      </c>
      <c r="AMA15" s="6">
        <f t="shared" si="243"/>
        <v>1667</v>
      </c>
      <c r="AMB15" s="6">
        <f t="shared" si="243"/>
        <v>1313</v>
      </c>
      <c r="AMC15" s="6">
        <f t="shared" si="243"/>
        <v>1230</v>
      </c>
      <c r="AMD15" s="6">
        <f t="shared" si="243"/>
        <v>1650</v>
      </c>
      <c r="AME15" s="6">
        <f t="shared" si="243"/>
        <v>1728</v>
      </c>
      <c r="AMF15" s="6">
        <f t="shared" si="243"/>
        <v>1573</v>
      </c>
      <c r="AMG15" s="6">
        <f t="shared" si="243"/>
        <v>1649</v>
      </c>
      <c r="AMH15" s="6">
        <f t="shared" si="243"/>
        <v>2141</v>
      </c>
      <c r="AMI15" s="6">
        <f t="shared" ref="AMI15:ANB15" si="244">AMI9-AMI17-AMI11-AMI13</f>
        <v>2634</v>
      </c>
      <c r="AMJ15" s="6">
        <f t="shared" si="244"/>
        <v>4019</v>
      </c>
      <c r="AMK15" s="6">
        <f t="shared" si="244"/>
        <v>3365</v>
      </c>
      <c r="AML15" s="6">
        <f t="shared" si="244"/>
        <v>2138</v>
      </c>
      <c r="AMM15" s="6">
        <f t="shared" si="244"/>
        <v>1544</v>
      </c>
      <c r="AMN15" s="6">
        <f t="shared" si="244"/>
        <v>1982</v>
      </c>
      <c r="AMO15" s="6">
        <f t="shared" si="244"/>
        <v>1804</v>
      </c>
      <c r="AMP15" s="6">
        <f t="shared" si="244"/>
        <v>1584</v>
      </c>
      <c r="AMQ15" s="6">
        <f t="shared" si="244"/>
        <v>1132</v>
      </c>
      <c r="AMR15" s="6">
        <f t="shared" si="244"/>
        <v>1788</v>
      </c>
      <c r="AMS15" s="6">
        <f t="shared" si="244"/>
        <v>1406</v>
      </c>
      <c r="AMT15" s="6">
        <f t="shared" si="244"/>
        <v>1778</v>
      </c>
      <c r="AMU15" s="6">
        <f t="shared" si="244"/>
        <v>1621</v>
      </c>
      <c r="AMV15" s="6">
        <f t="shared" si="244"/>
        <v>1342</v>
      </c>
      <c r="AMW15" s="6">
        <f t="shared" si="244"/>
        <v>1222</v>
      </c>
      <c r="AMX15" s="6">
        <f t="shared" si="244"/>
        <v>1828</v>
      </c>
      <c r="AMY15" s="6">
        <f t="shared" si="244"/>
        <v>1764</v>
      </c>
      <c r="AMZ15" s="6">
        <f t="shared" si="244"/>
        <v>1829</v>
      </c>
      <c r="ANA15" s="6">
        <f t="shared" si="244"/>
        <v>1561</v>
      </c>
      <c r="ANB15" s="6">
        <f t="shared" si="244"/>
        <v>2200</v>
      </c>
      <c r="ANC15" s="6">
        <f t="shared" ref="ANC15:ANV15" si="245">ANC9-ANC17-ANC11-ANC13</f>
        <v>2656</v>
      </c>
      <c r="AND15" s="6">
        <f t="shared" si="245"/>
        <v>2997</v>
      </c>
      <c r="ANE15" s="6">
        <f t="shared" si="245"/>
        <v>2314</v>
      </c>
      <c r="ANF15" s="6">
        <f t="shared" si="245"/>
        <v>2461</v>
      </c>
      <c r="ANG15" s="6">
        <f t="shared" si="245"/>
        <v>1536</v>
      </c>
      <c r="ANH15" s="6">
        <f t="shared" si="245"/>
        <v>2032</v>
      </c>
      <c r="ANI15" s="6">
        <f t="shared" si="245"/>
        <v>1748</v>
      </c>
      <c r="ANJ15" s="6">
        <f t="shared" si="245"/>
        <v>1532</v>
      </c>
      <c r="ANK15" s="6">
        <f t="shared" si="245"/>
        <v>1218</v>
      </c>
      <c r="ANL15" s="6">
        <f t="shared" si="245"/>
        <v>1017</v>
      </c>
      <c r="ANM15" s="6">
        <f t="shared" si="245"/>
        <v>1451</v>
      </c>
      <c r="ANN15" s="6">
        <f t="shared" si="245"/>
        <v>1353</v>
      </c>
      <c r="ANO15" s="6">
        <f t="shared" si="245"/>
        <v>1278</v>
      </c>
      <c r="ANP15" s="6">
        <f t="shared" si="245"/>
        <v>1058</v>
      </c>
      <c r="ANQ15" s="6">
        <f t="shared" si="245"/>
        <v>1292</v>
      </c>
      <c r="ANR15" s="6">
        <f t="shared" si="245"/>
        <v>1498</v>
      </c>
      <c r="ANS15" s="6">
        <f t="shared" si="245"/>
        <v>1216</v>
      </c>
      <c r="ANT15" s="6">
        <f t="shared" si="245"/>
        <v>1310</v>
      </c>
      <c r="ANU15" s="6">
        <f t="shared" si="245"/>
        <v>1324</v>
      </c>
      <c r="ANV15" s="6">
        <f t="shared" si="245"/>
        <v>1248</v>
      </c>
      <c r="ANW15" s="6">
        <f t="shared" ref="ANW15:AOT15" si="246">ANW9-ANW17-ANW11-ANW13</f>
        <v>2613</v>
      </c>
      <c r="ANX15" s="6">
        <f t="shared" si="246"/>
        <v>1914</v>
      </c>
      <c r="ANY15" s="6">
        <f t="shared" si="246"/>
        <v>2163</v>
      </c>
      <c r="ANZ15" s="6">
        <f t="shared" si="246"/>
        <v>2565</v>
      </c>
      <c r="AOA15" s="6">
        <f t="shared" si="246"/>
        <v>2166</v>
      </c>
      <c r="AOB15" s="6">
        <f t="shared" si="246"/>
        <v>1867</v>
      </c>
      <c r="AOC15" s="6">
        <f t="shared" si="246"/>
        <v>1684</v>
      </c>
      <c r="AOD15" s="6">
        <f t="shared" si="246"/>
        <v>1491</v>
      </c>
      <c r="AOE15" s="6">
        <f t="shared" si="246"/>
        <v>1209</v>
      </c>
      <c r="AOF15" s="6">
        <f t="shared" si="246"/>
        <v>1232</v>
      </c>
      <c r="AOG15" s="6">
        <f t="shared" si="246"/>
        <v>1693</v>
      </c>
      <c r="AOH15" s="6">
        <f t="shared" si="246"/>
        <v>1346</v>
      </c>
      <c r="AOI15" s="6">
        <f t="shared" si="246"/>
        <v>1167</v>
      </c>
      <c r="AOJ15" s="6">
        <f t="shared" si="246"/>
        <v>1339</v>
      </c>
      <c r="AOK15" s="6">
        <f t="shared" si="246"/>
        <v>1565</v>
      </c>
      <c r="AOL15" s="6">
        <f t="shared" si="246"/>
        <v>1357</v>
      </c>
      <c r="AOM15" s="6">
        <f t="shared" si="246"/>
        <v>1257</v>
      </c>
      <c r="AON15" s="6">
        <f t="shared" si="246"/>
        <v>1087</v>
      </c>
      <c r="AOO15" s="6">
        <f t="shared" si="246"/>
        <v>1005</v>
      </c>
      <c r="AOP15" s="6">
        <f t="shared" si="246"/>
        <v>1869</v>
      </c>
      <c r="AOQ15" s="6">
        <f t="shared" si="246"/>
        <v>1676</v>
      </c>
      <c r="AOR15" s="6">
        <f t="shared" si="246"/>
        <v>2021</v>
      </c>
      <c r="AOS15" s="6">
        <f t="shared" si="246"/>
        <v>1617</v>
      </c>
      <c r="AOT15" s="6">
        <f t="shared" si="246"/>
        <v>2265</v>
      </c>
      <c r="AOU15" s="6">
        <f t="shared" ref="AOU15:APM15" si="247">AOU9-AOU17-AOU11-AOU13</f>
        <v>1960</v>
      </c>
      <c r="AOV15" s="6">
        <f t="shared" si="247"/>
        <v>2189</v>
      </c>
      <c r="AOW15" s="6">
        <f t="shared" si="247"/>
        <v>2285</v>
      </c>
      <c r="AOX15" s="6">
        <f t="shared" si="247"/>
        <v>1459</v>
      </c>
      <c r="AOY15" s="6">
        <f t="shared" si="247"/>
        <v>1104</v>
      </c>
      <c r="AOZ15" s="6">
        <f t="shared" si="247"/>
        <v>1626</v>
      </c>
      <c r="APA15" s="6">
        <f t="shared" si="247"/>
        <v>1347</v>
      </c>
      <c r="APB15" s="6">
        <f t="shared" si="247"/>
        <v>1258</v>
      </c>
      <c r="APC15" s="6">
        <f t="shared" si="247"/>
        <v>2039</v>
      </c>
      <c r="APD15" s="6">
        <f t="shared" si="247"/>
        <v>1453</v>
      </c>
      <c r="APE15" s="6">
        <f t="shared" si="247"/>
        <v>1534</v>
      </c>
      <c r="APF15" s="6">
        <f t="shared" si="247"/>
        <v>1248</v>
      </c>
      <c r="APG15" s="6">
        <f t="shared" si="247"/>
        <v>974</v>
      </c>
      <c r="APH15" s="6">
        <f t="shared" si="247"/>
        <v>871</v>
      </c>
      <c r="API15" s="6">
        <f t="shared" si="247"/>
        <v>922</v>
      </c>
      <c r="APJ15" s="6">
        <f t="shared" si="247"/>
        <v>1449</v>
      </c>
      <c r="APK15" s="6">
        <f t="shared" si="247"/>
        <v>1534</v>
      </c>
      <c r="APL15" s="6">
        <f t="shared" si="247"/>
        <v>1174</v>
      </c>
      <c r="APM15" s="6">
        <f t="shared" si="247"/>
        <v>1409</v>
      </c>
      <c r="APN15" s="6">
        <f t="shared" ref="APN15:APR15" si="248">APN9-APN17-APN11-APN13</f>
        <v>2114</v>
      </c>
      <c r="APO15" s="6">
        <f t="shared" si="248"/>
        <v>1655</v>
      </c>
      <c r="APP15" s="6">
        <f t="shared" si="248"/>
        <v>2569</v>
      </c>
      <c r="APQ15" s="6">
        <f t="shared" si="248"/>
        <v>2224</v>
      </c>
      <c r="APR15" s="6">
        <f t="shared" si="248"/>
        <v>1722</v>
      </c>
      <c r="APS15" s="6">
        <f t="shared" ref="APS15:APW15" si="249">APS9-APS17-APS11-APS13</f>
        <v>1559</v>
      </c>
      <c r="APT15" s="6">
        <f t="shared" si="249"/>
        <v>1339</v>
      </c>
      <c r="APU15" s="6">
        <f t="shared" si="249"/>
        <v>1217</v>
      </c>
      <c r="APV15" s="6">
        <f t="shared" si="249"/>
        <v>1036</v>
      </c>
      <c r="APW15" s="6">
        <f t="shared" si="249"/>
        <v>948</v>
      </c>
      <c r="APX15" s="6">
        <f t="shared" ref="APX15:AQB15" si="250">APX9-APX17-APX11-APX13</f>
        <v>1385</v>
      </c>
      <c r="APY15" s="6">
        <f t="shared" si="250"/>
        <v>1162</v>
      </c>
      <c r="APZ15" s="6">
        <f t="shared" si="250"/>
        <v>1087</v>
      </c>
      <c r="AQA15" s="6">
        <f t="shared" si="250"/>
        <v>873</v>
      </c>
      <c r="AQB15" s="6">
        <f t="shared" si="250"/>
        <v>1396</v>
      </c>
      <c r="AQC15" s="6">
        <f t="shared" ref="AQC15:AQG15" si="251">AQC9-AQC17-AQC11-AQC13</f>
        <v>1353</v>
      </c>
      <c r="AQD15" s="6">
        <f t="shared" si="251"/>
        <v>998</v>
      </c>
      <c r="AQE15" s="6">
        <f t="shared" ref="AQE15:AQF15" si="252">AQE9-AQE17-AQE11-AQE13</f>
        <v>1263</v>
      </c>
      <c r="AQF15" s="6">
        <f t="shared" si="252"/>
        <v>1048</v>
      </c>
      <c r="AQG15" s="6">
        <f t="shared" si="251"/>
        <v>1244</v>
      </c>
    </row>
    <row r="16" spans="1:1128" s="16" customFormat="1" ht="16.5" customHeight="1" x14ac:dyDescent="0.25">
      <c r="A16" s="35" t="s">
        <v>14</v>
      </c>
      <c r="B16" s="13">
        <f t="shared" ref="B16:BM16" si="253">IFERROR(B15/B7,"")</f>
        <v>0.20019436345966959</v>
      </c>
      <c r="C16" s="13">
        <f t="shared" si="253"/>
        <v>0.22872451464755411</v>
      </c>
      <c r="D16" s="13">
        <f t="shared" si="253"/>
        <v>0.24256490952006293</v>
      </c>
      <c r="E16" s="13">
        <f t="shared" si="253"/>
        <v>0.23545301890925019</v>
      </c>
      <c r="F16" s="13">
        <f t="shared" si="253"/>
        <v>0.22943242743575523</v>
      </c>
      <c r="G16" s="13">
        <f t="shared" si="253"/>
        <v>0.22648292390653085</v>
      </c>
      <c r="H16" s="13">
        <f t="shared" si="253"/>
        <v>0.24872533806251385</v>
      </c>
      <c r="I16" s="13">
        <f t="shared" si="253"/>
        <v>0.24555858310626702</v>
      </c>
      <c r="J16" s="13">
        <f t="shared" si="253"/>
        <v>0.24533365865560572</v>
      </c>
      <c r="K16" s="13">
        <f t="shared" si="253"/>
        <v>0.25241073755538179</v>
      </c>
      <c r="L16" s="13">
        <f t="shared" si="253"/>
        <v>0.2260392609699769</v>
      </c>
      <c r="M16" s="13">
        <f t="shared" si="253"/>
        <v>0.2462686567164179</v>
      </c>
      <c r="N16" s="13">
        <f t="shared" si="253"/>
        <v>0.25569959767545819</v>
      </c>
      <c r="O16" s="13">
        <f t="shared" si="253"/>
        <v>0.26559412926898107</v>
      </c>
      <c r="P16" s="13">
        <f t="shared" si="253"/>
        <v>0.2437603993344426</v>
      </c>
      <c r="Q16" s="13">
        <f t="shared" si="253"/>
        <v>0.26042402826855121</v>
      </c>
      <c r="R16" s="13">
        <f t="shared" si="253"/>
        <v>0.263335935467083</v>
      </c>
      <c r="S16" s="13">
        <f t="shared" si="253"/>
        <v>0.25903440300664932</v>
      </c>
      <c r="T16" s="13">
        <f t="shared" si="253"/>
        <v>0.24653390471388958</v>
      </c>
      <c r="U16" s="13">
        <f t="shared" si="253"/>
        <v>0.19006527270715787</v>
      </c>
      <c r="V16" s="13">
        <f t="shared" si="253"/>
        <v>0.23868722028841372</v>
      </c>
      <c r="W16" s="13">
        <f t="shared" si="253"/>
        <v>0.24680697967260298</v>
      </c>
      <c r="X16" s="13">
        <f t="shared" si="253"/>
        <v>0.24395837008290705</v>
      </c>
      <c r="Y16" s="13">
        <f t="shared" si="253"/>
        <v>0.24431769813569423</v>
      </c>
      <c r="Z16" s="13">
        <f t="shared" si="253"/>
        <v>0.21239453011347106</v>
      </c>
      <c r="AA16" s="13">
        <f t="shared" si="253"/>
        <v>0.25759752458835228</v>
      </c>
      <c r="AB16" s="13">
        <f t="shared" si="253"/>
        <v>0.27021990309355198</v>
      </c>
      <c r="AC16" s="13">
        <f t="shared" si="253"/>
        <v>0.27886869871043374</v>
      </c>
      <c r="AD16" s="13">
        <f t="shared" si="253"/>
        <v>0.27553661135637081</v>
      </c>
      <c r="AE16" s="13">
        <f t="shared" si="253"/>
        <v>0.25724999999999998</v>
      </c>
      <c r="AF16" s="13">
        <f t="shared" si="253"/>
        <v>0.2460958535271944</v>
      </c>
      <c r="AG16" s="13">
        <f t="shared" si="253"/>
        <v>0.26293572984749453</v>
      </c>
      <c r="AH16" s="13">
        <f t="shared" si="253"/>
        <v>0.25165656280840265</v>
      </c>
      <c r="AI16" s="13">
        <f t="shared" si="253"/>
        <v>0.27662541397943174</v>
      </c>
      <c r="AJ16" s="13">
        <f t="shared" si="253"/>
        <v>0.25725396350583307</v>
      </c>
      <c r="AK16" s="13">
        <f t="shared" si="253"/>
        <v>0.26497370783634733</v>
      </c>
      <c r="AL16" s="13">
        <f t="shared" si="253"/>
        <v>0.27010068583102292</v>
      </c>
      <c r="AM16" s="13">
        <f t="shared" si="253"/>
        <v>0.27618737800910864</v>
      </c>
      <c r="AN16" s="13">
        <f t="shared" si="253"/>
        <v>0.28779789035030601</v>
      </c>
      <c r="AO16" s="13">
        <f t="shared" si="253"/>
        <v>0.2373222599723166</v>
      </c>
      <c r="AP16" s="13">
        <f t="shared" si="253"/>
        <v>0.22041225970817571</v>
      </c>
      <c r="AQ16" s="13">
        <f t="shared" si="253"/>
        <v>0.21593673965936741</v>
      </c>
      <c r="AR16" s="13">
        <f t="shared" si="253"/>
        <v>0.23111318118304611</v>
      </c>
      <c r="AS16" s="13">
        <f t="shared" si="253"/>
        <v>0.22515375701934218</v>
      </c>
      <c r="AT16" s="13">
        <f t="shared" si="253"/>
        <v>0.22109943411479385</v>
      </c>
      <c r="AU16" s="13">
        <f t="shared" si="253"/>
        <v>0.24373977601610672</v>
      </c>
      <c r="AV16" s="13">
        <f t="shared" si="253"/>
        <v>0.24428659666460778</v>
      </c>
      <c r="AW16" s="13">
        <f t="shared" si="253"/>
        <v>0.28780487804878047</v>
      </c>
      <c r="AX16" s="13">
        <f t="shared" si="253"/>
        <v>0.2564935064935065</v>
      </c>
      <c r="AY16" s="13">
        <f t="shared" si="253"/>
        <v>0.22329635499207606</v>
      </c>
      <c r="AZ16" s="13">
        <f t="shared" si="253"/>
        <v>0.24244954766875434</v>
      </c>
      <c r="BA16" s="13">
        <f t="shared" si="253"/>
        <v>0.24549675023212628</v>
      </c>
      <c r="BB16" s="13">
        <f t="shared" si="253"/>
        <v>0.26525919732441472</v>
      </c>
      <c r="BC16" s="13">
        <f t="shared" si="253"/>
        <v>0.26653356625904667</v>
      </c>
      <c r="BD16" s="13">
        <f t="shared" si="253"/>
        <v>0.26319921491658488</v>
      </c>
      <c r="BE16" s="13">
        <f t="shared" si="253"/>
        <v>0.25385583884167451</v>
      </c>
      <c r="BF16" s="13">
        <f t="shared" si="253"/>
        <v>0.2656571321742382</v>
      </c>
      <c r="BG16" s="13">
        <f t="shared" si="253"/>
        <v>0.2831687419493345</v>
      </c>
      <c r="BH16" s="13">
        <f t="shared" si="253"/>
        <v>0.24477032564157861</v>
      </c>
      <c r="BI16" s="13">
        <f t="shared" si="253"/>
        <v>0.22938443670150988</v>
      </c>
      <c r="BJ16" s="13">
        <f t="shared" si="253"/>
        <v>0.2305640243902439</v>
      </c>
      <c r="BK16" s="13">
        <f t="shared" si="253"/>
        <v>0.21918489065606361</v>
      </c>
      <c r="BL16" s="13">
        <f t="shared" si="253"/>
        <v>0.20027247956403268</v>
      </c>
      <c r="BM16" s="13">
        <f t="shared" si="253"/>
        <v>0.21279887482419127</v>
      </c>
      <c r="BN16" s="13">
        <f t="shared" ref="BN16:DY16" si="254">IFERROR(BN15/BN7,"")</f>
        <v>0.22254789071495865</v>
      </c>
      <c r="BO16" s="13">
        <f t="shared" si="254"/>
        <v>0.24730514096185738</v>
      </c>
      <c r="BP16" s="13">
        <f t="shared" si="254"/>
        <v>0.25872936468234115</v>
      </c>
      <c r="BQ16" s="13">
        <f t="shared" si="254"/>
        <v>0.23367157353151349</v>
      </c>
      <c r="BR16" s="13">
        <f t="shared" si="254"/>
        <v>0.23587866108786612</v>
      </c>
      <c r="BS16" s="13">
        <f t="shared" si="254"/>
        <v>0.22618025751072962</v>
      </c>
      <c r="BT16" s="13">
        <f t="shared" si="254"/>
        <v>0.22336296481782897</v>
      </c>
      <c r="BU16" s="13">
        <f t="shared" si="254"/>
        <v>0.24162036207205592</v>
      </c>
      <c r="BV16" s="13">
        <f t="shared" si="254"/>
        <v>0.26107629133347743</v>
      </c>
      <c r="BW16" s="13">
        <f t="shared" si="254"/>
        <v>0.25545851528384278</v>
      </c>
      <c r="BX16" s="13">
        <f t="shared" si="254"/>
        <v>0.28267857142857145</v>
      </c>
      <c r="BY16" s="13">
        <f t="shared" si="254"/>
        <v>0.26215157797742455</v>
      </c>
      <c r="BZ16" s="13">
        <f t="shared" si="254"/>
        <v>0.27908468776732248</v>
      </c>
      <c r="CA16" s="13">
        <f t="shared" si="254"/>
        <v>0.26075831588741566</v>
      </c>
      <c r="CB16" s="13">
        <f t="shared" si="254"/>
        <v>0.23683553780883454</v>
      </c>
      <c r="CC16" s="13">
        <f t="shared" si="254"/>
        <v>0.24144295302013422</v>
      </c>
      <c r="CD16" s="13">
        <f t="shared" si="254"/>
        <v>0.25582076438717233</v>
      </c>
      <c r="CE16" s="13">
        <f t="shared" si="254"/>
        <v>0.2306853299400109</v>
      </c>
      <c r="CF16" s="13">
        <f t="shared" si="254"/>
        <v>0.21110164679159568</v>
      </c>
      <c r="CG16" s="13">
        <f t="shared" si="254"/>
        <v>0.1721311475409836</v>
      </c>
      <c r="CH16" s="13">
        <f t="shared" si="254"/>
        <v>0.19338056232012399</v>
      </c>
      <c r="CI16" s="13">
        <f t="shared" si="254"/>
        <v>0.22120218579234974</v>
      </c>
      <c r="CJ16" s="13">
        <f t="shared" si="254"/>
        <v>0.23411959445479</v>
      </c>
      <c r="CK16" s="13">
        <f t="shared" si="254"/>
        <v>0.21881212723658053</v>
      </c>
      <c r="CL16" s="13">
        <f t="shared" si="254"/>
        <v>0.20581068416119963</v>
      </c>
      <c r="CM16" s="13">
        <f t="shared" si="254"/>
        <v>0.23213723638652817</v>
      </c>
      <c r="CN16" s="13">
        <f t="shared" si="254"/>
        <v>0.25738858483189991</v>
      </c>
      <c r="CO16" s="13">
        <f t="shared" si="254"/>
        <v>0.2434643783675913</v>
      </c>
      <c r="CP16" s="13">
        <f t="shared" si="254"/>
        <v>0.21899372992812358</v>
      </c>
      <c r="CQ16" s="13">
        <f t="shared" si="254"/>
        <v>0.21031081332588869</v>
      </c>
      <c r="CR16" s="13">
        <f t="shared" si="254"/>
        <v>0.22977998140687944</v>
      </c>
      <c r="CS16" s="13">
        <f t="shared" si="254"/>
        <v>0.2530193236714976</v>
      </c>
      <c r="CT16" s="13">
        <f t="shared" si="254"/>
        <v>0.24623871614844534</v>
      </c>
      <c r="CU16" s="13">
        <f t="shared" si="254"/>
        <v>0.2600428494911623</v>
      </c>
      <c r="CV16" s="13">
        <f t="shared" si="254"/>
        <v>0.24258639910813823</v>
      </c>
      <c r="CW16" s="13">
        <f t="shared" si="254"/>
        <v>0.25013361838588988</v>
      </c>
      <c r="CX16" s="13">
        <f t="shared" si="254"/>
        <v>0.25834658187599363</v>
      </c>
      <c r="CY16" s="13">
        <f t="shared" si="254"/>
        <v>0.24820632150475083</v>
      </c>
      <c r="CZ16" s="13">
        <f t="shared" si="254"/>
        <v>0.20495137046861184</v>
      </c>
      <c r="DA16" s="13">
        <f t="shared" si="254"/>
        <v>0.18222447086600893</v>
      </c>
      <c r="DB16" s="13">
        <f t="shared" si="254"/>
        <v>0.20858493042793383</v>
      </c>
      <c r="DC16" s="13">
        <f t="shared" si="254"/>
        <v>0.21023492443513392</v>
      </c>
      <c r="DD16" s="13">
        <f t="shared" si="254"/>
        <v>0.23040874772194742</v>
      </c>
      <c r="DE16" s="13">
        <f t="shared" si="254"/>
        <v>0.21410814170292106</v>
      </c>
      <c r="DF16" s="13">
        <f t="shared" si="254"/>
        <v>0.21816268230341301</v>
      </c>
      <c r="DG16" s="13">
        <f t="shared" si="254"/>
        <v>0.24003795066413663</v>
      </c>
      <c r="DH16" s="13">
        <f t="shared" si="254"/>
        <v>0.24864981637502701</v>
      </c>
      <c r="DI16" s="13">
        <f t="shared" si="254"/>
        <v>0.24988526847177606</v>
      </c>
      <c r="DJ16" s="13">
        <f t="shared" si="254"/>
        <v>0.21889126814180349</v>
      </c>
      <c r="DK16" s="13">
        <f t="shared" si="254"/>
        <v>0.22242961580339088</v>
      </c>
      <c r="DL16" s="13">
        <f t="shared" si="254"/>
        <v>0.23688221206183321</v>
      </c>
      <c r="DM16" s="13">
        <f t="shared" si="254"/>
        <v>0.2545074470864907</v>
      </c>
      <c r="DN16" s="13">
        <f t="shared" si="254"/>
        <v>0.2688981868898187</v>
      </c>
      <c r="DO16" s="13">
        <f t="shared" si="254"/>
        <v>0.22563215906634967</v>
      </c>
      <c r="DP16" s="13">
        <f t="shared" si="254"/>
        <v>0.23820109439124487</v>
      </c>
      <c r="DQ16" s="13">
        <f t="shared" si="254"/>
        <v>0.25646286417726716</v>
      </c>
      <c r="DR16" s="13">
        <f t="shared" si="254"/>
        <v>0.26430072379173475</v>
      </c>
      <c r="DS16" s="13">
        <f t="shared" si="254"/>
        <v>0.25636588380716935</v>
      </c>
      <c r="DT16" s="13">
        <f t="shared" si="254"/>
        <v>0.22067307692307692</v>
      </c>
      <c r="DU16" s="13">
        <f t="shared" si="254"/>
        <v>0.22914201183431954</v>
      </c>
      <c r="DV16" s="13">
        <f t="shared" si="254"/>
        <v>0.19187131983340514</v>
      </c>
      <c r="DW16" s="13">
        <f t="shared" si="254"/>
        <v>0.18549234902464665</v>
      </c>
      <c r="DX16" s="13">
        <f t="shared" si="254"/>
        <v>0.20256763742891606</v>
      </c>
      <c r="DY16" s="13">
        <f t="shared" si="254"/>
        <v>0.20503211991434689</v>
      </c>
      <c r="DZ16" s="13">
        <f t="shared" ref="DZ16:GK16" si="255">IFERROR(DZ15/DZ7,"")</f>
        <v>0.24197204382319606</v>
      </c>
      <c r="EA16" s="13">
        <f t="shared" si="255"/>
        <v>0.23753106876553437</v>
      </c>
      <c r="EB16" s="13">
        <f t="shared" si="255"/>
        <v>0.21202869790871623</v>
      </c>
      <c r="EC16" s="13">
        <f t="shared" si="255"/>
        <v>0.21512672121333068</v>
      </c>
      <c r="ED16" s="13">
        <f t="shared" si="255"/>
        <v>0.21678880746169221</v>
      </c>
      <c r="EE16" s="13">
        <f t="shared" si="255"/>
        <v>0.21423082833871215</v>
      </c>
      <c r="EF16" s="13">
        <f t="shared" si="255"/>
        <v>0.22858336815712496</v>
      </c>
      <c r="EG16" s="13">
        <f t="shared" si="255"/>
        <v>0.25024177949709864</v>
      </c>
      <c r="EH16" s="13">
        <f t="shared" si="255"/>
        <v>0.23014668689934245</v>
      </c>
      <c r="EI16" s="13">
        <f t="shared" si="255"/>
        <v>0.2390161472024033</v>
      </c>
      <c r="EJ16" s="13">
        <f t="shared" si="255"/>
        <v>0.26503210741389377</v>
      </c>
      <c r="EK16" s="13">
        <f t="shared" si="255"/>
        <v>0.25315816068721575</v>
      </c>
      <c r="EL16" s="13">
        <f t="shared" si="255"/>
        <v>0.24192390524048815</v>
      </c>
      <c r="EM16" s="13">
        <f t="shared" si="255"/>
        <v>0.22236738960020905</v>
      </c>
      <c r="EN16" s="13">
        <f t="shared" si="255"/>
        <v>0.23558455298889086</v>
      </c>
      <c r="EO16" s="13">
        <f t="shared" si="255"/>
        <v>0.23603411513859274</v>
      </c>
      <c r="EP16" s="13">
        <f t="shared" si="255"/>
        <v>0.22082018927444794</v>
      </c>
      <c r="EQ16" s="13">
        <f t="shared" si="255"/>
        <v>0.21037253469685901</v>
      </c>
      <c r="ER16" s="13">
        <f t="shared" si="255"/>
        <v>0.16494845360824742</v>
      </c>
      <c r="ES16" s="13">
        <f t="shared" si="255"/>
        <v>0.20116877971473851</v>
      </c>
      <c r="ET16" s="13">
        <f t="shared" si="255"/>
        <v>0.2131788356833729</v>
      </c>
      <c r="EU16" s="13">
        <f t="shared" si="255"/>
        <v>0.23256345758060828</v>
      </c>
      <c r="EV16" s="13">
        <f t="shared" si="255"/>
        <v>0.21735774150860168</v>
      </c>
      <c r="EW16" s="13">
        <f t="shared" si="255"/>
        <v>0.17145563624881591</v>
      </c>
      <c r="EX16" s="13">
        <f t="shared" si="255"/>
        <v>0.23137194653556614</v>
      </c>
      <c r="EY16" s="13">
        <f t="shared" si="255"/>
        <v>0.23703703703703705</v>
      </c>
      <c r="EZ16" s="13">
        <f t="shared" si="255"/>
        <v>0.24064288859533245</v>
      </c>
      <c r="FA16" s="13">
        <f t="shared" si="255"/>
        <v>0.2398446833930705</v>
      </c>
      <c r="FB16" s="13">
        <f t="shared" si="255"/>
        <v>0.22657776755948961</v>
      </c>
      <c r="FC16" s="13">
        <f t="shared" si="255"/>
        <v>0.2022855193586901</v>
      </c>
      <c r="FD16" s="13">
        <f t="shared" si="255"/>
        <v>0.2383442265795207</v>
      </c>
      <c r="FE16" s="13">
        <f t="shared" si="255"/>
        <v>0.19714964370546317</v>
      </c>
      <c r="FF16" s="13">
        <f t="shared" si="255"/>
        <v>0.2090287712605309</v>
      </c>
      <c r="FG16" s="13">
        <f t="shared" si="255"/>
        <v>0.22297411605481307</v>
      </c>
      <c r="FH16" s="13">
        <f t="shared" si="255"/>
        <v>0.2131461391193363</v>
      </c>
      <c r="FI16" s="13">
        <f t="shared" si="255"/>
        <v>0.21262926982137262</v>
      </c>
      <c r="FJ16" s="13">
        <f t="shared" si="255"/>
        <v>0.2126205083260298</v>
      </c>
      <c r="FK16" s="13">
        <f t="shared" si="255"/>
        <v>0.22708707727495508</v>
      </c>
      <c r="FL16" s="13">
        <f t="shared" si="255"/>
        <v>0.19356443854702271</v>
      </c>
      <c r="FM16" s="13">
        <f t="shared" si="255"/>
        <v>0.23969011659754286</v>
      </c>
      <c r="FN16" s="13">
        <f t="shared" si="255"/>
        <v>0.19144569411378376</v>
      </c>
      <c r="FO16" s="13">
        <f t="shared" si="255"/>
        <v>0.21021845529425809</v>
      </c>
      <c r="FP16" s="13">
        <f t="shared" si="255"/>
        <v>0.21636669687945098</v>
      </c>
      <c r="FQ16" s="13">
        <f t="shared" si="255"/>
        <v>0.20020901761719917</v>
      </c>
      <c r="FR16" s="13">
        <f t="shared" si="255"/>
        <v>0.22002941897523903</v>
      </c>
      <c r="FS16" s="13">
        <f t="shared" si="255"/>
        <v>0.24086810331652148</v>
      </c>
      <c r="FT16" s="13">
        <f t="shared" si="255"/>
        <v>0.2493499384152183</v>
      </c>
      <c r="FU16" s="13">
        <f t="shared" si="255"/>
        <v>0.22959005922657066</v>
      </c>
      <c r="FV16" s="13">
        <f t="shared" si="255"/>
        <v>0.20265972824515757</v>
      </c>
      <c r="FW16" s="13">
        <f t="shared" si="255"/>
        <v>0.20365814525617712</v>
      </c>
      <c r="FX16" s="13">
        <f t="shared" si="255"/>
        <v>0.19083733168240211</v>
      </c>
      <c r="FY16" s="13">
        <f t="shared" si="255"/>
        <v>0.22426329889016455</v>
      </c>
      <c r="FZ16" s="13">
        <f t="shared" si="255"/>
        <v>0.21554341226472373</v>
      </c>
      <c r="GA16" s="13">
        <f t="shared" si="255"/>
        <v>0.23697807568775311</v>
      </c>
      <c r="GB16" s="13">
        <f t="shared" si="255"/>
        <v>0.25130208333333331</v>
      </c>
      <c r="GC16" s="13">
        <f t="shared" si="255"/>
        <v>0.24047151277013754</v>
      </c>
      <c r="GD16" s="13">
        <f t="shared" si="255"/>
        <v>0.23013022002694208</v>
      </c>
      <c r="GE16" s="13">
        <f t="shared" si="255"/>
        <v>0.20445795339412362</v>
      </c>
      <c r="GF16" s="13">
        <f t="shared" si="255"/>
        <v>0.20358363786396322</v>
      </c>
      <c r="GG16" s="13">
        <f t="shared" si="255"/>
        <v>0.21097589515562837</v>
      </c>
      <c r="GH16" s="13">
        <f t="shared" si="255"/>
        <v>0.19413213406146268</v>
      </c>
      <c r="GI16" s="13">
        <f t="shared" si="255"/>
        <v>0.21662071681764475</v>
      </c>
      <c r="GJ16" s="13">
        <f t="shared" si="255"/>
        <v>0.18753861997940269</v>
      </c>
      <c r="GK16" s="13">
        <f t="shared" si="255"/>
        <v>0.21145760336370006</v>
      </c>
      <c r="GL16" s="13">
        <f t="shared" ref="GL16:IW16" si="256">IFERROR(GL15/GL7,"")</f>
        <v>0.24950269963057686</v>
      </c>
      <c r="GM16" s="13">
        <f t="shared" si="256"/>
        <v>0.25744429106685074</v>
      </c>
      <c r="GN16" s="13">
        <f t="shared" si="256"/>
        <v>0.24837224074956329</v>
      </c>
      <c r="GO16" s="13">
        <f t="shared" si="256"/>
        <v>0.24834968777876895</v>
      </c>
      <c r="GP16" s="13">
        <f t="shared" si="256"/>
        <v>0.2414346114593964</v>
      </c>
      <c r="GQ16" s="13">
        <f t="shared" si="256"/>
        <v>0.25277388088254049</v>
      </c>
      <c r="GR16" s="13">
        <f t="shared" si="256"/>
        <v>0.23512030392570704</v>
      </c>
      <c r="GS16" s="13">
        <f t="shared" si="256"/>
        <v>0.24607634179422594</v>
      </c>
      <c r="GT16" s="13">
        <f t="shared" si="256"/>
        <v>0.26543902986750506</v>
      </c>
      <c r="GU16" s="13">
        <f t="shared" si="256"/>
        <v>0.27447753825900939</v>
      </c>
      <c r="GV16" s="13">
        <f t="shared" si="256"/>
        <v>0.24623745819397994</v>
      </c>
      <c r="GW16" s="13">
        <f t="shared" si="256"/>
        <v>0.25139529240475611</v>
      </c>
      <c r="GX16" s="13">
        <f t="shared" si="256"/>
        <v>0.29372102823430257</v>
      </c>
      <c r="GY16" s="13">
        <f t="shared" si="256"/>
        <v>0.26409869083585097</v>
      </c>
      <c r="GZ16" s="13">
        <f t="shared" si="256"/>
        <v>0.26745523246262526</v>
      </c>
      <c r="HA16" s="13">
        <f t="shared" si="256"/>
        <v>0.27704533140689902</v>
      </c>
      <c r="HB16" s="13">
        <f t="shared" si="256"/>
        <v>0.27964426877470355</v>
      </c>
      <c r="HC16" s="13">
        <f t="shared" si="256"/>
        <v>0.26561141068011829</v>
      </c>
      <c r="HD16" s="13">
        <f t="shared" si="256"/>
        <v>0.19969460468272821</v>
      </c>
      <c r="HE16" s="13">
        <f t="shared" si="256"/>
        <v>0.23927870690460618</v>
      </c>
      <c r="HF16" s="13">
        <f t="shared" si="256"/>
        <v>0.2075594233017275</v>
      </c>
      <c r="HG16" s="13">
        <f t="shared" si="256"/>
        <v>0.2145114564129576</v>
      </c>
      <c r="HH16" s="13">
        <f t="shared" si="256"/>
        <v>0.27034532721564841</v>
      </c>
      <c r="HI16" s="13">
        <f t="shared" si="256"/>
        <v>0.2466031746031746</v>
      </c>
      <c r="HJ16" s="13">
        <f t="shared" si="256"/>
        <v>0.26575382803297998</v>
      </c>
      <c r="HK16" s="13">
        <f t="shared" si="256"/>
        <v>0.2699683485384472</v>
      </c>
      <c r="HL16" s="13">
        <f t="shared" si="256"/>
        <v>0.27348230175993671</v>
      </c>
      <c r="HM16" s="13">
        <f t="shared" si="256"/>
        <v>0.22685993712888577</v>
      </c>
      <c r="HN16" s="13">
        <f t="shared" si="256"/>
        <v>0.24387913531589633</v>
      </c>
      <c r="HO16" s="13">
        <f t="shared" si="256"/>
        <v>0.25937057991513435</v>
      </c>
      <c r="HP16" s="13">
        <f t="shared" si="256"/>
        <v>0.27935307708464607</v>
      </c>
      <c r="HQ16" s="13">
        <f t="shared" si="256"/>
        <v>0.29097744360902256</v>
      </c>
      <c r="HR16" s="13">
        <f t="shared" si="256"/>
        <v>0.27994075327972917</v>
      </c>
      <c r="HS16" s="13">
        <f t="shared" si="256"/>
        <v>0.25699501724798773</v>
      </c>
      <c r="HT16" s="13">
        <f t="shared" si="256"/>
        <v>0.27954165671998088</v>
      </c>
      <c r="HU16" s="13">
        <f t="shared" si="256"/>
        <v>0.29730473047304729</v>
      </c>
      <c r="HV16" s="13">
        <f t="shared" si="256"/>
        <v>0.24679518543888834</v>
      </c>
      <c r="HW16" s="13">
        <f t="shared" si="256"/>
        <v>0.23831587429492346</v>
      </c>
      <c r="HX16" s="13">
        <f t="shared" si="256"/>
        <v>0.2409437890353921</v>
      </c>
      <c r="HY16" s="13">
        <f t="shared" si="256"/>
        <v>0.23375594294770205</v>
      </c>
      <c r="HZ16" s="13">
        <f t="shared" si="256"/>
        <v>0.24347942995428878</v>
      </c>
      <c r="IA16" s="13">
        <f t="shared" si="256"/>
        <v>0.30173088631816997</v>
      </c>
      <c r="IB16" s="13">
        <f t="shared" si="256"/>
        <v>0.26032076032076035</v>
      </c>
      <c r="IC16" s="13">
        <f t="shared" si="256"/>
        <v>0.27276176024279208</v>
      </c>
      <c r="ID16" s="13">
        <f t="shared" si="256"/>
        <v>0.27114870881567232</v>
      </c>
      <c r="IE16" s="13">
        <f t="shared" si="256"/>
        <v>0.25852562793547068</v>
      </c>
      <c r="IF16" s="13">
        <f t="shared" si="256"/>
        <v>0.25918581593374546</v>
      </c>
      <c r="IG16" s="13">
        <f t="shared" si="256"/>
        <v>0.27496183206106872</v>
      </c>
      <c r="IH16" s="13">
        <f t="shared" si="256"/>
        <v>0.28229777256740912</v>
      </c>
      <c r="II16" s="13">
        <f t="shared" si="256"/>
        <v>0.28773456622246396</v>
      </c>
      <c r="IJ16" s="13">
        <f t="shared" si="256"/>
        <v>0.25224945702761403</v>
      </c>
      <c r="IK16" s="13">
        <f t="shared" si="256"/>
        <v>0.25800865800865802</v>
      </c>
      <c r="IL16" s="13">
        <f t="shared" si="256"/>
        <v>0.26887519260400616</v>
      </c>
      <c r="IM16" s="13">
        <f t="shared" si="256"/>
        <v>0.27868318122555413</v>
      </c>
      <c r="IN16" s="13">
        <f t="shared" si="256"/>
        <v>0.29515418502202645</v>
      </c>
      <c r="IO16" s="13">
        <f t="shared" si="256"/>
        <v>0.27571291252803587</v>
      </c>
      <c r="IP16" s="13">
        <f t="shared" si="256"/>
        <v>0.25887111601397317</v>
      </c>
      <c r="IQ16" s="13">
        <f t="shared" si="256"/>
        <v>0.2467174925878865</v>
      </c>
      <c r="IR16" s="13">
        <f t="shared" si="256"/>
        <v>0.1839318600368324</v>
      </c>
      <c r="IS16" s="13">
        <f t="shared" si="256"/>
        <v>0.26816266873011779</v>
      </c>
      <c r="IT16" s="13">
        <f t="shared" si="256"/>
        <v>0.29809259081759798</v>
      </c>
      <c r="IU16" s="13">
        <f t="shared" si="256"/>
        <v>0.26431107647007879</v>
      </c>
      <c r="IV16" s="13">
        <f t="shared" si="256"/>
        <v>0.28235604860010566</v>
      </c>
      <c r="IW16" s="13">
        <f t="shared" si="256"/>
        <v>0.27042769179563986</v>
      </c>
      <c r="IX16" s="13">
        <f t="shared" ref="IX16:LI16" si="257">IFERROR(IX15/IX7,"")</f>
        <v>0.31550720196138521</v>
      </c>
      <c r="IY16" s="13">
        <f t="shared" si="257"/>
        <v>0.30401874211569652</v>
      </c>
      <c r="IZ16" s="13">
        <f t="shared" si="257"/>
        <v>0.30328358208955225</v>
      </c>
      <c r="JA16" s="13">
        <f t="shared" si="257"/>
        <v>0.29104859335038363</v>
      </c>
      <c r="JB16" s="13">
        <f t="shared" si="257"/>
        <v>0.29117421335379895</v>
      </c>
      <c r="JC16" s="13">
        <f t="shared" si="257"/>
        <v>0.2849883257794259</v>
      </c>
      <c r="JD16" s="13">
        <f t="shared" si="257"/>
        <v>0.29537366548042704</v>
      </c>
      <c r="JE16" s="13">
        <f t="shared" si="257"/>
        <v>0.32260061919504646</v>
      </c>
      <c r="JF16" s="13">
        <f t="shared" si="257"/>
        <v>0.30959302325581395</v>
      </c>
      <c r="JG16" s="13">
        <f t="shared" si="257"/>
        <v>0.31727574750830567</v>
      </c>
      <c r="JH16" s="13">
        <f t="shared" si="257"/>
        <v>0.31556611780682398</v>
      </c>
      <c r="JI16" s="13">
        <f t="shared" si="257"/>
        <v>0.32312404287901991</v>
      </c>
      <c r="JJ16" s="13">
        <f t="shared" si="257"/>
        <v>0.30582944127313616</v>
      </c>
      <c r="JK16" s="13">
        <f t="shared" si="257"/>
        <v>0.266617969320672</v>
      </c>
      <c r="JL16" s="13">
        <f t="shared" si="257"/>
        <v>0.2653468640825154</v>
      </c>
      <c r="JM16" s="13">
        <f t="shared" si="257"/>
        <v>0.27730596838877092</v>
      </c>
      <c r="JN16" s="13">
        <f t="shared" si="257"/>
        <v>0.27886710239651419</v>
      </c>
      <c r="JO16" s="13">
        <f t="shared" si="257"/>
        <v>0.2711350623105423</v>
      </c>
      <c r="JP16" s="13">
        <f t="shared" si="257"/>
        <v>0.27547086683555455</v>
      </c>
      <c r="JQ16" s="13">
        <f t="shared" si="257"/>
        <v>0.28910017913738462</v>
      </c>
      <c r="JR16" s="13">
        <f t="shared" si="257"/>
        <v>0.30686160491776043</v>
      </c>
      <c r="JS16" s="13">
        <f t="shared" si="257"/>
        <v>0.27383249710536472</v>
      </c>
      <c r="JT16" s="13">
        <f t="shared" si="257"/>
        <v>0.29628853009016565</v>
      </c>
      <c r="JU16" s="13">
        <f t="shared" si="257"/>
        <v>0.27551803530314656</v>
      </c>
      <c r="JV16" s="13">
        <f t="shared" si="257"/>
        <v>0.27836919592298981</v>
      </c>
      <c r="JW16" s="13">
        <f t="shared" si="257"/>
        <v>0.27920849701731415</v>
      </c>
      <c r="JX16" s="13">
        <f t="shared" si="257"/>
        <v>0.27625875291763924</v>
      </c>
      <c r="JY16" s="13">
        <f t="shared" si="257"/>
        <v>0.2899035622908876</v>
      </c>
      <c r="JZ16" s="13">
        <f t="shared" si="257"/>
        <v>0.27867541193409057</v>
      </c>
      <c r="KA16" s="13">
        <f t="shared" si="257"/>
        <v>0.29236363636363638</v>
      </c>
      <c r="KB16" s="13">
        <f t="shared" si="257"/>
        <v>0.28568766306373461</v>
      </c>
      <c r="KC16" s="13">
        <f t="shared" si="257"/>
        <v>0.29353338968723586</v>
      </c>
      <c r="KD16" s="13">
        <f t="shared" si="257"/>
        <v>0.29353338968723586</v>
      </c>
      <c r="KE16" s="13">
        <f t="shared" si="257"/>
        <v>0.25968672712283597</v>
      </c>
      <c r="KF16" s="13">
        <f t="shared" si="257"/>
        <v>0.24335053592695513</v>
      </c>
      <c r="KG16" s="13">
        <f t="shared" si="257"/>
        <v>0.22870583525172655</v>
      </c>
      <c r="KH16" s="13">
        <f t="shared" si="257"/>
        <v>0.24264608012777852</v>
      </c>
      <c r="KI16" s="13">
        <f t="shared" si="257"/>
        <v>0.25462012320328542</v>
      </c>
      <c r="KJ16" s="13">
        <f t="shared" si="257"/>
        <v>0.27346191143195775</v>
      </c>
      <c r="KK16" s="13">
        <f t="shared" si="257"/>
        <v>0.2694885361552028</v>
      </c>
      <c r="KL16" s="13">
        <f t="shared" si="257"/>
        <v>0.28541136556403734</v>
      </c>
      <c r="KM16" s="13">
        <f t="shared" si="257"/>
        <v>0.29114621601763407</v>
      </c>
      <c r="KN16" s="13">
        <f t="shared" si="257"/>
        <v>0.30343300110741972</v>
      </c>
      <c r="KO16" s="13">
        <f t="shared" si="257"/>
        <v>0.2723073182591782</v>
      </c>
      <c r="KP16" s="13">
        <f t="shared" si="257"/>
        <v>0.25688188188188188</v>
      </c>
      <c r="KQ16" s="13">
        <f t="shared" si="257"/>
        <v>0.27381383556682359</v>
      </c>
      <c r="KR16" s="13">
        <f t="shared" si="257"/>
        <v>0.28807638565440147</v>
      </c>
      <c r="KS16" s="13">
        <f t="shared" si="257"/>
        <v>0.30873533246414603</v>
      </c>
      <c r="KT16" s="13">
        <f t="shared" si="257"/>
        <v>0.28383206788744975</v>
      </c>
      <c r="KU16" s="13">
        <f t="shared" si="257"/>
        <v>0.30358581788879935</v>
      </c>
      <c r="KV16" s="13">
        <f t="shared" si="257"/>
        <v>0.30256048860700024</v>
      </c>
      <c r="KW16" s="13">
        <f t="shared" si="257"/>
        <v>0.31656346749226005</v>
      </c>
      <c r="KX16" s="13">
        <f t="shared" si="257"/>
        <v>0.30283400809716599</v>
      </c>
      <c r="KY16" s="13">
        <f t="shared" si="257"/>
        <v>0.56231180184555607</v>
      </c>
      <c r="KZ16" s="13">
        <f t="shared" si="257"/>
        <v>0.27638041375204642</v>
      </c>
      <c r="LA16" s="13">
        <f t="shared" si="257"/>
        <v>0.2719959778783308</v>
      </c>
      <c r="LB16" s="13">
        <f t="shared" si="257"/>
        <v>0.25124921923797627</v>
      </c>
      <c r="LC16" s="13">
        <f t="shared" si="257"/>
        <v>0.21798331697742884</v>
      </c>
      <c r="LD16" s="13">
        <f t="shared" si="257"/>
        <v>0.24653739612188366</v>
      </c>
      <c r="LE16" s="13">
        <f t="shared" si="257"/>
        <v>0.25807104544074488</v>
      </c>
      <c r="LF16" s="13">
        <f t="shared" si="257"/>
        <v>0.26338259441707718</v>
      </c>
      <c r="LG16" s="13">
        <f t="shared" si="257"/>
        <v>0.26065857885615251</v>
      </c>
      <c r="LH16" s="13">
        <f t="shared" si="257"/>
        <v>0.24540117416829746</v>
      </c>
      <c r="LI16" s="13">
        <f t="shared" si="257"/>
        <v>0.2696574225122349</v>
      </c>
      <c r="LJ16" s="13">
        <f t="shared" ref="LJ16:NU16" si="258">IFERROR(LJ15/LJ7,"")</f>
        <v>0.28760979256213792</v>
      </c>
      <c r="LK16" s="13">
        <f t="shared" si="258"/>
        <v>0.30191196087149846</v>
      </c>
      <c r="LL16" s="13">
        <f t="shared" si="258"/>
        <v>0.26414414414414417</v>
      </c>
      <c r="LM16" s="13">
        <f t="shared" si="258"/>
        <v>0.25432201624661527</v>
      </c>
      <c r="LN16" s="13">
        <f t="shared" si="258"/>
        <v>0.30411886402106453</v>
      </c>
      <c r="LO16" s="13">
        <f t="shared" si="258"/>
        <v>0.30044737461737697</v>
      </c>
      <c r="LP16" s="13">
        <f t="shared" si="258"/>
        <v>0.29529243937232524</v>
      </c>
      <c r="LQ16" s="13">
        <f t="shared" si="258"/>
        <v>0.32590051457975988</v>
      </c>
      <c r="LR16" s="13">
        <f t="shared" si="258"/>
        <v>0.28133193497640274</v>
      </c>
      <c r="LS16" s="13">
        <f t="shared" si="258"/>
        <v>0.29374125174965005</v>
      </c>
      <c r="LT16" s="13">
        <f t="shared" si="258"/>
        <v>0.27287066246056785</v>
      </c>
      <c r="LU16" s="13">
        <f t="shared" si="258"/>
        <v>0.3</v>
      </c>
      <c r="LV16" s="13">
        <f t="shared" si="258"/>
        <v>0.27092916283348667</v>
      </c>
      <c r="LW16" s="13">
        <f t="shared" si="258"/>
        <v>0.22559780478243827</v>
      </c>
      <c r="LX16" s="13">
        <f t="shared" si="258"/>
        <v>0.23233695652173914</v>
      </c>
      <c r="LY16" s="13">
        <f t="shared" si="258"/>
        <v>0.24058012228067682</v>
      </c>
      <c r="LZ16" s="13">
        <f t="shared" si="258"/>
        <v>0.2719546742209632</v>
      </c>
      <c r="MA16" s="13">
        <f t="shared" si="258"/>
        <v>0.28152880273157838</v>
      </c>
      <c r="MB16" s="13">
        <f t="shared" si="258"/>
        <v>0.27971452099917649</v>
      </c>
      <c r="MC16" s="13">
        <f t="shared" si="258"/>
        <v>0.26563838903170522</v>
      </c>
      <c r="MD16" s="13">
        <f t="shared" si="258"/>
        <v>0.27441659464131374</v>
      </c>
      <c r="ME16" s="13">
        <f t="shared" si="258"/>
        <v>0.29737609329446063</v>
      </c>
      <c r="MF16" s="13">
        <f t="shared" si="258"/>
        <v>0.27075238431649595</v>
      </c>
      <c r="MG16" s="13">
        <f t="shared" si="258"/>
        <v>0.2372642340913097</v>
      </c>
      <c r="MH16" s="13">
        <f t="shared" si="258"/>
        <v>0.27418772563176896</v>
      </c>
      <c r="MI16" s="13">
        <f t="shared" si="258"/>
        <v>0.29816407157796887</v>
      </c>
      <c r="MJ16" s="13">
        <f t="shared" si="258"/>
        <v>0.30324515953095171</v>
      </c>
      <c r="MK16" s="13">
        <f t="shared" si="258"/>
        <v>0.31392991601505937</v>
      </c>
      <c r="ML16" s="13">
        <f t="shared" si="258"/>
        <v>0.28874786429094457</v>
      </c>
      <c r="MM16" s="13">
        <f t="shared" si="258"/>
        <v>0.30258603135817552</v>
      </c>
      <c r="MN16" s="13">
        <f t="shared" si="258"/>
        <v>0.2967406066093255</v>
      </c>
      <c r="MO16" s="13">
        <f t="shared" si="258"/>
        <v>0.30900409276944063</v>
      </c>
      <c r="MP16" s="13">
        <f t="shared" si="258"/>
        <v>0.29789959016393441</v>
      </c>
      <c r="MQ16" s="13">
        <f t="shared" si="258"/>
        <v>0.25039123630672927</v>
      </c>
      <c r="MR16" s="13">
        <f t="shared" si="258"/>
        <v>0.23148924280525288</v>
      </c>
      <c r="MS16" s="13">
        <f t="shared" si="258"/>
        <v>0.19910714285714284</v>
      </c>
      <c r="MT16" s="13">
        <f t="shared" si="258"/>
        <v>0.20501004371972115</v>
      </c>
      <c r="MU16" s="13">
        <f t="shared" si="258"/>
        <v>0.20255450909560058</v>
      </c>
      <c r="MV16" s="13">
        <f t="shared" si="258"/>
        <v>0.28561259898567487</v>
      </c>
      <c r="MW16" s="13">
        <f t="shared" si="258"/>
        <v>0.31081336101151158</v>
      </c>
      <c r="MX16" s="13">
        <f t="shared" si="258"/>
        <v>0.29029235382308843</v>
      </c>
      <c r="MY16" s="13">
        <f t="shared" si="258"/>
        <v>0.28114558472553697</v>
      </c>
      <c r="MZ16" s="13">
        <f t="shared" si="258"/>
        <v>0.26097560975609757</v>
      </c>
      <c r="NA16" s="13">
        <f t="shared" si="258"/>
        <v>0.27283431455004203</v>
      </c>
      <c r="NB16" s="13">
        <f t="shared" si="258"/>
        <v>0.27208201892744477</v>
      </c>
      <c r="NC16" s="13">
        <f t="shared" si="258"/>
        <v>0.29560072034988422</v>
      </c>
      <c r="ND16" s="13">
        <f t="shared" si="258"/>
        <v>0.31244535120955991</v>
      </c>
      <c r="NE16" s="13">
        <f t="shared" si="258"/>
        <v>0.28600354340673245</v>
      </c>
      <c r="NF16" s="13">
        <f t="shared" si="258"/>
        <v>0.30233046399328156</v>
      </c>
      <c r="NG16" s="13">
        <f t="shared" si="258"/>
        <v>0.3013000254906959</v>
      </c>
      <c r="NH16" s="13">
        <f t="shared" si="258"/>
        <v>0.30358174465626803</v>
      </c>
      <c r="NI16" s="13">
        <f t="shared" si="258"/>
        <v>0.31585441085749538</v>
      </c>
      <c r="NJ16" s="13">
        <f t="shared" si="258"/>
        <v>0.28090999010880319</v>
      </c>
      <c r="NK16" s="13">
        <f t="shared" si="258"/>
        <v>0.24480369515011546</v>
      </c>
      <c r="NL16" s="13">
        <f t="shared" si="258"/>
        <v>0.2608695652173913</v>
      </c>
      <c r="NM16" s="13">
        <f t="shared" si="258"/>
        <v>0.2433366238894373</v>
      </c>
      <c r="NN16" s="13">
        <f t="shared" si="258"/>
        <v>0.19780608634111818</v>
      </c>
      <c r="NO16" s="13">
        <f t="shared" si="258"/>
        <v>0.18082706766917292</v>
      </c>
      <c r="NP16" s="13">
        <f t="shared" si="258"/>
        <v>0.23058557426489068</v>
      </c>
      <c r="NQ16" s="13">
        <f t="shared" si="258"/>
        <v>0.23608944357774311</v>
      </c>
      <c r="NR16" s="13">
        <f t="shared" si="258"/>
        <v>0.24424178650765813</v>
      </c>
      <c r="NS16" s="13">
        <f t="shared" si="258"/>
        <v>0.21557331351049991</v>
      </c>
      <c r="NT16" s="13">
        <f t="shared" si="258"/>
        <v>0.28644461657629744</v>
      </c>
      <c r="NU16" s="13">
        <f t="shared" si="258"/>
        <v>0.28003766478342751</v>
      </c>
      <c r="NV16" s="13">
        <f t="shared" ref="NV16:QG16" si="259">IFERROR(NV15/NV7,"")</f>
        <v>0.27909050378956757</v>
      </c>
      <c r="NW16" s="13">
        <f t="shared" si="259"/>
        <v>0.25224274406332453</v>
      </c>
      <c r="NX16" s="13">
        <f t="shared" si="259"/>
        <v>0.24505059392872855</v>
      </c>
      <c r="NY16" s="13">
        <f t="shared" si="259"/>
        <v>0.28782866097858262</v>
      </c>
      <c r="NZ16" s="13">
        <f t="shared" si="259"/>
        <v>0.2854035240374157</v>
      </c>
      <c r="OA16" s="13">
        <f t="shared" si="259"/>
        <v>0.29235966735966734</v>
      </c>
      <c r="OB16" s="13">
        <f t="shared" si="259"/>
        <v>0.30731985189404726</v>
      </c>
      <c r="OC16" s="13">
        <f t="shared" si="259"/>
        <v>0.25381210034431873</v>
      </c>
      <c r="OD16" s="13">
        <f t="shared" si="259"/>
        <v>0.29060628742514971</v>
      </c>
      <c r="OE16" s="13">
        <f t="shared" si="259"/>
        <v>0.28404669260700388</v>
      </c>
      <c r="OF16" s="13">
        <f t="shared" si="259"/>
        <v>0.29831271091113609</v>
      </c>
      <c r="OG16" s="13">
        <f t="shared" si="259"/>
        <v>0.27093481790767804</v>
      </c>
      <c r="OH16" s="13">
        <f t="shared" si="259"/>
        <v>0.22302439024390244</v>
      </c>
      <c r="OI16" s="13">
        <f t="shared" si="259"/>
        <v>0.22547610492274525</v>
      </c>
      <c r="OJ16" s="13">
        <f t="shared" si="259"/>
        <v>0.2291899441340782</v>
      </c>
      <c r="OK16" s="13">
        <f t="shared" si="259"/>
        <v>0.25054175695949327</v>
      </c>
      <c r="OL16" s="13">
        <f t="shared" si="259"/>
        <v>0.21574267782426779</v>
      </c>
      <c r="OM16" s="13">
        <f t="shared" si="259"/>
        <v>0.21622445867642573</v>
      </c>
      <c r="ON16" s="13">
        <f t="shared" si="259"/>
        <v>0.26246761658031087</v>
      </c>
      <c r="OO16" s="13">
        <f t="shared" si="259"/>
        <v>0.27307927450580805</v>
      </c>
      <c r="OP16" s="13">
        <f t="shared" si="259"/>
        <v>0.27447216890595011</v>
      </c>
      <c r="OQ16" s="13">
        <f t="shared" si="259"/>
        <v>0.3014795052146495</v>
      </c>
      <c r="OR16" s="13">
        <f t="shared" si="259"/>
        <v>0.25680846275039387</v>
      </c>
      <c r="OS16" s="13">
        <f t="shared" si="259"/>
        <v>0.24786818904465963</v>
      </c>
      <c r="OT16" s="13">
        <f t="shared" si="259"/>
        <v>0.27322404371584702</v>
      </c>
      <c r="OU16" s="13">
        <f t="shared" si="259"/>
        <v>0.27787746731607282</v>
      </c>
      <c r="OV16" s="13">
        <f t="shared" si="259"/>
        <v>0.29361702127659572</v>
      </c>
      <c r="OW16" s="13">
        <f t="shared" si="259"/>
        <v>0.27234539089848309</v>
      </c>
      <c r="OX16" s="13">
        <f t="shared" si="259"/>
        <v>0.28518081761006292</v>
      </c>
      <c r="OY16" s="13">
        <f t="shared" si="259"/>
        <v>0.29678969207250494</v>
      </c>
      <c r="OZ16" s="13">
        <f t="shared" si="259"/>
        <v>0.30357577231817079</v>
      </c>
      <c r="PA16" s="13">
        <f t="shared" si="259"/>
        <v>0.31241619737194959</v>
      </c>
      <c r="PB16" s="13">
        <f t="shared" si="259"/>
        <v>0.25927918235610542</v>
      </c>
      <c r="PC16" s="13">
        <f t="shared" si="259"/>
        <v>0.26013513513513514</v>
      </c>
      <c r="PD16" s="13">
        <f t="shared" si="259"/>
        <v>0.2442798353909465</v>
      </c>
      <c r="PE16" s="13">
        <f t="shared" si="259"/>
        <v>0.23169151004536617</v>
      </c>
      <c r="PF16" s="13">
        <f t="shared" si="259"/>
        <v>0.20832304272659916</v>
      </c>
      <c r="PG16" s="13">
        <f t="shared" si="259"/>
        <v>0.19860720503548948</v>
      </c>
      <c r="PH16" s="13">
        <f t="shared" si="259"/>
        <v>0.25867429424200972</v>
      </c>
      <c r="PI16" s="13">
        <f t="shared" si="259"/>
        <v>0.27452448704508015</v>
      </c>
      <c r="PJ16" s="13">
        <f t="shared" si="259"/>
        <v>0.22394736842105264</v>
      </c>
      <c r="PK16" s="13">
        <f t="shared" si="259"/>
        <v>0.22712933753943218</v>
      </c>
      <c r="PL16" s="13">
        <f t="shared" si="259"/>
        <v>0.26283804314797932</v>
      </c>
      <c r="PM16" s="13">
        <f t="shared" si="259"/>
        <v>0.24563866051734509</v>
      </c>
      <c r="PN16" s="13">
        <f t="shared" si="259"/>
        <v>0.2721868365180467</v>
      </c>
      <c r="PO16" s="13">
        <f t="shared" si="259"/>
        <v>0.23787528868360278</v>
      </c>
      <c r="PP16" s="13">
        <f t="shared" si="259"/>
        <v>0.25081620894949108</v>
      </c>
      <c r="PQ16" s="13">
        <f t="shared" si="259"/>
        <v>0.28984834416589289</v>
      </c>
      <c r="PR16" s="13">
        <f t="shared" si="259"/>
        <v>0.28352261406654711</v>
      </c>
      <c r="PS16" s="13">
        <f t="shared" si="259"/>
        <v>0.29622505409954314</v>
      </c>
      <c r="PT16" s="13">
        <f t="shared" si="259"/>
        <v>0.29806094182825482</v>
      </c>
      <c r="PU16" s="13">
        <f t="shared" si="259"/>
        <v>0.26526717557251911</v>
      </c>
      <c r="PV16" s="13">
        <f t="shared" si="259"/>
        <v>0.27057954964931707</v>
      </c>
      <c r="PW16" s="13">
        <f t="shared" si="259"/>
        <v>0.25481798715203424</v>
      </c>
      <c r="PX16" s="13">
        <f t="shared" si="259"/>
        <v>0.25235743152222723</v>
      </c>
      <c r="PY16" s="13">
        <f t="shared" si="259"/>
        <v>0.25290966192499537</v>
      </c>
      <c r="PZ16" s="13">
        <f t="shared" si="259"/>
        <v>0.19646421442828629</v>
      </c>
      <c r="QA16" s="13">
        <f t="shared" si="259"/>
        <v>0.22074776197998947</v>
      </c>
      <c r="QB16" s="13">
        <f t="shared" si="259"/>
        <v>0.2393315428230379</v>
      </c>
      <c r="QC16" s="13">
        <f t="shared" si="259"/>
        <v>0.2107923051842191</v>
      </c>
      <c r="QD16" s="13">
        <f t="shared" si="259"/>
        <v>0.26730857404860153</v>
      </c>
      <c r="QE16" s="13">
        <f t="shared" si="259"/>
        <v>0.27969561989606534</v>
      </c>
      <c r="QF16" s="13">
        <f t="shared" si="259"/>
        <v>0.29296939619520262</v>
      </c>
      <c r="QG16" s="13">
        <f t="shared" si="259"/>
        <v>0.27448453608247425</v>
      </c>
      <c r="QH16" s="13">
        <f t="shared" ref="QH16:SS16" si="260">IFERROR(QH15/QH7,"")</f>
        <v>0.20991596638655463</v>
      </c>
      <c r="QI16" s="13">
        <f t="shared" si="260"/>
        <v>0.24409571162212554</v>
      </c>
      <c r="QJ16" s="13">
        <f t="shared" si="260"/>
        <v>0.26962179747864984</v>
      </c>
      <c r="QK16" s="13">
        <f t="shared" si="260"/>
        <v>0.28370221327967809</v>
      </c>
      <c r="QL16" s="13">
        <f t="shared" si="260"/>
        <v>0.29717640480849872</v>
      </c>
      <c r="QM16" s="13">
        <f t="shared" si="260"/>
        <v>0.25512143611404436</v>
      </c>
      <c r="QN16" s="13">
        <f t="shared" si="260"/>
        <v>0.26755102040816325</v>
      </c>
      <c r="QO16" s="13">
        <f t="shared" si="260"/>
        <v>0.27560693641618494</v>
      </c>
      <c r="QP16" s="13">
        <f t="shared" si="260"/>
        <v>0.26881720430107525</v>
      </c>
      <c r="QQ16" s="13">
        <f t="shared" si="260"/>
        <v>0.27413394919168593</v>
      </c>
      <c r="QR16" s="13">
        <f t="shared" si="260"/>
        <v>0.24167257264351524</v>
      </c>
      <c r="QS16" s="13">
        <f t="shared" si="260"/>
        <v>0.2199417372881356</v>
      </c>
      <c r="QT16" s="13">
        <f t="shared" si="260"/>
        <v>0.20643607705779335</v>
      </c>
      <c r="QU16" s="13">
        <f t="shared" si="260"/>
        <v>0.23333333333333334</v>
      </c>
      <c r="QV16" s="13">
        <f t="shared" si="260"/>
        <v>0.21458625525946703</v>
      </c>
      <c r="QW16" s="13">
        <f t="shared" si="260"/>
        <v>0.2380342378013276</v>
      </c>
      <c r="QX16" s="13">
        <f t="shared" si="260"/>
        <v>0.2419607843137255</v>
      </c>
      <c r="QY16" s="13">
        <f t="shared" si="260"/>
        <v>0.26522101751459548</v>
      </c>
      <c r="QZ16" s="13">
        <f t="shared" si="260"/>
        <v>0.29188451920891112</v>
      </c>
      <c r="RA16" s="13">
        <f t="shared" si="260"/>
        <v>0.26359658262137947</v>
      </c>
      <c r="RB16" s="13">
        <f t="shared" si="260"/>
        <v>0.22853561729684563</v>
      </c>
      <c r="RC16" s="13">
        <f t="shared" si="260"/>
        <v>0.23690095846645368</v>
      </c>
      <c r="RD16" s="13">
        <f t="shared" si="260"/>
        <v>0.25905050942987212</v>
      </c>
      <c r="RE16" s="13">
        <f t="shared" si="260"/>
        <v>0.27812055054579971</v>
      </c>
      <c r="RF16" s="13">
        <f t="shared" si="260"/>
        <v>0.24673357318689643</v>
      </c>
      <c r="RG16" s="13">
        <f t="shared" si="260"/>
        <v>0.27877237851662406</v>
      </c>
      <c r="RH16" s="13">
        <f t="shared" si="260"/>
        <v>0.2727699530516432</v>
      </c>
      <c r="RI16" s="13">
        <f t="shared" si="260"/>
        <v>0.27745064080360238</v>
      </c>
      <c r="RJ16" s="13">
        <f t="shared" si="260"/>
        <v>0.21828243492518959</v>
      </c>
      <c r="RK16" s="13">
        <f t="shared" si="260"/>
        <v>0.20529801324503311</v>
      </c>
      <c r="RL16" s="13">
        <f t="shared" si="260"/>
        <v>0.20984518626028059</v>
      </c>
      <c r="RM16" s="13">
        <f t="shared" si="260"/>
        <v>0.20561357702349869</v>
      </c>
      <c r="RN16" s="13">
        <f t="shared" si="260"/>
        <v>0.21599887133182843</v>
      </c>
      <c r="RO16" s="13">
        <f t="shared" si="260"/>
        <v>0.2384301270417423</v>
      </c>
      <c r="RP16" s="13">
        <f t="shared" si="260"/>
        <v>0.25585009140767823</v>
      </c>
      <c r="RQ16" s="13">
        <f t="shared" si="260"/>
        <v>0.24957973775635997</v>
      </c>
      <c r="RR16" s="13">
        <f t="shared" si="260"/>
        <v>0.25146752508994508</v>
      </c>
      <c r="RS16" s="13">
        <f t="shared" si="260"/>
        <v>0.22795341098169716</v>
      </c>
      <c r="RT16" s="13">
        <f t="shared" si="260"/>
        <v>0.27014531043593132</v>
      </c>
      <c r="RU16" s="13">
        <f t="shared" si="260"/>
        <v>0.26991078669910784</v>
      </c>
      <c r="RV16" s="13">
        <f t="shared" si="260"/>
        <v>0.29232855482371173</v>
      </c>
      <c r="RW16" s="13">
        <f t="shared" si="260"/>
        <v>0.2929212362911266</v>
      </c>
      <c r="RX16" s="13">
        <f t="shared" si="260"/>
        <v>0.23898467432950191</v>
      </c>
      <c r="RY16" s="13">
        <f t="shared" si="260"/>
        <v>0.27109111361079863</v>
      </c>
      <c r="RZ16" s="13">
        <f t="shared" si="260"/>
        <v>0.27574829130332312</v>
      </c>
      <c r="SA16" s="13">
        <f t="shared" si="260"/>
        <v>0.29786575935663473</v>
      </c>
      <c r="SB16" s="13">
        <f t="shared" si="260"/>
        <v>0.28754144954997629</v>
      </c>
      <c r="SC16" s="13">
        <f t="shared" si="260"/>
        <v>0.26194753862738052</v>
      </c>
      <c r="SD16" s="13">
        <f t="shared" si="260"/>
        <v>0.25718725718725721</v>
      </c>
      <c r="SE16" s="13">
        <f t="shared" si="260"/>
        <v>0.26326496016273943</v>
      </c>
      <c r="SF16" s="13">
        <f t="shared" si="260"/>
        <v>0.24659135177249708</v>
      </c>
      <c r="SG16" s="13">
        <f t="shared" si="260"/>
        <v>0.2024686809137804</v>
      </c>
      <c r="SH16" s="13">
        <f t="shared" si="260"/>
        <v>0.22768615692153923</v>
      </c>
      <c r="SI16" s="13">
        <f t="shared" si="260"/>
        <v>0.23800259403372243</v>
      </c>
      <c r="SJ16" s="13">
        <f t="shared" si="260"/>
        <v>0.25037398630029134</v>
      </c>
      <c r="SK16" s="13">
        <f t="shared" si="260"/>
        <v>0.22230739747029513</v>
      </c>
      <c r="SL16" s="13">
        <f t="shared" si="260"/>
        <v>0.26360011392765592</v>
      </c>
      <c r="SM16" s="13">
        <f t="shared" si="260"/>
        <v>0.27911539147494202</v>
      </c>
      <c r="SN16" s="13">
        <f t="shared" si="260"/>
        <v>0.27254223488703438</v>
      </c>
      <c r="SO16" s="13">
        <f t="shared" si="260"/>
        <v>0.27452118398142772</v>
      </c>
      <c r="SP16" s="13">
        <f t="shared" si="260"/>
        <v>0.2385496183206107</v>
      </c>
      <c r="SQ16" s="13">
        <f t="shared" si="260"/>
        <v>0.2474007265439058</v>
      </c>
      <c r="SR16" s="13">
        <f t="shared" si="260"/>
        <v>0.28980078324536013</v>
      </c>
      <c r="SS16" s="13">
        <f t="shared" si="260"/>
        <v>0.32443204463929853</v>
      </c>
      <c r="ST16" s="13">
        <f t="shared" ref="ST16:VE16" si="261">IFERROR(ST15/ST7,"")</f>
        <v>0.29721988205560235</v>
      </c>
      <c r="SU16" s="13">
        <f t="shared" si="261"/>
        <v>0.2954386943785744</v>
      </c>
      <c r="SV16" s="13">
        <f t="shared" si="261"/>
        <v>0.28337730870712402</v>
      </c>
      <c r="SW16" s="13">
        <f t="shared" si="261"/>
        <v>0.27647058823529413</v>
      </c>
      <c r="SX16" s="13">
        <f t="shared" si="261"/>
        <v>0.28000787091696183</v>
      </c>
      <c r="SY16" s="13">
        <f t="shared" si="261"/>
        <v>0.25611132004512976</v>
      </c>
      <c r="SZ16" s="13">
        <f t="shared" si="261"/>
        <v>0.26344750140370576</v>
      </c>
      <c r="TA16" s="13">
        <f t="shared" si="261"/>
        <v>0.24087830456630982</v>
      </c>
      <c r="TB16" s="13">
        <f t="shared" si="261"/>
        <v>0.2174186778593914</v>
      </c>
      <c r="TC16" s="13">
        <f t="shared" si="261"/>
        <v>0.23494453248811412</v>
      </c>
      <c r="TD16" s="13">
        <f t="shared" si="261"/>
        <v>0.21883071143460905</v>
      </c>
      <c r="TE16" s="13">
        <f t="shared" si="261"/>
        <v>0.23500741682559864</v>
      </c>
      <c r="TF16" s="13">
        <f t="shared" si="261"/>
        <v>0.25249070631970261</v>
      </c>
      <c r="TG16" s="13">
        <f t="shared" si="261"/>
        <v>0.26071982090580337</v>
      </c>
      <c r="TH16" s="13">
        <f t="shared" si="261"/>
        <v>0.34483353458685528</v>
      </c>
      <c r="TI16" s="13">
        <f t="shared" si="261"/>
        <v>0.24310502283105023</v>
      </c>
      <c r="TJ16" s="13">
        <f t="shared" si="261"/>
        <v>0.2430406852248394</v>
      </c>
      <c r="TK16" s="13">
        <f t="shared" si="261"/>
        <v>0.24276964954066008</v>
      </c>
      <c r="TL16" s="13">
        <f t="shared" si="261"/>
        <v>0.25811129236904112</v>
      </c>
      <c r="TM16" s="13">
        <f t="shared" si="261"/>
        <v>0.27621800165152766</v>
      </c>
      <c r="TN16" s="13">
        <f t="shared" si="261"/>
        <v>0.26430705584923009</v>
      </c>
      <c r="TO16" s="13">
        <f t="shared" si="261"/>
        <v>0.2651655629139073</v>
      </c>
      <c r="TP16" s="13">
        <f t="shared" si="261"/>
        <v>0.27594650593332076</v>
      </c>
      <c r="TQ16" s="13">
        <f t="shared" si="261"/>
        <v>0.28224996412684744</v>
      </c>
      <c r="TR16" s="13">
        <f t="shared" si="261"/>
        <v>0.26723341341711326</v>
      </c>
      <c r="TS16" s="13">
        <f t="shared" si="261"/>
        <v>0.24096897577560561</v>
      </c>
      <c r="TT16" s="13">
        <f t="shared" si="261"/>
        <v>0.25202520252025201</v>
      </c>
      <c r="TU16" s="13">
        <f t="shared" si="261"/>
        <v>0.24179952354773684</v>
      </c>
      <c r="TV16" s="13">
        <f t="shared" si="261"/>
        <v>0.21081905445411322</v>
      </c>
      <c r="TW16" s="13">
        <f t="shared" si="261"/>
        <v>0.22837091578462954</v>
      </c>
      <c r="TX16" s="13">
        <f t="shared" si="261"/>
        <v>0.20743822705272991</v>
      </c>
      <c r="TY16" s="13">
        <f t="shared" si="261"/>
        <v>0.22917517354022049</v>
      </c>
      <c r="TZ16" s="13">
        <f t="shared" si="261"/>
        <v>0.27879913944846468</v>
      </c>
      <c r="UA16" s="13">
        <f t="shared" si="261"/>
        <v>0.27245380318006018</v>
      </c>
      <c r="UB16" s="13">
        <f t="shared" si="261"/>
        <v>0.25660749506903352</v>
      </c>
      <c r="UC16" s="13">
        <f t="shared" si="261"/>
        <v>0.22194871794871796</v>
      </c>
      <c r="UD16" s="13">
        <f t="shared" si="261"/>
        <v>0.24497471145117364</v>
      </c>
      <c r="UE16" s="13">
        <f t="shared" si="261"/>
        <v>0.23469387755102042</v>
      </c>
      <c r="UF16" s="13">
        <f t="shared" si="261"/>
        <v>0.26921397379912665</v>
      </c>
      <c r="UG16" s="13">
        <f t="shared" si="261"/>
        <v>0.28449144008056393</v>
      </c>
      <c r="UH16" s="13">
        <f t="shared" si="261"/>
        <v>0.2555425904317386</v>
      </c>
      <c r="UI16" s="13">
        <f t="shared" si="261"/>
        <v>0.25808359621451105</v>
      </c>
      <c r="UJ16" s="13">
        <f t="shared" si="261"/>
        <v>0.28684332868433288</v>
      </c>
      <c r="UK16" s="13">
        <f t="shared" si="261"/>
        <v>0.26064997804128237</v>
      </c>
      <c r="UL16" s="13">
        <f t="shared" si="261"/>
        <v>0.2505399568034557</v>
      </c>
      <c r="UM16" s="13">
        <f t="shared" si="261"/>
        <v>0.24636441402908468</v>
      </c>
      <c r="UN16" s="13">
        <f t="shared" si="261"/>
        <v>0.26342994277275245</v>
      </c>
      <c r="UO16" s="13">
        <f t="shared" si="261"/>
        <v>0.24584063047285465</v>
      </c>
      <c r="UP16" s="13">
        <f t="shared" si="261"/>
        <v>0.26667971042848759</v>
      </c>
      <c r="UQ16" s="13">
        <f t="shared" si="261"/>
        <v>0.24798154555940022</v>
      </c>
      <c r="UR16" s="13">
        <f t="shared" si="261"/>
        <v>0.200363196125908</v>
      </c>
      <c r="US16" s="13">
        <f t="shared" si="261"/>
        <v>0.23817019183472701</v>
      </c>
      <c r="UT16" s="13">
        <f t="shared" si="261"/>
        <v>0.2286714306548053</v>
      </c>
      <c r="UU16" s="13">
        <f t="shared" si="261"/>
        <v>0.25084028382920454</v>
      </c>
      <c r="UV16" s="13">
        <f t="shared" si="261"/>
        <v>0.2565669700910273</v>
      </c>
      <c r="UW16" s="13">
        <f t="shared" si="261"/>
        <v>0.19451131439576311</v>
      </c>
      <c r="UX16" s="13">
        <f t="shared" si="261"/>
        <v>0.24377729257641922</v>
      </c>
      <c r="UY16" s="13">
        <f t="shared" si="261"/>
        <v>0.26671565025716387</v>
      </c>
      <c r="UZ16" s="13">
        <f t="shared" si="261"/>
        <v>0.26589057043073339</v>
      </c>
      <c r="VA16" s="13">
        <f t="shared" si="261"/>
        <v>0.2601438109912686</v>
      </c>
      <c r="VB16" s="13">
        <f t="shared" si="261"/>
        <v>0.23139208969168484</v>
      </c>
      <c r="VC16" s="13">
        <f t="shared" si="261"/>
        <v>0.27479508196721314</v>
      </c>
      <c r="VD16" s="13">
        <f t="shared" si="261"/>
        <v>0.27712684666327053</v>
      </c>
      <c r="VE16" s="13">
        <f t="shared" si="261"/>
        <v>0.28542333430317135</v>
      </c>
      <c r="VF16" s="13">
        <f t="shared" ref="VF16:XQ16" si="262">IFERROR(VF15/VF7,"")</f>
        <v>0.25167397829600552</v>
      </c>
      <c r="VG16" s="13">
        <f t="shared" si="262"/>
        <v>0.27072274397713353</v>
      </c>
      <c r="VH16" s="13">
        <f t="shared" si="262"/>
        <v>0.27282656181738751</v>
      </c>
      <c r="VI16" s="13">
        <f t="shared" si="262"/>
        <v>0.26858736059479554</v>
      </c>
      <c r="VJ16" s="13">
        <f t="shared" si="262"/>
        <v>0.25636713118692939</v>
      </c>
      <c r="VK16" s="13">
        <f t="shared" si="262"/>
        <v>0.2173998428908091</v>
      </c>
      <c r="VL16" s="13">
        <f t="shared" si="262"/>
        <v>0.18692206076618229</v>
      </c>
      <c r="VM16" s="13">
        <f t="shared" si="262"/>
        <v>0.21482943332393573</v>
      </c>
      <c r="VN16" s="13">
        <f t="shared" si="262"/>
        <v>0.21637130801687765</v>
      </c>
      <c r="VO16" s="13">
        <f t="shared" si="262"/>
        <v>0.21064198958935801</v>
      </c>
      <c r="VP16" s="13">
        <f t="shared" si="262"/>
        <v>0.22027691955601328</v>
      </c>
      <c r="VQ16" s="13">
        <f t="shared" si="262"/>
        <v>0.24429374793251737</v>
      </c>
      <c r="VR16" s="13">
        <f t="shared" si="262"/>
        <v>0.25153499795333606</v>
      </c>
      <c r="VS16" s="13">
        <f t="shared" si="262"/>
        <v>0.25530839231547015</v>
      </c>
      <c r="VT16" s="13">
        <f t="shared" si="262"/>
        <v>0.26804123711340205</v>
      </c>
      <c r="VU16" s="13">
        <f t="shared" si="262"/>
        <v>0.22979310344827586</v>
      </c>
      <c r="VV16" s="13">
        <f t="shared" si="262"/>
        <v>0.2319085114360705</v>
      </c>
      <c r="VW16" s="13">
        <f t="shared" si="262"/>
        <v>0.256390977443609</v>
      </c>
      <c r="VX16" s="13">
        <f t="shared" si="262"/>
        <v>0.27706473214285715</v>
      </c>
      <c r="VY16" s="13">
        <f t="shared" si="262"/>
        <v>0.269267364414843</v>
      </c>
      <c r="VZ16" s="13">
        <f t="shared" si="262"/>
        <v>0.26329723225030083</v>
      </c>
      <c r="WA16" s="13">
        <f t="shared" si="262"/>
        <v>0.25807730426164521</v>
      </c>
      <c r="WB16" s="13">
        <f t="shared" si="262"/>
        <v>0.25690890481064482</v>
      </c>
      <c r="WC16" s="13">
        <f t="shared" si="262"/>
        <v>0.28051327961802447</v>
      </c>
      <c r="WD16" s="13">
        <f t="shared" si="262"/>
        <v>0.24968314321926488</v>
      </c>
      <c r="WE16" s="13">
        <f t="shared" si="262"/>
        <v>0.24433249370277077</v>
      </c>
      <c r="WF16" s="13">
        <f t="shared" si="262"/>
        <v>0.23220795688698684</v>
      </c>
      <c r="WG16" s="13">
        <f t="shared" si="262"/>
        <v>0.20299831727091938</v>
      </c>
      <c r="WH16" s="13">
        <f t="shared" si="262"/>
        <v>0.18345323741007194</v>
      </c>
      <c r="WI16" s="13">
        <f t="shared" si="262"/>
        <v>0.19616703022748519</v>
      </c>
      <c r="WJ16" s="13">
        <f t="shared" si="262"/>
        <v>0.22095959595959597</v>
      </c>
      <c r="WK16" s="13">
        <f t="shared" si="262"/>
        <v>0.21593227254181965</v>
      </c>
      <c r="WL16" s="13">
        <f t="shared" si="262"/>
        <v>0.2393727319854847</v>
      </c>
      <c r="WM16" s="13">
        <f t="shared" si="262"/>
        <v>0.2419831223628692</v>
      </c>
      <c r="WN16" s="13">
        <f t="shared" si="262"/>
        <v>0.22611607142857143</v>
      </c>
      <c r="WO16" s="13">
        <f t="shared" si="262"/>
        <v>0.24119810825013138</v>
      </c>
      <c r="WP16" s="13">
        <f t="shared" si="262"/>
        <v>0.23979899497487436</v>
      </c>
      <c r="WQ16" s="13">
        <f t="shared" si="262"/>
        <v>0.24403927068723702</v>
      </c>
      <c r="WR16" s="13">
        <f t="shared" si="262"/>
        <v>0.2559268780348472</v>
      </c>
      <c r="WS16" s="13">
        <f t="shared" si="262"/>
        <v>0.23538414447505357</v>
      </c>
      <c r="WT16" s="13">
        <f t="shared" si="262"/>
        <v>0.275571002979146</v>
      </c>
      <c r="WU16" s="13">
        <f t="shared" si="262"/>
        <v>0.27976358007317759</v>
      </c>
      <c r="WV16" s="13">
        <f t="shared" si="262"/>
        <v>0.2809739794700406</v>
      </c>
      <c r="WW16" s="13">
        <f t="shared" si="262"/>
        <v>0.27062404870624046</v>
      </c>
      <c r="WX16" s="13">
        <f t="shared" si="262"/>
        <v>0.25510876730388926</v>
      </c>
      <c r="WY16" s="13">
        <f t="shared" si="262"/>
        <v>0.26697353279631758</v>
      </c>
      <c r="WZ16" s="13">
        <f t="shared" si="262"/>
        <v>0.25398867730313945</v>
      </c>
      <c r="XA16" s="13">
        <f t="shared" si="262"/>
        <v>0.27264150943396226</v>
      </c>
      <c r="XB16" s="13">
        <f t="shared" si="262"/>
        <v>0.22024760383386582</v>
      </c>
      <c r="XC16" s="13">
        <f t="shared" si="262"/>
        <v>0.19185774450163781</v>
      </c>
      <c r="XD16" s="13">
        <f t="shared" si="262"/>
        <v>0.20059127864005913</v>
      </c>
      <c r="XE16" s="13">
        <f t="shared" si="262"/>
        <v>0.22876391329818394</v>
      </c>
      <c r="XF16" s="13">
        <f t="shared" si="262"/>
        <v>0.22874140937532056</v>
      </c>
      <c r="XG16" s="13">
        <f t="shared" si="262"/>
        <v>0.24313035832051</v>
      </c>
      <c r="XH16" s="13">
        <f t="shared" si="262"/>
        <v>0.27076972521291981</v>
      </c>
      <c r="XI16" s="13">
        <f t="shared" si="262"/>
        <v>0.27029237374769988</v>
      </c>
      <c r="XJ16" s="13">
        <f t="shared" si="262"/>
        <v>0.28919440424505549</v>
      </c>
      <c r="XK16" s="13">
        <f t="shared" si="262"/>
        <v>0.27243668551758055</v>
      </c>
      <c r="XL16" s="13">
        <f t="shared" si="262"/>
        <v>0.24388571428571429</v>
      </c>
      <c r="XM16" s="13">
        <f t="shared" si="262"/>
        <v>0.41379746835443038</v>
      </c>
      <c r="XN16" s="13">
        <f t="shared" si="262"/>
        <v>0.5960256068284876</v>
      </c>
      <c r="XO16" s="13">
        <f t="shared" si="262"/>
        <v>0.32713579665803716</v>
      </c>
      <c r="XP16" s="13">
        <f t="shared" si="262"/>
        <v>0.31210359408033828</v>
      </c>
      <c r="XQ16" s="13">
        <f t="shared" si="262"/>
        <v>0.30202507232401155</v>
      </c>
      <c r="XR16" s="13">
        <f t="shared" ref="XR16:AAC16" si="263">IFERROR(XR15/XR7,"")</f>
        <v>0.37365204888569375</v>
      </c>
      <c r="XS16" s="13">
        <f t="shared" si="263"/>
        <v>0.32541171565561811</v>
      </c>
      <c r="XT16" s="13">
        <f t="shared" si="263"/>
        <v>0.29916367980884112</v>
      </c>
      <c r="XU16" s="13">
        <f t="shared" si="263"/>
        <v>0.3073349633251834</v>
      </c>
      <c r="XV16" s="13">
        <f t="shared" si="263"/>
        <v>0.2868885324779471</v>
      </c>
      <c r="XW16" s="13">
        <f t="shared" si="263"/>
        <v>0.41472270127984023</v>
      </c>
      <c r="XX16" s="13">
        <f t="shared" si="263"/>
        <v>0.31634241245136185</v>
      </c>
      <c r="XY16" s="13">
        <f t="shared" si="263"/>
        <v>0.34521599207822751</v>
      </c>
      <c r="XZ16" s="13">
        <f t="shared" si="263"/>
        <v>0.37742338961851157</v>
      </c>
      <c r="YA16" s="13">
        <f t="shared" si="263"/>
        <v>0.30818820359857596</v>
      </c>
      <c r="YB16" s="13">
        <f t="shared" si="263"/>
        <v>0.32272727272727275</v>
      </c>
      <c r="YC16" s="13">
        <f t="shared" si="263"/>
        <v>0.32863604732080726</v>
      </c>
      <c r="YD16" s="13">
        <f t="shared" si="263"/>
        <v>0.3419657422512235</v>
      </c>
      <c r="YE16" s="13">
        <f t="shared" si="263"/>
        <v>0.36187095427020255</v>
      </c>
      <c r="YF16" s="13">
        <f t="shared" si="263"/>
        <v>0.50683654443753889</v>
      </c>
      <c r="YG16" s="13">
        <f t="shared" si="263"/>
        <v>0.4047104061523672</v>
      </c>
      <c r="YH16" s="13">
        <f t="shared" si="263"/>
        <v>0.3459025574015307</v>
      </c>
      <c r="YI16" s="13">
        <f t="shared" si="263"/>
        <v>0.35674822415153906</v>
      </c>
      <c r="YJ16" s="13">
        <f t="shared" si="263"/>
        <v>0.32578858656392967</v>
      </c>
      <c r="YK16" s="13">
        <f t="shared" si="263"/>
        <v>0.31849192100538598</v>
      </c>
      <c r="YL16" s="13">
        <f t="shared" si="263"/>
        <v>0.31564364876385337</v>
      </c>
      <c r="YM16" s="13">
        <f t="shared" si="263"/>
        <v>0.32649292017237841</v>
      </c>
      <c r="YN16" s="13">
        <f t="shared" si="263"/>
        <v>0.3502033438770899</v>
      </c>
      <c r="YO16" s="13">
        <f t="shared" si="263"/>
        <v>0.30631796996374933</v>
      </c>
      <c r="YP16" s="13">
        <f t="shared" si="263"/>
        <v>0.29724102030192606</v>
      </c>
      <c r="YQ16" s="13">
        <f t="shared" si="263"/>
        <v>0.31188201776437069</v>
      </c>
      <c r="YR16" s="13">
        <f t="shared" si="263"/>
        <v>0.31977146814404434</v>
      </c>
      <c r="YS16" s="13">
        <f t="shared" si="263"/>
        <v>0.29267844002943338</v>
      </c>
      <c r="YT16" s="13">
        <f t="shared" si="263"/>
        <v>0.27312970340858789</v>
      </c>
      <c r="YU16" s="13">
        <f t="shared" si="263"/>
        <v>0.25162498622893026</v>
      </c>
      <c r="YV16" s="13">
        <f t="shared" si="263"/>
        <v>0.28783342406096896</v>
      </c>
      <c r="YW16" s="13">
        <f t="shared" si="263"/>
        <v>0.40314136125654448</v>
      </c>
      <c r="YX16" s="13">
        <f t="shared" si="263"/>
        <v>0.35915975340589085</v>
      </c>
      <c r="YY16" s="13">
        <f t="shared" si="263"/>
        <v>0.35645933014354064</v>
      </c>
      <c r="YZ16" s="13">
        <f t="shared" si="263"/>
        <v>0.3171171171171171</v>
      </c>
      <c r="ZA16" s="13">
        <f t="shared" si="263"/>
        <v>0.30220107079119574</v>
      </c>
      <c r="ZB16" s="13">
        <f t="shared" si="263"/>
        <v>0.32072035613112099</v>
      </c>
      <c r="ZC16" s="13">
        <f t="shared" si="263"/>
        <v>0.29390063944909001</v>
      </c>
      <c r="ZD16" s="13">
        <f t="shared" si="263"/>
        <v>0.30536099137931033</v>
      </c>
      <c r="ZE16" s="13">
        <f t="shared" si="263"/>
        <v>0.29991967871485942</v>
      </c>
      <c r="ZF16" s="13">
        <f t="shared" si="263"/>
        <v>0.29501385041551248</v>
      </c>
      <c r="ZG16" s="13">
        <f t="shared" si="263"/>
        <v>0.29709811146936893</v>
      </c>
      <c r="ZH16" s="13">
        <f t="shared" si="263"/>
        <v>0.30007694280584768</v>
      </c>
      <c r="ZI16" s="13">
        <f t="shared" si="263"/>
        <v>0.32821662642290445</v>
      </c>
      <c r="ZJ16" s="13">
        <f t="shared" si="263"/>
        <v>0.31971737690439389</v>
      </c>
      <c r="ZK16" s="13">
        <f t="shared" si="263"/>
        <v>0.32743726861373923</v>
      </c>
      <c r="ZL16" s="13">
        <f t="shared" si="263"/>
        <v>0.28124343625288806</v>
      </c>
      <c r="ZM16" s="13">
        <f t="shared" si="263"/>
        <v>0.25081022686352178</v>
      </c>
      <c r="ZN16" s="13">
        <f t="shared" si="263"/>
        <v>0.2615873666940115</v>
      </c>
      <c r="ZO16" s="13">
        <f t="shared" si="263"/>
        <v>0.27817865140582232</v>
      </c>
      <c r="ZP16" s="13">
        <f t="shared" si="263"/>
        <v>0.24978384090690747</v>
      </c>
      <c r="ZQ16" s="13">
        <f t="shared" si="263"/>
        <v>0.29580110497237572</v>
      </c>
      <c r="ZR16" s="13">
        <f t="shared" si="263"/>
        <v>0.31241488878801632</v>
      </c>
      <c r="ZS16" s="13">
        <f t="shared" si="263"/>
        <v>0.30163666121112931</v>
      </c>
      <c r="ZT16" s="13">
        <f t="shared" si="263"/>
        <v>0.29072724190540772</v>
      </c>
      <c r="ZU16" s="13">
        <f t="shared" si="263"/>
        <v>0.33218588640275387</v>
      </c>
      <c r="ZV16" s="13">
        <f t="shared" si="263"/>
        <v>0.30329877474081057</v>
      </c>
      <c r="ZW16" s="13">
        <f t="shared" si="263"/>
        <v>0.2892446919596241</v>
      </c>
      <c r="ZX16" s="13">
        <f t="shared" si="263"/>
        <v>0.31428571428571428</v>
      </c>
      <c r="ZY16" s="13">
        <f t="shared" si="263"/>
        <v>0.32399931283284661</v>
      </c>
      <c r="ZZ16" s="13">
        <f t="shared" si="263"/>
        <v>0.32969837587006962</v>
      </c>
      <c r="AAA16" s="13">
        <f t="shared" si="263"/>
        <v>0.3063418915953478</v>
      </c>
      <c r="AAB16" s="13">
        <f t="shared" si="263"/>
        <v>0.31289885902146586</v>
      </c>
      <c r="AAC16" s="13">
        <f t="shared" si="263"/>
        <v>0.34033828805740646</v>
      </c>
      <c r="AAD16" s="13">
        <f t="shared" ref="AAD16:ACO16" si="264">IFERROR(AAD15/AAD7,"")</f>
        <v>0.32005777961205117</v>
      </c>
      <c r="AAE16" s="13">
        <f t="shared" si="264"/>
        <v>0.33641842445114079</v>
      </c>
      <c r="AAF16" s="13">
        <f t="shared" si="264"/>
        <v>0.31045045045045044</v>
      </c>
      <c r="AAG16" s="13">
        <f t="shared" si="264"/>
        <v>0.29916776171703896</v>
      </c>
      <c r="AAH16" s="13">
        <f t="shared" si="264"/>
        <v>0.29772403982930301</v>
      </c>
      <c r="AAI16" s="13">
        <f t="shared" si="264"/>
        <v>0.28350592826054327</v>
      </c>
      <c r="AAJ16" s="13">
        <f t="shared" si="264"/>
        <v>0.25458290422245106</v>
      </c>
      <c r="AAK16" s="13">
        <f t="shared" si="264"/>
        <v>0.26887318705838603</v>
      </c>
      <c r="AAL16" s="13">
        <f t="shared" si="264"/>
        <v>0.27317521296141639</v>
      </c>
      <c r="AAM16" s="13">
        <f t="shared" si="264"/>
        <v>0.31242571088964066</v>
      </c>
      <c r="AAN16" s="13">
        <f t="shared" si="264"/>
        <v>0.3208172871202396</v>
      </c>
      <c r="AAO16" s="13">
        <f t="shared" si="264"/>
        <v>0.32446643983915868</v>
      </c>
      <c r="AAP16" s="13">
        <f t="shared" si="264"/>
        <v>0.31387525004546279</v>
      </c>
      <c r="AAQ16" s="13">
        <f t="shared" si="264"/>
        <v>0.30851192638333941</v>
      </c>
      <c r="AAR16" s="13">
        <f t="shared" si="264"/>
        <v>0.31155654540955208</v>
      </c>
      <c r="AAS16" s="13">
        <f t="shared" si="264"/>
        <v>0.35065466448445171</v>
      </c>
      <c r="AAT16" s="13">
        <f t="shared" si="264"/>
        <v>0.34587319604345712</v>
      </c>
      <c r="AAU16" s="13">
        <f t="shared" si="264"/>
        <v>0.31345177664974622</v>
      </c>
      <c r="AAV16" s="13">
        <f t="shared" si="264"/>
        <v>0.31549946676146462</v>
      </c>
      <c r="AAW16" s="13">
        <f t="shared" si="264"/>
        <v>0.33631005536702985</v>
      </c>
      <c r="AAX16" s="13">
        <f t="shared" si="264"/>
        <v>0.32126809785322019</v>
      </c>
      <c r="AAY16" s="13">
        <f t="shared" si="264"/>
        <v>0.30027617373838816</v>
      </c>
      <c r="AAZ16" s="13">
        <f t="shared" si="264"/>
        <v>0.30832116788321168</v>
      </c>
      <c r="ABA16" s="13">
        <f t="shared" si="264"/>
        <v>0.29294677628732152</v>
      </c>
      <c r="ABB16" s="13">
        <f t="shared" si="264"/>
        <v>0.30994897959183676</v>
      </c>
      <c r="ABC16" s="13">
        <f t="shared" si="264"/>
        <v>0.24687108886107634</v>
      </c>
      <c r="ABD16" s="13">
        <f t="shared" si="264"/>
        <v>0.26997026759167492</v>
      </c>
      <c r="ABE16" s="13">
        <f t="shared" si="264"/>
        <v>0.29331482766597272</v>
      </c>
      <c r="ABF16" s="13">
        <f t="shared" si="264"/>
        <v>0.30173578630080033</v>
      </c>
      <c r="ABG16" s="13">
        <f t="shared" si="264"/>
        <v>0.30514899441929028</v>
      </c>
      <c r="ABH16" s="13">
        <f t="shared" si="264"/>
        <v>0.25913272010512484</v>
      </c>
      <c r="ABI16" s="13">
        <f t="shared" si="264"/>
        <v>0.31102123356926187</v>
      </c>
      <c r="ABJ16" s="13">
        <f t="shared" si="264"/>
        <v>0.28312478072740033</v>
      </c>
      <c r="ABK16" s="13">
        <f t="shared" si="264"/>
        <v>0.29320850052013669</v>
      </c>
      <c r="ABL16" s="13">
        <f t="shared" si="264"/>
        <v>0.2880503144654088</v>
      </c>
      <c r="ABM16" s="13">
        <f t="shared" si="264"/>
        <v>0.29549609439920227</v>
      </c>
      <c r="ABN16" s="13">
        <f t="shared" si="264"/>
        <v>0.31320818535430406</v>
      </c>
      <c r="ABO16" s="13">
        <f t="shared" si="264"/>
        <v>0.29293352904172781</v>
      </c>
      <c r="ABP16" s="13">
        <f t="shared" si="264"/>
        <v>0.31747947851279573</v>
      </c>
      <c r="ABQ16" s="13">
        <f t="shared" si="264"/>
        <v>0.31311953352769678</v>
      </c>
      <c r="ABR16" s="13">
        <f t="shared" si="264"/>
        <v>0.26409414340448822</v>
      </c>
      <c r="ABS16" s="13">
        <f t="shared" si="264"/>
        <v>0.29252461951656222</v>
      </c>
      <c r="ABT16" s="13">
        <f t="shared" si="264"/>
        <v>0.30367304707708226</v>
      </c>
      <c r="ABU16" s="13">
        <f t="shared" si="264"/>
        <v>0.30076122417275131</v>
      </c>
      <c r="ABV16" s="13">
        <f t="shared" si="264"/>
        <v>0.26016260162601629</v>
      </c>
      <c r="ABW16" s="13">
        <f t="shared" si="264"/>
        <v>0.27457750318008362</v>
      </c>
      <c r="ABX16" s="13">
        <f t="shared" si="264"/>
        <v>0.28476745514798307</v>
      </c>
      <c r="ABY16" s="13">
        <f t="shared" si="264"/>
        <v>0.308159901092108</v>
      </c>
      <c r="ABZ16" s="13">
        <f t="shared" si="264"/>
        <v>0.28612351503917771</v>
      </c>
      <c r="ACA16" s="13">
        <f t="shared" si="264"/>
        <v>0.29460580912863071</v>
      </c>
      <c r="ACB16" s="13">
        <f t="shared" si="264"/>
        <v>0.29241490217099975</v>
      </c>
      <c r="ACC16" s="13">
        <f t="shared" si="264"/>
        <v>0.31739526411657559</v>
      </c>
      <c r="ACD16" s="13">
        <f t="shared" si="264"/>
        <v>0.29307374224672639</v>
      </c>
      <c r="ACE16" s="13">
        <f t="shared" si="264"/>
        <v>0.29472038902396663</v>
      </c>
      <c r="ACF16" s="13">
        <f t="shared" si="264"/>
        <v>0.28760911461285571</v>
      </c>
      <c r="ACG16" s="13">
        <f t="shared" si="264"/>
        <v>0.31391304347826088</v>
      </c>
      <c r="ACH16" s="13">
        <f t="shared" si="264"/>
        <v>0.26867184859749915</v>
      </c>
      <c r="ACI16" s="13">
        <f t="shared" si="264"/>
        <v>0.31468724166437034</v>
      </c>
      <c r="ACJ16" s="13">
        <f t="shared" si="264"/>
        <v>0.29934706177800102</v>
      </c>
      <c r="ACK16" s="13">
        <f t="shared" si="264"/>
        <v>0.32355088334063364</v>
      </c>
      <c r="ACL16" s="13">
        <f t="shared" si="264"/>
        <v>0.33057456628998888</v>
      </c>
      <c r="ACM16" s="13">
        <f t="shared" si="264"/>
        <v>0.2877710320901995</v>
      </c>
      <c r="ACN16" s="13">
        <f t="shared" si="264"/>
        <v>0.3232988956180976</v>
      </c>
      <c r="ACO16" s="13">
        <f t="shared" si="264"/>
        <v>0.30340767576134947</v>
      </c>
      <c r="ACP16" s="13">
        <f t="shared" ref="ACP16:AFA16" si="265">IFERROR(ACP15/ACP7,"")</f>
        <v>0.30039206642066418</v>
      </c>
      <c r="ACQ16" s="13">
        <f t="shared" si="265"/>
        <v>0.28872508305647843</v>
      </c>
      <c r="ACR16" s="13">
        <f t="shared" si="265"/>
        <v>0.25607662419806632</v>
      </c>
      <c r="ACS16" s="13">
        <f t="shared" si="265"/>
        <v>0.27783760499676935</v>
      </c>
      <c r="ACT16" s="13">
        <f t="shared" si="265"/>
        <v>0.27665245202558636</v>
      </c>
      <c r="ACU16" s="13">
        <f t="shared" si="265"/>
        <v>0.31272758800069361</v>
      </c>
      <c r="ACV16" s="13">
        <f t="shared" si="265"/>
        <v>0.29913368438933241</v>
      </c>
      <c r="ACW16" s="13">
        <f t="shared" si="265"/>
        <v>0.26358616681197328</v>
      </c>
      <c r="ACX16" s="13">
        <f t="shared" si="265"/>
        <v>0.23911039410002305</v>
      </c>
      <c r="ACY16" s="13">
        <f t="shared" si="265"/>
        <v>7.0391872278664738E-2</v>
      </c>
      <c r="ACZ16" s="13">
        <f t="shared" si="265"/>
        <v>0.30439952437574314</v>
      </c>
      <c r="ADA16" s="13">
        <f t="shared" si="265"/>
        <v>0.37376637358693704</v>
      </c>
      <c r="ADB16" s="13">
        <f t="shared" si="265"/>
        <v>0.30428221090360308</v>
      </c>
      <c r="ADC16" s="13">
        <f t="shared" si="265"/>
        <v>0.31027027027027027</v>
      </c>
      <c r="ADD16" s="13">
        <f t="shared" si="265"/>
        <v>0.32</v>
      </c>
      <c r="ADE16" s="13">
        <f t="shared" si="265"/>
        <v>0.33618690922061706</v>
      </c>
      <c r="ADF16" s="13">
        <f t="shared" si="265"/>
        <v>0.3083083083083083</v>
      </c>
      <c r="ADG16" s="13">
        <f t="shared" si="265"/>
        <v>0.25235938089845222</v>
      </c>
      <c r="ADH16" s="13">
        <f t="shared" si="265"/>
        <v>0.35194753577106519</v>
      </c>
      <c r="ADI16" s="13">
        <f t="shared" si="265"/>
        <v>0.27615169254263172</v>
      </c>
      <c r="ADJ16" s="13">
        <f t="shared" si="265"/>
        <v>0.3466039467645709</v>
      </c>
      <c r="ADK16" s="13">
        <f t="shared" si="265"/>
        <v>0.25459023734885805</v>
      </c>
      <c r="ADL16" s="13">
        <f t="shared" si="265"/>
        <v>0.2558009505171932</v>
      </c>
      <c r="ADM16" s="13">
        <f t="shared" si="265"/>
        <v>0.52139678192399863</v>
      </c>
      <c r="ADN16" s="13">
        <f t="shared" si="265"/>
        <v>0.27778320789756622</v>
      </c>
      <c r="ADO16" s="13">
        <f t="shared" si="265"/>
        <v>0.29031176667784109</v>
      </c>
      <c r="ADP16" s="13">
        <f t="shared" si="265"/>
        <v>0.3328129065833984</v>
      </c>
      <c r="ADQ16" s="13">
        <f t="shared" si="265"/>
        <v>0.39439604426654107</v>
      </c>
      <c r="ADR16" s="13">
        <f t="shared" si="265"/>
        <v>0.28596522044616196</v>
      </c>
      <c r="ADS16" s="13">
        <f t="shared" si="265"/>
        <v>0.30327017908123538</v>
      </c>
      <c r="ADT16" s="13">
        <f t="shared" si="265"/>
        <v>0.28541510845175766</v>
      </c>
      <c r="ADU16" s="13">
        <f t="shared" si="265"/>
        <v>0.30840621095841514</v>
      </c>
      <c r="ADV16" s="13">
        <f t="shared" si="265"/>
        <v>0.2885499373171751</v>
      </c>
      <c r="ADW16" s="13">
        <f t="shared" si="265"/>
        <v>0.28542407313357032</v>
      </c>
      <c r="ADX16" s="13">
        <f t="shared" si="265"/>
        <v>0.31109445277361319</v>
      </c>
      <c r="ADY16" s="13">
        <f t="shared" si="265"/>
        <v>0.30787798990563969</v>
      </c>
      <c r="ADZ16" s="13">
        <f t="shared" si="265"/>
        <v>0.31247658298988384</v>
      </c>
      <c r="AEA16" s="13">
        <f t="shared" si="265"/>
        <v>0.30226521944313356</v>
      </c>
      <c r="AEB16" s="13">
        <f t="shared" si="265"/>
        <v>0.25230532786885246</v>
      </c>
      <c r="AEC16" s="13">
        <f t="shared" si="265"/>
        <v>0.30395031913058479</v>
      </c>
      <c r="AED16" s="13">
        <f t="shared" si="265"/>
        <v>0.28763163328515384</v>
      </c>
      <c r="AEE16" s="13">
        <f t="shared" si="265"/>
        <v>0.29110620357357958</v>
      </c>
      <c r="AEF16" s="13">
        <f t="shared" si="265"/>
        <v>0.28250095310712925</v>
      </c>
      <c r="AEG16" s="13">
        <f t="shared" si="265"/>
        <v>0.24118513384735338</v>
      </c>
      <c r="AEH16" s="13">
        <f t="shared" si="265"/>
        <v>0.26464530892448512</v>
      </c>
      <c r="AEI16" s="13">
        <f t="shared" si="265"/>
        <v>0.28792289930729847</v>
      </c>
      <c r="AEJ16" s="13">
        <f t="shared" si="265"/>
        <v>0.29335642959038111</v>
      </c>
      <c r="AEK16" s="13">
        <f t="shared" si="265"/>
        <v>0.24922382162009596</v>
      </c>
      <c r="AEL16" s="13">
        <f t="shared" si="265"/>
        <v>0.29365549955529202</v>
      </c>
      <c r="AEM16" s="13">
        <f t="shared" si="265"/>
        <v>0.30796135909393735</v>
      </c>
      <c r="AEN16" s="13">
        <f t="shared" si="265"/>
        <v>0.28598342125094195</v>
      </c>
      <c r="AEO16" s="13">
        <f t="shared" si="265"/>
        <v>0.27520161290322581</v>
      </c>
      <c r="AEP16" s="13">
        <f t="shared" si="265"/>
        <v>0.27588635830007047</v>
      </c>
      <c r="AEQ16" s="13">
        <f t="shared" si="265"/>
        <v>0.28554414172993897</v>
      </c>
      <c r="AER16" s="13">
        <f t="shared" si="265"/>
        <v>0.2947663551401869</v>
      </c>
      <c r="AES16" s="13">
        <f t="shared" si="265"/>
        <v>0.30132158590308372</v>
      </c>
      <c r="AET16" s="13">
        <f t="shared" si="265"/>
        <v>0.29599227426364078</v>
      </c>
      <c r="AEU16" s="13">
        <f t="shared" si="265"/>
        <v>0.32761945575316048</v>
      </c>
      <c r="AEV16" s="13">
        <f t="shared" si="265"/>
        <v>0.29042904290429045</v>
      </c>
      <c r="AEW16" s="13">
        <f t="shared" si="265"/>
        <v>0.31142914734932475</v>
      </c>
      <c r="AEX16" s="13">
        <f t="shared" si="265"/>
        <v>0.27036359943124111</v>
      </c>
      <c r="AEY16" s="13">
        <f t="shared" si="265"/>
        <v>0.26068098026458469</v>
      </c>
      <c r="AEZ16" s="13">
        <f t="shared" si="265"/>
        <v>0.27712092926778675</v>
      </c>
      <c r="AFA16" s="13">
        <f t="shared" si="265"/>
        <v>0.25869247215033192</v>
      </c>
      <c r="AFB16" s="13">
        <f t="shared" ref="AFB16:AHM16" si="266">IFERROR(AFB15/AFB7,"")</f>
        <v>0.24538310412573675</v>
      </c>
      <c r="AFC16" s="13">
        <f t="shared" si="266"/>
        <v>0.24468375136314069</v>
      </c>
      <c r="AFD16" s="13">
        <f t="shared" si="266"/>
        <v>0.28329181835600692</v>
      </c>
      <c r="AFE16" s="13">
        <f t="shared" si="266"/>
        <v>0.27910783711888687</v>
      </c>
      <c r="AFF16" s="13">
        <f t="shared" si="266"/>
        <v>0.31138237498661525</v>
      </c>
      <c r="AFG16" s="13">
        <f t="shared" si="266"/>
        <v>0.48955316508067853</v>
      </c>
      <c r="AFH16" s="13">
        <f t="shared" si="266"/>
        <v>0.65859719438877751</v>
      </c>
      <c r="AFI16" s="13">
        <f t="shared" si="266"/>
        <v>0.29714912280701755</v>
      </c>
      <c r="AFJ16" s="13">
        <f t="shared" si="266"/>
        <v>0.26217494089834514</v>
      </c>
      <c r="AFK16" s="13">
        <f t="shared" si="266"/>
        <v>0.26463381432071875</v>
      </c>
      <c r="AFL16" s="13">
        <f t="shared" si="266"/>
        <v>0.28047157254230842</v>
      </c>
      <c r="AFM16" s="13">
        <f t="shared" si="266"/>
        <v>0.28531598513011153</v>
      </c>
      <c r="AFN16" s="13">
        <f t="shared" si="266"/>
        <v>0.28838174273858919</v>
      </c>
      <c r="AFO16" s="13">
        <f t="shared" si="266"/>
        <v>0.30163727959697734</v>
      </c>
      <c r="AFP16" s="13">
        <f t="shared" si="266"/>
        <v>0.30759113115370162</v>
      </c>
      <c r="AFQ16" s="13">
        <f t="shared" si="266"/>
        <v>0.30985915492957744</v>
      </c>
      <c r="AFR16" s="13">
        <f t="shared" si="266"/>
        <v>0.32332201619221729</v>
      </c>
      <c r="AFS16" s="13">
        <f t="shared" si="266"/>
        <v>0.29858112276372611</v>
      </c>
      <c r="AFT16" s="13">
        <f t="shared" si="266"/>
        <v>0.28458015267175574</v>
      </c>
      <c r="AFU16" s="13">
        <f t="shared" si="266"/>
        <v>0.28694339622641507</v>
      </c>
      <c r="AFV16" s="13">
        <f t="shared" si="266"/>
        <v>0.28468859575889133</v>
      </c>
      <c r="AFW16" s="13">
        <f t="shared" si="266"/>
        <v>0.24058740821746602</v>
      </c>
      <c r="AFX16" s="13">
        <f t="shared" si="266"/>
        <v>0.23138548539114043</v>
      </c>
      <c r="AFY16" s="13">
        <f t="shared" si="266"/>
        <v>0.26466003117879844</v>
      </c>
      <c r="AFZ16" s="13">
        <f t="shared" si="266"/>
        <v>0.29925010133765706</v>
      </c>
      <c r="AGA16" s="13">
        <f t="shared" si="266"/>
        <v>0.31380134258732506</v>
      </c>
      <c r="AGB16" s="13">
        <f t="shared" si="266"/>
        <v>0.27263374485596709</v>
      </c>
      <c r="AGC16" s="13">
        <f t="shared" si="266"/>
        <v>0.26619811113551506</v>
      </c>
      <c r="AGD16" s="13">
        <f t="shared" si="266"/>
        <v>0.29209225700164743</v>
      </c>
      <c r="AGE16" s="13">
        <f t="shared" si="266"/>
        <v>0.29798260225800483</v>
      </c>
      <c r="AGF16" s="13">
        <f t="shared" si="266"/>
        <v>0.30027998133457767</v>
      </c>
      <c r="AGG16" s="13">
        <f t="shared" si="266"/>
        <v>0.27272727272727271</v>
      </c>
      <c r="AGH16" s="13">
        <f t="shared" si="266"/>
        <v>0.28011472275334609</v>
      </c>
      <c r="AGI16" s="13">
        <f t="shared" si="266"/>
        <v>0.30366819508128384</v>
      </c>
      <c r="AGJ16" s="13">
        <f t="shared" si="266"/>
        <v>0.36439306358381501</v>
      </c>
      <c r="AGK16" s="13">
        <f t="shared" si="266"/>
        <v>0.4002859185132237</v>
      </c>
      <c r="AGL16" s="13">
        <f t="shared" si="266"/>
        <v>0.30534031413612567</v>
      </c>
      <c r="AGM16" s="13">
        <f t="shared" si="266"/>
        <v>0.28973238667394868</v>
      </c>
      <c r="AGN16" s="13">
        <f t="shared" si="266"/>
        <v>0.31179891981719982</v>
      </c>
      <c r="AGO16" s="13">
        <f t="shared" si="266"/>
        <v>0.29179548156956003</v>
      </c>
      <c r="AGP16" s="13">
        <f t="shared" si="266"/>
        <v>0.28867660764212488</v>
      </c>
      <c r="AGQ16" s="13">
        <f t="shared" si="266"/>
        <v>0.28178928247048141</v>
      </c>
      <c r="AGR16" s="13">
        <f t="shared" si="266"/>
        <v>0.2443601895734597</v>
      </c>
      <c r="AGS16" s="13">
        <f t="shared" si="266"/>
        <v>0.23932975023711667</v>
      </c>
      <c r="AGT16" s="13">
        <f t="shared" si="266"/>
        <v>0.24570024570024571</v>
      </c>
      <c r="AGU16" s="13">
        <f t="shared" si="266"/>
        <v>0.2770356234096692</v>
      </c>
      <c r="AGV16" s="13">
        <f t="shared" si="266"/>
        <v>0.28214363676053261</v>
      </c>
      <c r="AGW16" s="13">
        <f t="shared" si="266"/>
        <v>0.28813559322033899</v>
      </c>
      <c r="AGX16" s="13">
        <f t="shared" si="266"/>
        <v>0.29947735191637631</v>
      </c>
      <c r="AGY16" s="13">
        <f t="shared" si="266"/>
        <v>0.29756306113723813</v>
      </c>
      <c r="AGZ16" s="13">
        <f t="shared" si="266"/>
        <v>0.29952131297013906</v>
      </c>
      <c r="AHA16" s="13">
        <f t="shared" si="266"/>
        <v>0.25865529352734573</v>
      </c>
      <c r="AHB16" s="13">
        <f t="shared" si="266"/>
        <v>0.28220668220668221</v>
      </c>
      <c r="AHC16" s="13">
        <f t="shared" si="266"/>
        <v>0.29112534309240623</v>
      </c>
      <c r="AHD16" s="13">
        <f t="shared" si="266"/>
        <v>0.29210890632210429</v>
      </c>
      <c r="AHE16" s="13">
        <f t="shared" si="266"/>
        <v>0.29967589129892797</v>
      </c>
      <c r="AHF16" s="13">
        <f t="shared" si="266"/>
        <v>0.30202410734591767</v>
      </c>
      <c r="AHG16" s="13">
        <f t="shared" si="266"/>
        <v>0.45471273768145576</v>
      </c>
      <c r="AHH16" s="13">
        <f t="shared" si="266"/>
        <v>0.31561162423969363</v>
      </c>
      <c r="AHI16" s="13">
        <f t="shared" si="266"/>
        <v>0.29670582815019581</v>
      </c>
      <c r="AHJ16" s="13">
        <f t="shared" si="266"/>
        <v>0.29253665037760995</v>
      </c>
      <c r="AHK16" s="13">
        <f t="shared" si="266"/>
        <v>0.2726724311280917</v>
      </c>
      <c r="AHL16" s="13">
        <f t="shared" si="266"/>
        <v>0.27767803710353084</v>
      </c>
      <c r="AHM16" s="13">
        <f t="shared" si="266"/>
        <v>0.2575274039128625</v>
      </c>
      <c r="AHN16" s="13">
        <f t="shared" ref="AHN16:AJY16" si="267">IFERROR(AHN15/AHN7,"")</f>
        <v>0.24399341744377401</v>
      </c>
      <c r="AHO16" s="13">
        <f t="shared" si="267"/>
        <v>0.25893355667225015</v>
      </c>
      <c r="AHP16" s="13">
        <f t="shared" si="267"/>
        <v>0.28638497652582162</v>
      </c>
      <c r="AHQ16" s="13">
        <f t="shared" si="267"/>
        <v>0.31389318533345467</v>
      </c>
      <c r="AHR16" s="13">
        <f t="shared" si="267"/>
        <v>0.32704635108481261</v>
      </c>
      <c r="AHS16" s="13">
        <f t="shared" si="267"/>
        <v>0.31319469343850842</v>
      </c>
      <c r="AHT16" s="13">
        <f t="shared" si="267"/>
        <v>0.31097692473582056</v>
      </c>
      <c r="AHU16" s="13">
        <f t="shared" si="267"/>
        <v>0.29218573046432617</v>
      </c>
      <c r="AHV16" s="13">
        <f t="shared" si="267"/>
        <v>0.29755939873929205</v>
      </c>
      <c r="AHW16" s="13">
        <f t="shared" si="267"/>
        <v>0.29049193077970059</v>
      </c>
      <c r="AHX16" s="13">
        <f t="shared" si="267"/>
        <v>0.30544035130519637</v>
      </c>
      <c r="AHY16" s="13">
        <f t="shared" si="267"/>
        <v>0.31767453932001039</v>
      </c>
      <c r="AHZ16" s="13">
        <f t="shared" si="267"/>
        <v>0.32282385195339275</v>
      </c>
      <c r="AIA16" s="13">
        <f t="shared" si="267"/>
        <v>0.31059081763307117</v>
      </c>
      <c r="AIB16" s="13">
        <f t="shared" si="267"/>
        <v>0.30795198799699924</v>
      </c>
      <c r="AIC16" s="13">
        <f t="shared" si="267"/>
        <v>0.30702479338842975</v>
      </c>
      <c r="AID16" s="13">
        <f t="shared" si="267"/>
        <v>0.31584085916524285</v>
      </c>
      <c r="AIE16" s="13">
        <f t="shared" si="267"/>
        <v>0.31857107903107412</v>
      </c>
      <c r="AIF16" s="13">
        <f t="shared" si="267"/>
        <v>0.38612244897959186</v>
      </c>
      <c r="AIG16" s="13">
        <f t="shared" si="267"/>
        <v>0.30879168471199653</v>
      </c>
      <c r="AIH16" s="13">
        <f t="shared" si="267"/>
        <v>0.29183346677341876</v>
      </c>
      <c r="AII16" s="13">
        <f t="shared" si="267"/>
        <v>0.26895734597156395</v>
      </c>
      <c r="AIJ16" s="13">
        <f t="shared" si="267"/>
        <v>0.24292965917331399</v>
      </c>
      <c r="AIK16" s="13">
        <f t="shared" si="267"/>
        <v>0.25268873342382792</v>
      </c>
      <c r="AIL16" s="13">
        <f t="shared" si="267"/>
        <v>0.28867210830181167</v>
      </c>
      <c r="AIM16" s="13">
        <f t="shared" si="267"/>
        <v>0.27896029471960704</v>
      </c>
      <c r="AIN16" s="13">
        <f t="shared" si="267"/>
        <v>0.27345492717491143</v>
      </c>
      <c r="AIO16" s="13">
        <f t="shared" si="267"/>
        <v>0.2956017729287419</v>
      </c>
      <c r="AIP16" s="13">
        <f t="shared" si="267"/>
        <v>0.28808476609356259</v>
      </c>
      <c r="AIQ16" s="13">
        <f t="shared" si="267"/>
        <v>0.2875691783737761</v>
      </c>
      <c r="AIR16" s="13">
        <f t="shared" si="267"/>
        <v>0.30211546936976641</v>
      </c>
      <c r="AIS16" s="13">
        <f t="shared" si="267"/>
        <v>0.29315726290516209</v>
      </c>
      <c r="AIT16" s="13">
        <f t="shared" si="267"/>
        <v>0.28981636060100169</v>
      </c>
      <c r="AIU16" s="13">
        <f t="shared" si="267"/>
        <v>0.28219178082191781</v>
      </c>
      <c r="AIV16" s="13">
        <f t="shared" si="267"/>
        <v>0.28845196615231461</v>
      </c>
      <c r="AIW16" s="13">
        <f t="shared" si="267"/>
        <v>0.31798633948899568</v>
      </c>
      <c r="AIX16" s="13">
        <f t="shared" si="267"/>
        <v>0.3178129829984544</v>
      </c>
      <c r="AIY16" s="13">
        <f t="shared" si="267"/>
        <v>0.50546249089584849</v>
      </c>
      <c r="AIZ16" s="13">
        <f t="shared" si="267"/>
        <v>0.74447488584474886</v>
      </c>
      <c r="AJA16" s="13">
        <f t="shared" si="267"/>
        <v>0.30484798685291703</v>
      </c>
      <c r="AJB16" s="13">
        <f t="shared" si="267"/>
        <v>0.28805719091673676</v>
      </c>
      <c r="AJC16" s="13">
        <f t="shared" si="267"/>
        <v>0.26659509751297189</v>
      </c>
      <c r="AJD16" s="13">
        <f t="shared" si="267"/>
        <v>0.56848124684644274</v>
      </c>
      <c r="AJE16" s="13">
        <f t="shared" si="267"/>
        <v>0.31702297930719103</v>
      </c>
      <c r="AJF16" s="13">
        <f t="shared" si="267"/>
        <v>0.51898734177215189</v>
      </c>
      <c r="AJG16" s="13">
        <f t="shared" si="267"/>
        <v>0.27518300855758326</v>
      </c>
      <c r="AJH16" s="13">
        <f t="shared" si="267"/>
        <v>0.27277179236043098</v>
      </c>
      <c r="AJI16" s="13">
        <f t="shared" si="267"/>
        <v>0.27945156052679054</v>
      </c>
      <c r="AJJ16" s="13">
        <f t="shared" si="267"/>
        <v>0.30233021310495917</v>
      </c>
      <c r="AJK16" s="13">
        <f t="shared" si="267"/>
        <v>0.28493275586961475</v>
      </c>
      <c r="AJL16" s="13">
        <f t="shared" si="267"/>
        <v>0.3140038498556304</v>
      </c>
      <c r="AJM16" s="13">
        <f t="shared" si="267"/>
        <v>0.29541062801932366</v>
      </c>
      <c r="AJN16" s="13">
        <f t="shared" si="267"/>
        <v>0.68676233336163706</v>
      </c>
      <c r="AJO16" s="13">
        <f t="shared" si="267"/>
        <v>0.31693617021276593</v>
      </c>
      <c r="AJP16" s="13">
        <f t="shared" si="267"/>
        <v>0.31149646756583171</v>
      </c>
      <c r="AJQ16" s="13">
        <f t="shared" si="267"/>
        <v>0.30707120137019817</v>
      </c>
      <c r="AJR16" s="13">
        <f t="shared" si="267"/>
        <v>0.3197618590359132</v>
      </c>
      <c r="AJS16" s="13">
        <f t="shared" si="267"/>
        <v>0.30165542611894541</v>
      </c>
      <c r="AJT16" s="13">
        <f t="shared" si="267"/>
        <v>0.2978824649060195</v>
      </c>
      <c r="AJU16" s="13">
        <f t="shared" si="267"/>
        <v>0.30062421972534331</v>
      </c>
      <c r="AJV16" s="13">
        <f t="shared" si="267"/>
        <v>0.29387438614629102</v>
      </c>
      <c r="AJW16" s="13">
        <f t="shared" si="267"/>
        <v>0.29030515798001622</v>
      </c>
      <c r="AJX16" s="13">
        <f t="shared" si="267"/>
        <v>0.27584564078132445</v>
      </c>
      <c r="AJY16" s="13">
        <f t="shared" si="267"/>
        <v>0.25553458040157884</v>
      </c>
      <c r="AJZ16" s="13">
        <f t="shared" ref="AJZ16:AMK16" si="268">IFERROR(AJZ15/AJZ7,"")</f>
        <v>0.24906430758761483</v>
      </c>
      <c r="AKA16" s="13">
        <f t="shared" si="268"/>
        <v>0.23972602739726026</v>
      </c>
      <c r="AKB16" s="13">
        <f t="shared" si="268"/>
        <v>0.2570254506892895</v>
      </c>
      <c r="AKC16" s="13">
        <f t="shared" si="268"/>
        <v>0.2638822403063667</v>
      </c>
      <c r="AKD16" s="13">
        <f t="shared" si="268"/>
        <v>0.27824334358756764</v>
      </c>
      <c r="AKE16" s="13">
        <f t="shared" si="268"/>
        <v>0.27828953747697083</v>
      </c>
      <c r="AKF16" s="13">
        <f t="shared" si="268"/>
        <v>0.27151079136690648</v>
      </c>
      <c r="AKG16" s="13">
        <f t="shared" si="268"/>
        <v>0.26404286770140428</v>
      </c>
      <c r="AKH16" s="13">
        <f t="shared" si="268"/>
        <v>0.2678492239467849</v>
      </c>
      <c r="AKI16" s="13">
        <f t="shared" si="268"/>
        <v>0.27966742252456539</v>
      </c>
      <c r="AKJ16" s="13">
        <f t="shared" si="268"/>
        <v>0.25897548161120842</v>
      </c>
      <c r="AKK16" s="13">
        <f t="shared" si="268"/>
        <v>0.26223199560197913</v>
      </c>
      <c r="AKL16" s="13">
        <f t="shared" si="268"/>
        <v>0.28927364864864863</v>
      </c>
      <c r="AKM16" s="13">
        <f t="shared" si="268"/>
        <v>0.2702219954069916</v>
      </c>
      <c r="AKN16" s="13">
        <f t="shared" si="268"/>
        <v>0.28761993915282003</v>
      </c>
      <c r="AKO16" s="13">
        <f t="shared" si="268"/>
        <v>0.27993371081342355</v>
      </c>
      <c r="AKP16" s="13">
        <f t="shared" si="268"/>
        <v>0.2814628899247042</v>
      </c>
      <c r="AKQ16" s="13">
        <f t="shared" si="268"/>
        <v>0.27716143840856922</v>
      </c>
      <c r="AKR16" s="13">
        <f t="shared" si="268"/>
        <v>0.27571273908336341</v>
      </c>
      <c r="AKS16" s="13">
        <f t="shared" si="268"/>
        <v>0.2368532955350815</v>
      </c>
      <c r="AKT16" s="13">
        <f t="shared" si="268"/>
        <v>0.24695092204117475</v>
      </c>
      <c r="AKU16" s="13">
        <f t="shared" si="268"/>
        <v>0.25849812588858728</v>
      </c>
      <c r="AKV16" s="13">
        <f t="shared" si="268"/>
        <v>0.27770966159882293</v>
      </c>
      <c r="AKW16" s="13">
        <f t="shared" si="268"/>
        <v>0.29216499877959484</v>
      </c>
      <c r="AKX16" s="13">
        <f t="shared" si="268"/>
        <v>0.24190520882214922</v>
      </c>
      <c r="AKY16" s="13">
        <f t="shared" si="268"/>
        <v>0.27744189171033184</v>
      </c>
      <c r="AKZ16" s="13">
        <f t="shared" si="268"/>
        <v>0.28104040569278588</v>
      </c>
      <c r="ALA16" s="13">
        <f t="shared" si="268"/>
        <v>0.28507068510175548</v>
      </c>
      <c r="ALB16" s="13">
        <f t="shared" si="268"/>
        <v>0.26819431714023834</v>
      </c>
      <c r="ALC16" s="13">
        <f t="shared" si="268"/>
        <v>0.26291989664082688</v>
      </c>
      <c r="ALD16" s="13">
        <f t="shared" si="268"/>
        <v>0.27477183833116037</v>
      </c>
      <c r="ALE16" s="13">
        <f t="shared" si="268"/>
        <v>0.27245949926362295</v>
      </c>
      <c r="ALF16" s="13">
        <f t="shared" si="268"/>
        <v>0.27121087314662273</v>
      </c>
      <c r="ALG16" s="13">
        <f t="shared" si="268"/>
        <v>0.27749801219188974</v>
      </c>
      <c r="ALH16" s="13">
        <f t="shared" si="268"/>
        <v>0.28453559641678455</v>
      </c>
      <c r="ALI16" s="13">
        <f t="shared" si="268"/>
        <v>0.28231080660230456</v>
      </c>
      <c r="ALJ16" s="13">
        <f t="shared" si="268"/>
        <v>0.26380902596271127</v>
      </c>
      <c r="ALK16" s="13">
        <f t="shared" si="268"/>
        <v>0.26155656412842493</v>
      </c>
      <c r="ALL16" s="13">
        <f t="shared" si="268"/>
        <v>0.21248260783144504</v>
      </c>
      <c r="ALM16" s="13">
        <f t="shared" si="268"/>
        <v>0.23584066422852623</v>
      </c>
      <c r="ALN16" s="13">
        <f t="shared" si="268"/>
        <v>0.25863946925438164</v>
      </c>
      <c r="ALO16" s="13">
        <f t="shared" si="268"/>
        <v>0.27006039689387401</v>
      </c>
      <c r="ALP16" s="13">
        <f t="shared" si="268"/>
        <v>0.26211556383970175</v>
      </c>
      <c r="ALQ16" s="13">
        <f t="shared" si="268"/>
        <v>0.25623998168078771</v>
      </c>
      <c r="ALR16" s="13">
        <f t="shared" si="268"/>
        <v>0.27157088122605366</v>
      </c>
      <c r="ALS16" s="13">
        <f t="shared" si="268"/>
        <v>0.24551430094155266</v>
      </c>
      <c r="ALT16" s="13">
        <f t="shared" si="268"/>
        <v>0.2423896499238965</v>
      </c>
      <c r="ALU16" s="13">
        <f t="shared" si="268"/>
        <v>0.26359627633512983</v>
      </c>
      <c r="ALV16" s="13">
        <f t="shared" si="268"/>
        <v>0.20243506493506494</v>
      </c>
      <c r="ALW16" s="13">
        <f t="shared" si="268"/>
        <v>0.27289815447710186</v>
      </c>
      <c r="ALX16" s="13">
        <f t="shared" si="268"/>
        <v>0.25559552358113508</v>
      </c>
      <c r="ALY16" s="13">
        <f t="shared" si="268"/>
        <v>0.22216117216117215</v>
      </c>
      <c r="ALZ16" s="13">
        <f t="shared" si="268"/>
        <v>0.25525525525525528</v>
      </c>
      <c r="AMA16" s="13">
        <f t="shared" si="268"/>
        <v>0.27558274094891716</v>
      </c>
      <c r="AMB16" s="13">
        <f t="shared" si="268"/>
        <v>0.25090770112746036</v>
      </c>
      <c r="AMC16" s="13">
        <f t="shared" si="268"/>
        <v>0.26583099200345794</v>
      </c>
      <c r="AMD16" s="13">
        <f t="shared" si="268"/>
        <v>0.26604321186713964</v>
      </c>
      <c r="AME16" s="13">
        <f t="shared" si="268"/>
        <v>0.25378175943604053</v>
      </c>
      <c r="AMF16" s="13">
        <f t="shared" si="268"/>
        <v>0.2533011272141707</v>
      </c>
      <c r="AMG16" s="13">
        <f t="shared" si="268"/>
        <v>0.22304882997430001</v>
      </c>
      <c r="AMH16" s="13">
        <f t="shared" si="268"/>
        <v>0.22117768595041323</v>
      </c>
      <c r="AMI16" s="13">
        <f t="shared" si="268"/>
        <v>0.2469760900140647</v>
      </c>
      <c r="AMJ16" s="13">
        <f t="shared" si="268"/>
        <v>0.22466320084968416</v>
      </c>
      <c r="AMK16" s="13">
        <f t="shared" si="268"/>
        <v>0.25982549610068723</v>
      </c>
      <c r="AML16" s="13">
        <f t="shared" ref="AML16:AOW16" si="269">IFERROR(AML15/AML7,"")</f>
        <v>0.24825824431026475</v>
      </c>
      <c r="AMM16" s="13">
        <f t="shared" si="269"/>
        <v>0.24903225806451612</v>
      </c>
      <c r="AMN16" s="13">
        <f t="shared" si="269"/>
        <v>0.26896458135432216</v>
      </c>
      <c r="AMO16" s="13">
        <f t="shared" si="269"/>
        <v>0.25919540229885057</v>
      </c>
      <c r="AMP16" s="13">
        <f t="shared" si="269"/>
        <v>0.27371695178849142</v>
      </c>
      <c r="AMQ16" s="13">
        <f t="shared" si="269"/>
        <v>0.24716157205240175</v>
      </c>
      <c r="AMR16" s="13">
        <f t="shared" si="269"/>
        <v>0.2813975448536355</v>
      </c>
      <c r="AMS16" s="13">
        <f t="shared" si="269"/>
        <v>0.26533308171353087</v>
      </c>
      <c r="AMT16" s="13">
        <f t="shared" si="269"/>
        <v>0.27178232956282483</v>
      </c>
      <c r="AMU16" s="13">
        <f t="shared" si="269"/>
        <v>0.27756849315068494</v>
      </c>
      <c r="AMV16" s="13">
        <f t="shared" si="269"/>
        <v>0.2579777008842753</v>
      </c>
      <c r="AMW16" s="13">
        <f t="shared" si="269"/>
        <v>0.26957864548863886</v>
      </c>
      <c r="AMX16" s="13">
        <f t="shared" si="269"/>
        <v>0.27324364723467864</v>
      </c>
      <c r="AMY16" s="13">
        <f t="shared" si="269"/>
        <v>0.2560232220609579</v>
      </c>
      <c r="AMZ16" s="13">
        <f t="shared" si="269"/>
        <v>0.26530316217000288</v>
      </c>
      <c r="ANA16" s="13">
        <f t="shared" si="269"/>
        <v>0.20637228979375991</v>
      </c>
      <c r="ANB16" s="13">
        <f t="shared" si="269"/>
        <v>0.21739130434782608</v>
      </c>
      <c r="ANC16" s="13">
        <f t="shared" si="269"/>
        <v>0.23910694994598489</v>
      </c>
      <c r="AND16" s="13">
        <f t="shared" si="269"/>
        <v>0.23500352858151025</v>
      </c>
      <c r="ANE16" s="13">
        <f t="shared" si="269"/>
        <v>0.23796791443850268</v>
      </c>
      <c r="ANF16" s="13">
        <f t="shared" si="269"/>
        <v>0.28854496423965292</v>
      </c>
      <c r="ANG16" s="13">
        <f t="shared" si="269"/>
        <v>0.23865755127408328</v>
      </c>
      <c r="ANH16" s="13">
        <f t="shared" si="269"/>
        <v>0.27496617050067657</v>
      </c>
      <c r="ANI16" s="13">
        <f t="shared" si="269"/>
        <v>0.26987802995213833</v>
      </c>
      <c r="ANJ16" s="13">
        <f t="shared" si="269"/>
        <v>0.2649144042884316</v>
      </c>
      <c r="ANK16" s="13">
        <f t="shared" si="269"/>
        <v>0.24675850891410048</v>
      </c>
      <c r="ANL16" s="13">
        <f t="shared" si="269"/>
        <v>0.25552763819095475</v>
      </c>
      <c r="ANM16" s="13">
        <f t="shared" si="269"/>
        <v>0.26396216117882482</v>
      </c>
      <c r="ANN16" s="13">
        <f t="shared" si="269"/>
        <v>0.27449786975045648</v>
      </c>
      <c r="ANO16" s="13">
        <f t="shared" si="269"/>
        <v>0.28777302409367261</v>
      </c>
      <c r="ANP16" s="13">
        <f t="shared" si="269"/>
        <v>0.27602400208713801</v>
      </c>
      <c r="ANQ16" s="13">
        <f t="shared" si="269"/>
        <v>0.28314705237782162</v>
      </c>
      <c r="ANR16" s="13">
        <f t="shared" si="269"/>
        <v>0.27617994100294985</v>
      </c>
      <c r="ANS16" s="13">
        <f t="shared" si="269"/>
        <v>0.26049700085689803</v>
      </c>
      <c r="ANT16" s="13">
        <f t="shared" si="269"/>
        <v>0.28003420265070544</v>
      </c>
      <c r="ANU16" s="13">
        <f t="shared" si="269"/>
        <v>0.26348258706467664</v>
      </c>
      <c r="ANV16" s="13">
        <f t="shared" si="269"/>
        <v>0.21929362150764364</v>
      </c>
      <c r="ANW16" s="13">
        <f t="shared" si="269"/>
        <v>0.2253168922997327</v>
      </c>
      <c r="ANX16" s="13">
        <f t="shared" si="269"/>
        <v>0.22648207312744054</v>
      </c>
      <c r="ANY16" s="13">
        <f t="shared" si="269"/>
        <v>0.24965373961218837</v>
      </c>
      <c r="ANZ16" s="13">
        <f t="shared" si="269"/>
        <v>0.23381950774840474</v>
      </c>
      <c r="AOA16" s="13">
        <f t="shared" si="269"/>
        <v>0.2544941839971801</v>
      </c>
      <c r="AOB16" s="13">
        <f t="shared" si="269"/>
        <v>0.25418652144315862</v>
      </c>
      <c r="AOC16" s="13">
        <f t="shared" si="269"/>
        <v>0.26692027262640672</v>
      </c>
      <c r="AOD16" s="13">
        <f t="shared" si="269"/>
        <v>0.26778017241379309</v>
      </c>
      <c r="AOE16" s="13">
        <f t="shared" si="269"/>
        <v>0.25811272416737829</v>
      </c>
      <c r="AOF16" s="13">
        <f t="shared" si="269"/>
        <v>0.25318536785861079</v>
      </c>
      <c r="AOG16" s="13">
        <f t="shared" si="269"/>
        <v>0.24930054483875719</v>
      </c>
      <c r="AOH16" s="13">
        <f t="shared" si="269"/>
        <v>0.24990716672855551</v>
      </c>
      <c r="AOI16" s="13">
        <f t="shared" si="269"/>
        <v>0.25369565217391304</v>
      </c>
      <c r="AOJ16" s="13">
        <f t="shared" si="269"/>
        <v>0.27127228525121555</v>
      </c>
      <c r="AOK16" s="13">
        <f t="shared" si="269"/>
        <v>0.2594496021220159</v>
      </c>
      <c r="AOL16" s="13">
        <f t="shared" si="269"/>
        <v>0.26887259758272242</v>
      </c>
      <c r="AOM16" s="13">
        <f t="shared" si="269"/>
        <v>0.28051774157554116</v>
      </c>
      <c r="AON16" s="13">
        <f t="shared" si="269"/>
        <v>0.26687945003682789</v>
      </c>
      <c r="AOO16" s="13">
        <f t="shared" si="269"/>
        <v>0.25385198282394544</v>
      </c>
      <c r="AOP16" s="13">
        <f t="shared" si="269"/>
        <v>0.2578998206154271</v>
      </c>
      <c r="AOQ16" s="13">
        <f t="shared" si="269"/>
        <v>0.22293163075285979</v>
      </c>
      <c r="AOR16" s="13">
        <f t="shared" si="269"/>
        <v>0.21151229722658293</v>
      </c>
      <c r="AOS16" s="13">
        <f t="shared" si="269"/>
        <v>0.22005988023952097</v>
      </c>
      <c r="AOT16" s="13">
        <f t="shared" si="269"/>
        <v>0.24307791371538956</v>
      </c>
      <c r="AOU16" s="13">
        <f t="shared" si="269"/>
        <v>0.24191557640088868</v>
      </c>
      <c r="AOV16" s="13">
        <f t="shared" si="269"/>
        <v>0.27517284726587055</v>
      </c>
      <c r="AOW16" s="13">
        <f t="shared" si="269"/>
        <v>0.29717778644817272</v>
      </c>
      <c r="AOX16" s="13">
        <f t="shared" ref="AOX16:ARI16" si="270">IFERROR(AOX15/AOX7,"")</f>
        <v>0.27043558850787769</v>
      </c>
      <c r="AOY16" s="13">
        <f t="shared" si="270"/>
        <v>0.24031345232912493</v>
      </c>
      <c r="AOZ16" s="13">
        <f t="shared" si="270"/>
        <v>0.26447625243981782</v>
      </c>
      <c r="APA16" s="13">
        <f t="shared" si="270"/>
        <v>0.25652256713007049</v>
      </c>
      <c r="APB16" s="13">
        <f t="shared" si="270"/>
        <v>0.26050942224062951</v>
      </c>
      <c r="APC16" s="13">
        <f t="shared" si="270"/>
        <v>0.38384789156626509</v>
      </c>
      <c r="APD16" s="13">
        <f t="shared" si="270"/>
        <v>0.26384601416379155</v>
      </c>
      <c r="APE16" s="13">
        <f t="shared" si="270"/>
        <v>0.27936623565835</v>
      </c>
      <c r="APF16" s="13">
        <f t="shared" si="270"/>
        <v>0.28184281842818426</v>
      </c>
      <c r="APG16" s="13">
        <f t="shared" si="270"/>
        <v>0.27229521945764606</v>
      </c>
      <c r="APH16" s="13">
        <f t="shared" si="270"/>
        <v>0.25371395281095249</v>
      </c>
      <c r="API16" s="13">
        <f t="shared" si="270"/>
        <v>0.2799028536733455</v>
      </c>
      <c r="APJ16" s="13">
        <f t="shared" si="270"/>
        <v>0.27521367521367524</v>
      </c>
      <c r="APK16" s="13">
        <f t="shared" si="270"/>
        <v>0.28518311953894776</v>
      </c>
      <c r="APL16" s="13">
        <f t="shared" si="270"/>
        <v>0.23905518224394218</v>
      </c>
      <c r="APM16" s="13">
        <f t="shared" si="270"/>
        <v>0.21706978893853027</v>
      </c>
      <c r="APN16" s="13">
        <f t="shared" si="270"/>
        <v>0.22660520956158217</v>
      </c>
      <c r="APO16" s="13">
        <f t="shared" si="270"/>
        <v>0.24316779312371437</v>
      </c>
      <c r="APP16" s="13">
        <f t="shared" si="270"/>
        <v>0.2516160626836435</v>
      </c>
      <c r="APQ16" s="13">
        <f t="shared" si="270"/>
        <v>0.26824267277771074</v>
      </c>
      <c r="APR16" s="13">
        <f t="shared" si="270"/>
        <v>0.25278919553728713</v>
      </c>
      <c r="APS16" s="13">
        <f t="shared" si="270"/>
        <v>0.27374890254609308</v>
      </c>
      <c r="APT16" s="13">
        <f t="shared" si="270"/>
        <v>0.27298674821610602</v>
      </c>
      <c r="APU16" s="13">
        <f t="shared" si="270"/>
        <v>0.26806167400881059</v>
      </c>
      <c r="APV16" s="13">
        <f t="shared" si="270"/>
        <v>0.24921818619196537</v>
      </c>
      <c r="APW16" s="13">
        <f t="shared" si="270"/>
        <v>0.24060913705583756</v>
      </c>
      <c r="APX16" s="13">
        <f t="shared" si="270"/>
        <v>0.26815101645692158</v>
      </c>
      <c r="APY16" s="13">
        <f t="shared" si="270"/>
        <v>0.25954880500335048</v>
      </c>
      <c r="APZ16" s="13">
        <f t="shared" si="270"/>
        <v>0.26866040533860602</v>
      </c>
      <c r="AQA16" s="13">
        <f t="shared" si="270"/>
        <v>0.23950617283950618</v>
      </c>
      <c r="AQB16" s="13">
        <f t="shared" si="270"/>
        <v>0.30157701447396845</v>
      </c>
      <c r="AQC16" s="13">
        <f t="shared" si="270"/>
        <v>0.28941176470588237</v>
      </c>
      <c r="AQD16" s="13">
        <f t="shared" si="270"/>
        <v>0.2607105538140021</v>
      </c>
      <c r="AQE16" s="13">
        <f t="shared" si="270"/>
        <v>0.29488676161568994</v>
      </c>
      <c r="AQF16" s="13">
        <f t="shared" si="270"/>
        <v>0.25648556045031817</v>
      </c>
      <c r="AQG16" s="13">
        <f t="shared" si="270"/>
        <v>0.25187284875480864</v>
      </c>
    </row>
    <row r="17" spans="1:1125" ht="18.75" customHeight="1" x14ac:dyDescent="0.25">
      <c r="A17" s="36" t="s">
        <v>6</v>
      </c>
      <c r="B17" s="10">
        <f t="shared" ref="B17:BM17" si="271">B18+B22</f>
        <v>4665</v>
      </c>
      <c r="C17" s="10">
        <f t="shared" si="271"/>
        <v>6973</v>
      </c>
      <c r="D17" s="10">
        <f t="shared" si="271"/>
        <v>5473</v>
      </c>
      <c r="E17" s="10">
        <f t="shared" si="271"/>
        <v>5339</v>
      </c>
      <c r="F17" s="10">
        <f t="shared" si="271"/>
        <v>4853</v>
      </c>
      <c r="G17" s="10">
        <f t="shared" si="271"/>
        <v>3707</v>
      </c>
      <c r="H17" s="10">
        <f t="shared" si="271"/>
        <v>4937</v>
      </c>
      <c r="I17" s="10">
        <f t="shared" si="271"/>
        <v>5056</v>
      </c>
      <c r="J17" s="10">
        <f t="shared" si="271"/>
        <v>4235</v>
      </c>
      <c r="K17" s="10">
        <f t="shared" si="271"/>
        <v>4076</v>
      </c>
      <c r="L17" s="10">
        <f t="shared" si="271"/>
        <v>3719</v>
      </c>
      <c r="M17" s="10">
        <f t="shared" si="271"/>
        <v>5358</v>
      </c>
      <c r="N17" s="10">
        <f t="shared" si="271"/>
        <v>4078</v>
      </c>
      <c r="O17" s="10">
        <f t="shared" si="271"/>
        <v>3848</v>
      </c>
      <c r="P17" s="10">
        <f t="shared" si="271"/>
        <v>3231</v>
      </c>
      <c r="Q17" s="10">
        <f t="shared" si="271"/>
        <v>4835</v>
      </c>
      <c r="R17" s="10">
        <f t="shared" si="271"/>
        <v>4327</v>
      </c>
      <c r="S17" s="10">
        <f t="shared" si="271"/>
        <v>3736</v>
      </c>
      <c r="T17" s="10">
        <f t="shared" si="271"/>
        <v>4193</v>
      </c>
      <c r="U17" s="10">
        <f t="shared" si="271"/>
        <v>4302</v>
      </c>
      <c r="V17" s="10">
        <f t="shared" si="271"/>
        <v>6324</v>
      </c>
      <c r="W17" s="10">
        <f t="shared" si="271"/>
        <v>5085</v>
      </c>
      <c r="X17" s="10">
        <f t="shared" si="271"/>
        <v>4679</v>
      </c>
      <c r="Y17" s="10">
        <f t="shared" si="271"/>
        <v>4367</v>
      </c>
      <c r="Z17" s="10">
        <f t="shared" si="271"/>
        <v>3870</v>
      </c>
      <c r="AA17" s="10">
        <f t="shared" si="271"/>
        <v>4544</v>
      </c>
      <c r="AB17" s="10">
        <f t="shared" si="271"/>
        <v>4183</v>
      </c>
      <c r="AC17" s="10">
        <f t="shared" si="271"/>
        <v>3527</v>
      </c>
      <c r="AD17" s="10">
        <f t="shared" si="271"/>
        <v>3541</v>
      </c>
      <c r="AE17" s="10">
        <f t="shared" si="271"/>
        <v>3658</v>
      </c>
      <c r="AF17" s="10">
        <f t="shared" si="271"/>
        <v>2897</v>
      </c>
      <c r="AG17" s="10">
        <f t="shared" si="271"/>
        <v>4074</v>
      </c>
      <c r="AH17" s="10">
        <f t="shared" si="271"/>
        <v>4119</v>
      </c>
      <c r="AI17" s="10">
        <f t="shared" si="271"/>
        <v>3165</v>
      </c>
      <c r="AJ17" s="10">
        <f t="shared" si="271"/>
        <v>3202</v>
      </c>
      <c r="AK17" s="10">
        <f t="shared" si="271"/>
        <v>4209</v>
      </c>
      <c r="AL17" s="10">
        <f t="shared" si="271"/>
        <v>3625</v>
      </c>
      <c r="AM17" s="10">
        <f t="shared" si="271"/>
        <v>3123</v>
      </c>
      <c r="AN17" s="10">
        <f t="shared" si="271"/>
        <v>3851</v>
      </c>
      <c r="AO17" s="10">
        <f t="shared" si="271"/>
        <v>3413</v>
      </c>
      <c r="AP17" s="10">
        <f t="shared" si="271"/>
        <v>5737</v>
      </c>
      <c r="AQ17" s="10">
        <f t="shared" si="271"/>
        <v>4217</v>
      </c>
      <c r="AR17" s="10">
        <f t="shared" si="271"/>
        <v>4123</v>
      </c>
      <c r="AS17" s="10">
        <f t="shared" si="271"/>
        <v>4020</v>
      </c>
      <c r="AT17" s="10">
        <f t="shared" si="271"/>
        <v>3624</v>
      </c>
      <c r="AU17" s="10">
        <f t="shared" si="271"/>
        <v>3901</v>
      </c>
      <c r="AV17" s="10">
        <f t="shared" si="271"/>
        <v>3251</v>
      </c>
      <c r="AW17" s="10">
        <f t="shared" si="271"/>
        <v>2906</v>
      </c>
      <c r="AX17" s="10">
        <f t="shared" si="271"/>
        <v>2778</v>
      </c>
      <c r="AY17" s="10">
        <f t="shared" si="271"/>
        <v>2720</v>
      </c>
      <c r="AZ17" s="10">
        <f t="shared" si="271"/>
        <v>3905</v>
      </c>
      <c r="BA17" s="10">
        <f t="shared" si="271"/>
        <v>3036</v>
      </c>
      <c r="BB17" s="10">
        <f t="shared" si="271"/>
        <v>2644</v>
      </c>
      <c r="BC17" s="10">
        <f t="shared" si="271"/>
        <v>2157</v>
      </c>
      <c r="BD17" s="10">
        <f t="shared" si="271"/>
        <v>2371</v>
      </c>
      <c r="BE17" s="10">
        <f t="shared" si="271"/>
        <v>3506</v>
      </c>
      <c r="BF17" s="10">
        <f t="shared" si="271"/>
        <v>2899</v>
      </c>
      <c r="BG17" s="10">
        <f t="shared" si="271"/>
        <v>2379</v>
      </c>
      <c r="BH17" s="10">
        <f t="shared" si="271"/>
        <v>2453</v>
      </c>
      <c r="BI17" s="10">
        <f t="shared" si="271"/>
        <v>2459</v>
      </c>
      <c r="BJ17" s="10">
        <f t="shared" si="271"/>
        <v>3678</v>
      </c>
      <c r="BK17" s="10">
        <f t="shared" si="271"/>
        <v>3184</v>
      </c>
      <c r="BL17" s="10">
        <f t="shared" si="271"/>
        <v>3255</v>
      </c>
      <c r="BM17" s="10">
        <f t="shared" si="271"/>
        <v>2927</v>
      </c>
      <c r="BN17" s="10">
        <f t="shared" ref="BN17:DY17" si="272">BN18+BN22</f>
        <v>4249</v>
      </c>
      <c r="BO17" s="10">
        <f t="shared" si="272"/>
        <v>3597</v>
      </c>
      <c r="BP17" s="10">
        <f t="shared" si="272"/>
        <v>3558</v>
      </c>
      <c r="BQ17" s="10">
        <f t="shared" si="272"/>
        <v>2970</v>
      </c>
      <c r="BR17" s="10">
        <f t="shared" si="272"/>
        <v>2369</v>
      </c>
      <c r="BS17" s="10">
        <f t="shared" si="272"/>
        <v>4202</v>
      </c>
      <c r="BT17" s="10">
        <f t="shared" si="272"/>
        <v>3564</v>
      </c>
      <c r="BU17" s="10">
        <f t="shared" si="272"/>
        <v>2642</v>
      </c>
      <c r="BV17" s="10">
        <f t="shared" si="272"/>
        <v>2369</v>
      </c>
      <c r="BW17" s="10">
        <f t="shared" si="272"/>
        <v>1978</v>
      </c>
      <c r="BX17" s="10">
        <f t="shared" si="272"/>
        <v>2944</v>
      </c>
      <c r="BY17" s="10">
        <f t="shared" si="272"/>
        <v>2360</v>
      </c>
      <c r="BZ17" s="10">
        <f t="shared" si="272"/>
        <v>2258</v>
      </c>
      <c r="CA17" s="10">
        <f t="shared" si="272"/>
        <v>2265</v>
      </c>
      <c r="CB17" s="10">
        <f t="shared" si="272"/>
        <v>1911</v>
      </c>
      <c r="CC17" s="10">
        <f t="shared" si="272"/>
        <v>2982</v>
      </c>
      <c r="CD17" s="10">
        <f t="shared" si="272"/>
        <v>3662</v>
      </c>
      <c r="CE17" s="10">
        <f t="shared" si="272"/>
        <v>2592</v>
      </c>
      <c r="CF17" s="10">
        <f t="shared" si="272"/>
        <v>2576</v>
      </c>
      <c r="CG17" s="10">
        <f t="shared" si="272"/>
        <v>2915</v>
      </c>
      <c r="CH17" s="10">
        <f t="shared" si="272"/>
        <v>3623</v>
      </c>
      <c r="CI17" s="10">
        <f t="shared" si="272"/>
        <v>3291</v>
      </c>
      <c r="CJ17" s="10">
        <f t="shared" si="272"/>
        <v>3125</v>
      </c>
      <c r="CK17" s="10">
        <f t="shared" si="272"/>
        <v>2918</v>
      </c>
      <c r="CL17" s="10">
        <f t="shared" si="272"/>
        <v>2037</v>
      </c>
      <c r="CM17" s="10">
        <f t="shared" si="272"/>
        <v>3134</v>
      </c>
      <c r="CN17" s="10">
        <f t="shared" si="272"/>
        <v>3520</v>
      </c>
      <c r="CO17" s="10">
        <f t="shared" si="272"/>
        <v>2444</v>
      </c>
      <c r="CP17" s="10">
        <f t="shared" si="272"/>
        <v>2734</v>
      </c>
      <c r="CQ17" s="10">
        <f t="shared" si="272"/>
        <v>2320</v>
      </c>
      <c r="CR17" s="10">
        <f t="shared" si="272"/>
        <v>3502</v>
      </c>
      <c r="CS17" s="10">
        <f t="shared" si="272"/>
        <v>2642</v>
      </c>
      <c r="CT17" s="10">
        <f t="shared" si="272"/>
        <v>2082</v>
      </c>
      <c r="CU17" s="10">
        <f t="shared" si="272"/>
        <v>1922</v>
      </c>
      <c r="CV17" s="10">
        <f t="shared" si="272"/>
        <v>1986</v>
      </c>
      <c r="CW17" s="10">
        <f t="shared" si="272"/>
        <v>2942</v>
      </c>
      <c r="CX17" s="10">
        <f t="shared" si="272"/>
        <v>2487</v>
      </c>
      <c r="CY17" s="10">
        <f t="shared" si="272"/>
        <v>2409</v>
      </c>
      <c r="CZ17" s="10">
        <f t="shared" si="272"/>
        <v>2234</v>
      </c>
      <c r="DA17" s="10">
        <f t="shared" si="272"/>
        <v>4480</v>
      </c>
      <c r="DB17" s="10">
        <f t="shared" si="272"/>
        <v>3121</v>
      </c>
      <c r="DC17" s="10">
        <f t="shared" si="272"/>
        <v>2599</v>
      </c>
      <c r="DD17" s="10">
        <f t="shared" si="272"/>
        <v>2604</v>
      </c>
      <c r="DE17" s="10">
        <f t="shared" si="272"/>
        <v>2937</v>
      </c>
      <c r="DF17" s="10">
        <f t="shared" si="272"/>
        <v>2984</v>
      </c>
      <c r="DG17" s="10">
        <f t="shared" si="272"/>
        <v>2521</v>
      </c>
      <c r="DH17" s="10">
        <f t="shared" si="272"/>
        <v>2171</v>
      </c>
      <c r="DI17" s="10">
        <f t="shared" si="272"/>
        <v>2065</v>
      </c>
      <c r="DJ17" s="10">
        <f t="shared" si="272"/>
        <v>1897</v>
      </c>
      <c r="DK17" s="10">
        <f t="shared" si="272"/>
        <v>2994</v>
      </c>
      <c r="DL17" s="10">
        <f t="shared" si="272"/>
        <v>2320</v>
      </c>
      <c r="DM17" s="10">
        <f t="shared" si="272"/>
        <v>1945</v>
      </c>
      <c r="DN17" s="10">
        <f t="shared" si="272"/>
        <v>1756</v>
      </c>
      <c r="DO17" s="10">
        <f t="shared" si="272"/>
        <v>1866</v>
      </c>
      <c r="DP17" s="10">
        <f t="shared" si="272"/>
        <v>3136</v>
      </c>
      <c r="DQ17" s="10">
        <f t="shared" si="272"/>
        <v>2561</v>
      </c>
      <c r="DR17" s="10">
        <f t="shared" si="272"/>
        <v>2229</v>
      </c>
      <c r="DS17" s="10">
        <f t="shared" si="272"/>
        <v>2054</v>
      </c>
      <c r="DT17" s="10">
        <f t="shared" si="272"/>
        <v>1898</v>
      </c>
      <c r="DU17" s="10">
        <f t="shared" si="272"/>
        <v>3024</v>
      </c>
      <c r="DV17" s="10">
        <f t="shared" si="272"/>
        <v>2707</v>
      </c>
      <c r="DW17" s="10">
        <f t="shared" si="272"/>
        <v>3052</v>
      </c>
      <c r="DX17" s="10">
        <f t="shared" si="272"/>
        <v>4002</v>
      </c>
      <c r="DY17" s="10">
        <f t="shared" si="272"/>
        <v>4147</v>
      </c>
      <c r="DZ17" s="10">
        <f t="shared" ref="DZ17:GK17" si="273">DZ18+DZ22</f>
        <v>4717</v>
      </c>
      <c r="EA17" s="10">
        <f t="shared" si="273"/>
        <v>5859</v>
      </c>
      <c r="EB17" s="10">
        <f t="shared" si="273"/>
        <v>3197</v>
      </c>
      <c r="EC17" s="10">
        <f t="shared" si="273"/>
        <v>2275</v>
      </c>
      <c r="ED17" s="10">
        <f t="shared" si="273"/>
        <v>3471</v>
      </c>
      <c r="EE17" s="10">
        <f t="shared" si="273"/>
        <v>2898</v>
      </c>
      <c r="EF17" s="10">
        <f t="shared" si="273"/>
        <v>2328</v>
      </c>
      <c r="EG17" s="10">
        <f t="shared" si="273"/>
        <v>2070</v>
      </c>
      <c r="EH17" s="10">
        <f t="shared" si="273"/>
        <v>1935</v>
      </c>
      <c r="EI17" s="10">
        <f t="shared" si="273"/>
        <v>3090</v>
      </c>
      <c r="EJ17" s="10">
        <f t="shared" si="273"/>
        <v>2535</v>
      </c>
      <c r="EK17" s="10">
        <f t="shared" si="273"/>
        <v>2106</v>
      </c>
      <c r="EL17" s="10">
        <f t="shared" si="273"/>
        <v>2116</v>
      </c>
      <c r="EM17" s="10">
        <f t="shared" si="273"/>
        <v>1868</v>
      </c>
      <c r="EN17" s="10">
        <f t="shared" si="273"/>
        <v>3054</v>
      </c>
      <c r="EO17" s="10">
        <f t="shared" si="273"/>
        <v>2439</v>
      </c>
      <c r="EP17" s="10">
        <f t="shared" si="273"/>
        <v>2451</v>
      </c>
      <c r="EQ17" s="10">
        <f t="shared" si="273"/>
        <v>2538</v>
      </c>
      <c r="ER17" s="10">
        <f t="shared" si="273"/>
        <v>2866</v>
      </c>
      <c r="ES17" s="10">
        <f t="shared" si="273"/>
        <v>4328</v>
      </c>
      <c r="ET17" s="10">
        <f t="shared" si="273"/>
        <v>3184</v>
      </c>
      <c r="EU17" s="10">
        <f t="shared" si="273"/>
        <v>3293</v>
      </c>
      <c r="EV17" s="10">
        <f t="shared" si="273"/>
        <v>3159</v>
      </c>
      <c r="EW17" s="10">
        <f t="shared" si="273"/>
        <v>2265</v>
      </c>
      <c r="EX17" s="10">
        <f t="shared" si="273"/>
        <v>3050</v>
      </c>
      <c r="EY17" s="10">
        <f t="shared" si="273"/>
        <v>2592</v>
      </c>
      <c r="EZ17" s="10">
        <f t="shared" si="273"/>
        <v>2373</v>
      </c>
      <c r="FA17" s="10">
        <f t="shared" si="273"/>
        <v>3106</v>
      </c>
      <c r="FB17" s="10">
        <f t="shared" si="273"/>
        <v>4287</v>
      </c>
      <c r="FC17" s="10">
        <f t="shared" si="273"/>
        <v>8051</v>
      </c>
      <c r="FD17" s="10">
        <f t="shared" si="273"/>
        <v>7566</v>
      </c>
      <c r="FE17" s="10">
        <f t="shared" si="273"/>
        <v>5258</v>
      </c>
      <c r="FF17" s="10">
        <f t="shared" si="273"/>
        <v>4039</v>
      </c>
      <c r="FG17" s="10">
        <f t="shared" si="273"/>
        <v>3384</v>
      </c>
      <c r="FH17" s="10">
        <f t="shared" si="273"/>
        <v>5037</v>
      </c>
      <c r="FI17" s="10">
        <f t="shared" si="273"/>
        <v>4140</v>
      </c>
      <c r="FJ17" s="10">
        <f t="shared" si="273"/>
        <v>3515</v>
      </c>
      <c r="FK17" s="10">
        <f t="shared" si="273"/>
        <v>3716</v>
      </c>
      <c r="FL17" s="10">
        <f t="shared" si="273"/>
        <v>3231</v>
      </c>
      <c r="FM17" s="10">
        <f t="shared" si="273"/>
        <v>6194</v>
      </c>
      <c r="FN17" s="10">
        <f t="shared" si="273"/>
        <v>5831</v>
      </c>
      <c r="FO17" s="10">
        <f t="shared" si="273"/>
        <v>4131</v>
      </c>
      <c r="FP17" s="10">
        <f t="shared" si="273"/>
        <v>3554</v>
      </c>
      <c r="FQ17" s="10">
        <f t="shared" si="273"/>
        <v>2907</v>
      </c>
      <c r="FR17" s="10">
        <f t="shared" si="273"/>
        <v>4418</v>
      </c>
      <c r="FS17" s="10">
        <f t="shared" si="273"/>
        <v>3595</v>
      </c>
      <c r="FT17" s="10">
        <f t="shared" si="273"/>
        <v>3339</v>
      </c>
      <c r="FU17" s="10">
        <f t="shared" si="273"/>
        <v>3646</v>
      </c>
      <c r="FV17" s="10">
        <f t="shared" si="273"/>
        <v>5778</v>
      </c>
      <c r="FW17" s="10">
        <f t="shared" si="273"/>
        <v>5658</v>
      </c>
      <c r="FX17" s="10">
        <f t="shared" si="273"/>
        <v>3988</v>
      </c>
      <c r="FY17" s="10">
        <f t="shared" si="273"/>
        <v>3099</v>
      </c>
      <c r="FZ17" s="10">
        <f t="shared" si="273"/>
        <v>2819</v>
      </c>
      <c r="GA17" s="10">
        <f t="shared" si="273"/>
        <v>4244</v>
      </c>
      <c r="GB17" s="10">
        <f t="shared" si="273"/>
        <v>3871</v>
      </c>
      <c r="GC17" s="10">
        <f t="shared" si="273"/>
        <v>2974</v>
      </c>
      <c r="GD17" s="10">
        <f t="shared" si="273"/>
        <v>2588</v>
      </c>
      <c r="GE17" s="10">
        <f t="shared" si="273"/>
        <v>2639</v>
      </c>
      <c r="GF17" s="10">
        <f t="shared" si="273"/>
        <v>5000</v>
      </c>
      <c r="GG17" s="10">
        <f t="shared" si="273"/>
        <v>4873</v>
      </c>
      <c r="GH17" s="10">
        <f t="shared" si="273"/>
        <v>4781</v>
      </c>
      <c r="GI17" s="10">
        <f t="shared" si="273"/>
        <v>5709</v>
      </c>
      <c r="GJ17" s="10">
        <f t="shared" si="273"/>
        <v>4706</v>
      </c>
      <c r="GK17" s="10">
        <f t="shared" si="273"/>
        <v>6098</v>
      </c>
      <c r="GL17" s="10">
        <f t="shared" ref="GL17:IW17" si="274">GL18+GL22</f>
        <v>4413</v>
      </c>
      <c r="GM17" s="10">
        <f t="shared" si="274"/>
        <v>3993</v>
      </c>
      <c r="GN17" s="10">
        <f t="shared" si="274"/>
        <v>2945</v>
      </c>
      <c r="GO17" s="10">
        <f t="shared" si="274"/>
        <v>2598</v>
      </c>
      <c r="GP17" s="10">
        <f t="shared" si="274"/>
        <v>3987</v>
      </c>
      <c r="GQ17" s="10">
        <f t="shared" si="274"/>
        <v>4154</v>
      </c>
      <c r="GR17" s="10">
        <f t="shared" si="274"/>
        <v>3686</v>
      </c>
      <c r="GS17" s="10">
        <f t="shared" si="274"/>
        <v>2820</v>
      </c>
      <c r="GT17" s="10">
        <f t="shared" si="274"/>
        <v>2374</v>
      </c>
      <c r="GU17" s="10">
        <f t="shared" si="274"/>
        <v>3611</v>
      </c>
      <c r="GV17" s="10">
        <f t="shared" si="274"/>
        <v>2906</v>
      </c>
      <c r="GW17" s="10">
        <f t="shared" si="274"/>
        <v>2493</v>
      </c>
      <c r="GX17" s="10">
        <f t="shared" si="274"/>
        <v>2456</v>
      </c>
      <c r="GY17" s="10">
        <f t="shared" si="274"/>
        <v>2123</v>
      </c>
      <c r="GZ17" s="10">
        <f t="shared" si="274"/>
        <v>3422</v>
      </c>
      <c r="HA17" s="10">
        <f t="shared" si="274"/>
        <v>3052</v>
      </c>
      <c r="HB17" s="10">
        <f t="shared" si="274"/>
        <v>2650</v>
      </c>
      <c r="HC17" s="10">
        <f t="shared" si="274"/>
        <v>2944</v>
      </c>
      <c r="HD17" s="10">
        <f t="shared" si="274"/>
        <v>2678</v>
      </c>
      <c r="HE17" s="10">
        <f t="shared" si="274"/>
        <v>4931</v>
      </c>
      <c r="HF17" s="10">
        <f t="shared" si="274"/>
        <v>3786</v>
      </c>
      <c r="HG17" s="10">
        <f t="shared" si="274"/>
        <v>3484</v>
      </c>
      <c r="HH17" s="10">
        <f t="shared" si="274"/>
        <v>3105</v>
      </c>
      <c r="HI17" s="10">
        <f t="shared" si="274"/>
        <v>2830</v>
      </c>
      <c r="HJ17" s="10">
        <f t="shared" si="274"/>
        <v>3261</v>
      </c>
      <c r="HK17" s="10">
        <f t="shared" si="274"/>
        <v>2697</v>
      </c>
      <c r="HL17" s="10">
        <f t="shared" si="274"/>
        <v>2753</v>
      </c>
      <c r="HM17" s="10">
        <f t="shared" si="274"/>
        <v>2817</v>
      </c>
      <c r="HN17" s="10">
        <f t="shared" si="274"/>
        <v>5057</v>
      </c>
      <c r="HO17" s="10">
        <f t="shared" si="274"/>
        <v>3347</v>
      </c>
      <c r="HP17" s="10">
        <f t="shared" si="274"/>
        <v>2726</v>
      </c>
      <c r="HQ17" s="10">
        <f t="shared" si="274"/>
        <v>2190</v>
      </c>
      <c r="HR17" s="10">
        <f t="shared" si="274"/>
        <v>2252</v>
      </c>
      <c r="HS17" s="10">
        <f t="shared" si="274"/>
        <v>2942</v>
      </c>
      <c r="HT17" s="10">
        <f t="shared" si="274"/>
        <v>2211</v>
      </c>
      <c r="HU17" s="10">
        <f t="shared" si="274"/>
        <v>1691</v>
      </c>
      <c r="HV17" s="10">
        <f t="shared" si="274"/>
        <v>4621</v>
      </c>
      <c r="HW17" s="10">
        <f t="shared" si="274"/>
        <v>4047</v>
      </c>
      <c r="HX17" s="10">
        <f t="shared" si="274"/>
        <v>3182</v>
      </c>
      <c r="HY17" s="10">
        <f t="shared" si="274"/>
        <v>2778</v>
      </c>
      <c r="HZ17" s="10">
        <f t="shared" si="274"/>
        <v>2625</v>
      </c>
      <c r="IA17" s="10">
        <f t="shared" si="274"/>
        <v>4479</v>
      </c>
      <c r="IB17" s="10">
        <f t="shared" si="274"/>
        <v>3037</v>
      </c>
      <c r="IC17" s="10">
        <f t="shared" si="274"/>
        <v>2503</v>
      </c>
      <c r="ID17" s="10">
        <f t="shared" si="274"/>
        <v>2101</v>
      </c>
      <c r="IE17" s="10">
        <f t="shared" si="274"/>
        <v>2401</v>
      </c>
      <c r="IF17" s="10">
        <f t="shared" si="274"/>
        <v>4448</v>
      </c>
      <c r="IG17" s="10">
        <f t="shared" si="274"/>
        <v>3412</v>
      </c>
      <c r="IH17" s="10">
        <f t="shared" si="274"/>
        <v>2211</v>
      </c>
      <c r="II17" s="10">
        <f t="shared" si="274"/>
        <v>1928</v>
      </c>
      <c r="IJ17" s="10">
        <f t="shared" si="274"/>
        <v>1623</v>
      </c>
      <c r="IK17" s="10">
        <f t="shared" si="274"/>
        <v>2925</v>
      </c>
      <c r="IL17" s="10">
        <f t="shared" si="274"/>
        <v>1995</v>
      </c>
      <c r="IM17" s="10">
        <f t="shared" si="274"/>
        <v>1550</v>
      </c>
      <c r="IN17" s="10">
        <f t="shared" si="274"/>
        <v>352</v>
      </c>
      <c r="IO17" s="10">
        <f t="shared" si="274"/>
        <v>3157</v>
      </c>
      <c r="IP17" s="10">
        <f t="shared" si="274"/>
        <v>2800</v>
      </c>
      <c r="IQ17" s="10">
        <f t="shared" si="274"/>
        <v>2137</v>
      </c>
      <c r="IR17" s="10">
        <f t="shared" si="274"/>
        <v>1464</v>
      </c>
      <c r="IS17" s="10">
        <f t="shared" si="274"/>
        <v>5264</v>
      </c>
      <c r="IT17" s="10">
        <f t="shared" si="274"/>
        <v>3861</v>
      </c>
      <c r="IU17" s="10">
        <f t="shared" si="274"/>
        <v>4004</v>
      </c>
      <c r="IV17" s="10">
        <f t="shared" si="274"/>
        <v>2984</v>
      </c>
      <c r="IW17" s="10">
        <f t="shared" si="274"/>
        <v>2366</v>
      </c>
      <c r="IX17" s="10">
        <f t="shared" ref="IX17:LI17" si="275">IX18+IX22</f>
        <v>3174</v>
      </c>
      <c r="IY17" s="10">
        <f t="shared" si="275"/>
        <v>2685</v>
      </c>
      <c r="IZ17" s="10">
        <f t="shared" si="275"/>
        <v>2549</v>
      </c>
      <c r="JA17" s="10">
        <f t="shared" si="275"/>
        <v>2576</v>
      </c>
      <c r="JB17" s="10">
        <f t="shared" si="275"/>
        <v>2921</v>
      </c>
      <c r="JC17" s="10">
        <f t="shared" si="275"/>
        <v>4300</v>
      </c>
      <c r="JD17" s="10">
        <f t="shared" si="275"/>
        <v>3160</v>
      </c>
      <c r="JE17" s="10">
        <f t="shared" si="275"/>
        <v>2525</v>
      </c>
      <c r="JF17" s="10">
        <f t="shared" si="275"/>
        <v>2459</v>
      </c>
      <c r="JG17" s="10">
        <f t="shared" si="275"/>
        <v>3376</v>
      </c>
      <c r="JH17" s="10">
        <f t="shared" si="275"/>
        <v>2935</v>
      </c>
      <c r="JI17" s="10">
        <f t="shared" si="275"/>
        <v>2926</v>
      </c>
      <c r="JJ17" s="10">
        <f t="shared" si="275"/>
        <v>2794</v>
      </c>
      <c r="JK17" s="10">
        <f t="shared" si="275"/>
        <v>2971</v>
      </c>
      <c r="JL17" s="10">
        <f t="shared" si="275"/>
        <v>4732</v>
      </c>
      <c r="JM17" s="10">
        <f t="shared" si="275"/>
        <v>3660</v>
      </c>
      <c r="JN17" s="10">
        <f t="shared" si="275"/>
        <v>3036</v>
      </c>
      <c r="JO17" s="10">
        <f t="shared" si="275"/>
        <v>2538</v>
      </c>
      <c r="JP17" s="10">
        <f t="shared" si="275"/>
        <v>2860</v>
      </c>
      <c r="JQ17" s="10">
        <f t="shared" si="275"/>
        <v>3272</v>
      </c>
      <c r="JR17" s="10">
        <f t="shared" si="275"/>
        <v>2765</v>
      </c>
      <c r="JS17" s="10">
        <f t="shared" si="275"/>
        <v>2447</v>
      </c>
      <c r="JT17" s="10">
        <f t="shared" si="275"/>
        <v>2326</v>
      </c>
      <c r="JU17" s="10">
        <f t="shared" si="275"/>
        <v>2551</v>
      </c>
      <c r="JV17" s="10">
        <f t="shared" si="275"/>
        <v>2308</v>
      </c>
      <c r="JW17" s="10">
        <f t="shared" si="275"/>
        <v>3407</v>
      </c>
      <c r="JX17" s="10">
        <f t="shared" si="275"/>
        <v>3053</v>
      </c>
      <c r="JY17" s="10">
        <f t="shared" si="275"/>
        <v>2512</v>
      </c>
      <c r="JZ17" s="10">
        <f t="shared" si="275"/>
        <v>2594</v>
      </c>
      <c r="KA17" s="10">
        <f t="shared" si="275"/>
        <v>3450</v>
      </c>
      <c r="KB17" s="10">
        <f t="shared" si="275"/>
        <v>2755</v>
      </c>
      <c r="KC17" s="10">
        <f t="shared" si="275"/>
        <v>2401</v>
      </c>
      <c r="KD17" s="10">
        <f t="shared" si="275"/>
        <v>2401</v>
      </c>
      <c r="KE17" s="10">
        <f t="shared" si="275"/>
        <v>2223</v>
      </c>
      <c r="KF17" s="10">
        <f t="shared" si="275"/>
        <v>4277</v>
      </c>
      <c r="KG17" s="10">
        <f t="shared" si="275"/>
        <v>4075</v>
      </c>
      <c r="KH17" s="10">
        <f t="shared" si="275"/>
        <v>3194</v>
      </c>
      <c r="KI17" s="10">
        <f t="shared" si="275"/>
        <v>2824</v>
      </c>
      <c r="KJ17" s="10">
        <f t="shared" si="275"/>
        <v>2990</v>
      </c>
      <c r="KK17" s="10">
        <f t="shared" si="275"/>
        <v>4376</v>
      </c>
      <c r="KL17" s="10">
        <f t="shared" si="275"/>
        <v>2985</v>
      </c>
      <c r="KM17" s="10">
        <f t="shared" si="275"/>
        <v>2433</v>
      </c>
      <c r="KN17" s="10">
        <f t="shared" si="275"/>
        <v>2047</v>
      </c>
      <c r="KO17" s="10">
        <f t="shared" si="275"/>
        <v>1878</v>
      </c>
      <c r="KP17" s="10">
        <f t="shared" si="275"/>
        <v>3776</v>
      </c>
      <c r="KQ17" s="10">
        <f t="shared" si="275"/>
        <v>2661</v>
      </c>
      <c r="KR17" s="10">
        <f t="shared" si="275"/>
        <v>2112</v>
      </c>
      <c r="KS17" s="10">
        <f t="shared" si="275"/>
        <v>1903</v>
      </c>
      <c r="KT17" s="10">
        <f t="shared" si="275"/>
        <v>2044</v>
      </c>
      <c r="KU17" s="10">
        <f t="shared" si="275"/>
        <v>2591</v>
      </c>
      <c r="KV17" s="10">
        <f t="shared" si="275"/>
        <v>2160</v>
      </c>
      <c r="KW17" s="10">
        <f t="shared" si="275"/>
        <v>1960</v>
      </c>
      <c r="KX17" s="10">
        <f t="shared" si="275"/>
        <v>1803</v>
      </c>
      <c r="KY17" s="10">
        <f t="shared" si="275"/>
        <v>3097</v>
      </c>
      <c r="KZ17" s="10">
        <f t="shared" si="275"/>
        <v>3220</v>
      </c>
      <c r="LA17" s="10">
        <f t="shared" si="275"/>
        <v>2685</v>
      </c>
      <c r="LB17" s="10">
        <f t="shared" si="275"/>
        <v>2517</v>
      </c>
      <c r="LC17" s="10">
        <f t="shared" si="275"/>
        <v>2619</v>
      </c>
      <c r="LD17" s="10">
        <f t="shared" si="275"/>
        <v>3507</v>
      </c>
      <c r="LE17" s="10">
        <f t="shared" si="275"/>
        <v>3332</v>
      </c>
      <c r="LF17" s="10">
        <f t="shared" si="275"/>
        <v>3141</v>
      </c>
      <c r="LG17" s="10">
        <f t="shared" si="275"/>
        <v>2234</v>
      </c>
      <c r="LH17" s="10">
        <f t="shared" si="275"/>
        <v>2195</v>
      </c>
      <c r="LI17" s="10">
        <f t="shared" si="275"/>
        <v>3097</v>
      </c>
      <c r="LJ17" s="10">
        <f t="shared" ref="LJ17:NU17" si="276">LJ18+LJ22</f>
        <v>2765</v>
      </c>
      <c r="LK17" s="10">
        <f t="shared" si="276"/>
        <v>2209</v>
      </c>
      <c r="LL17" s="10">
        <f t="shared" si="276"/>
        <v>2318</v>
      </c>
      <c r="LM17" s="10">
        <f t="shared" si="276"/>
        <v>2059</v>
      </c>
      <c r="LN17" s="10">
        <f t="shared" si="276"/>
        <v>2678</v>
      </c>
      <c r="LO17" s="10">
        <f t="shared" si="276"/>
        <v>2175</v>
      </c>
      <c r="LP17" s="10">
        <f t="shared" si="276"/>
        <v>1795</v>
      </c>
      <c r="LQ17" s="10">
        <f t="shared" si="276"/>
        <v>1725</v>
      </c>
      <c r="LR17" s="10">
        <f t="shared" si="276"/>
        <v>1733</v>
      </c>
      <c r="LS17" s="10">
        <f t="shared" si="276"/>
        <v>2406</v>
      </c>
      <c r="LT17" s="10">
        <f t="shared" si="276"/>
        <v>2190</v>
      </c>
      <c r="LU17" s="10">
        <f t="shared" si="276"/>
        <v>2084</v>
      </c>
      <c r="LV17" s="10">
        <f t="shared" si="276"/>
        <v>1991</v>
      </c>
      <c r="LW17" s="10">
        <f t="shared" si="276"/>
        <v>1863</v>
      </c>
      <c r="LX17" s="10">
        <f t="shared" si="276"/>
        <v>3629</v>
      </c>
      <c r="LY17" s="10">
        <f t="shared" si="276"/>
        <v>2699</v>
      </c>
      <c r="LZ17" s="10">
        <f t="shared" si="276"/>
        <v>2636</v>
      </c>
      <c r="MA17" s="10">
        <f t="shared" si="276"/>
        <v>2723</v>
      </c>
      <c r="MB17" s="10">
        <f t="shared" si="276"/>
        <v>2115</v>
      </c>
      <c r="MC17" s="10">
        <f t="shared" si="276"/>
        <v>2522</v>
      </c>
      <c r="MD17" s="10">
        <f t="shared" si="276"/>
        <v>2119</v>
      </c>
      <c r="ME17" s="10">
        <f t="shared" si="276"/>
        <v>1984</v>
      </c>
      <c r="MF17" s="10">
        <f t="shared" si="276"/>
        <v>2405</v>
      </c>
      <c r="MG17" s="10">
        <f t="shared" si="276"/>
        <v>2276</v>
      </c>
      <c r="MH17" s="10">
        <f t="shared" si="276"/>
        <v>2862</v>
      </c>
      <c r="MI17" s="10">
        <f t="shared" si="276"/>
        <v>2255</v>
      </c>
      <c r="MJ17" s="10">
        <f t="shared" si="276"/>
        <v>1912</v>
      </c>
      <c r="MK17" s="10">
        <f t="shared" si="276"/>
        <v>1729</v>
      </c>
      <c r="ML17" s="10">
        <f t="shared" si="276"/>
        <v>1699</v>
      </c>
      <c r="MM17" s="10">
        <f t="shared" si="276"/>
        <v>2341</v>
      </c>
      <c r="MN17" s="10">
        <f t="shared" si="276"/>
        <v>2128</v>
      </c>
      <c r="MO17" s="10">
        <f t="shared" si="276"/>
        <v>2074</v>
      </c>
      <c r="MP17" s="10">
        <f t="shared" si="276"/>
        <v>1835</v>
      </c>
      <c r="MQ17" s="10">
        <f t="shared" si="276"/>
        <v>1604</v>
      </c>
      <c r="MR17" s="10">
        <f t="shared" si="276"/>
        <v>2791</v>
      </c>
      <c r="MS17" s="10">
        <f t="shared" si="276"/>
        <v>2958</v>
      </c>
      <c r="MT17" s="10">
        <f t="shared" si="276"/>
        <v>2680</v>
      </c>
      <c r="MU17" s="10">
        <f t="shared" si="276"/>
        <v>2472</v>
      </c>
      <c r="MV17" s="10">
        <f t="shared" si="276"/>
        <v>4218</v>
      </c>
      <c r="MW17" s="10">
        <f t="shared" si="276"/>
        <v>4224</v>
      </c>
      <c r="MX17" s="10">
        <f t="shared" si="276"/>
        <v>2222</v>
      </c>
      <c r="MY17" s="10">
        <f t="shared" si="276"/>
        <v>1796</v>
      </c>
      <c r="MZ17" s="10">
        <f t="shared" si="276"/>
        <v>1741</v>
      </c>
      <c r="NA17" s="10">
        <f t="shared" si="276"/>
        <v>2685</v>
      </c>
      <c r="NB17" s="10">
        <f t="shared" si="276"/>
        <v>2329</v>
      </c>
      <c r="NC17" s="10">
        <f t="shared" si="276"/>
        <v>1829</v>
      </c>
      <c r="ND17" s="10">
        <f t="shared" si="276"/>
        <v>1639</v>
      </c>
      <c r="NE17" s="10">
        <f t="shared" si="276"/>
        <v>1695</v>
      </c>
      <c r="NF17" s="10">
        <f t="shared" si="276"/>
        <v>2348</v>
      </c>
      <c r="NG17" s="10">
        <f t="shared" si="276"/>
        <v>1945</v>
      </c>
      <c r="NH17" s="10">
        <f t="shared" si="276"/>
        <v>1673</v>
      </c>
      <c r="NI17" s="10">
        <f t="shared" si="276"/>
        <v>1534</v>
      </c>
      <c r="NJ17" s="10">
        <f t="shared" si="276"/>
        <v>1302</v>
      </c>
      <c r="NK17" s="10">
        <f t="shared" si="276"/>
        <v>2482</v>
      </c>
      <c r="NL17" s="10">
        <f t="shared" si="276"/>
        <v>2462</v>
      </c>
      <c r="NM17" s="10">
        <f t="shared" si="276"/>
        <v>1828</v>
      </c>
      <c r="NN17" s="10">
        <f t="shared" si="276"/>
        <v>2089</v>
      </c>
      <c r="NO17" s="10">
        <f t="shared" si="276"/>
        <v>2377</v>
      </c>
      <c r="NP17" s="10">
        <f t="shared" si="276"/>
        <v>3284</v>
      </c>
      <c r="NQ17" s="10">
        <f t="shared" si="276"/>
        <v>3430</v>
      </c>
      <c r="NR17" s="10">
        <f t="shared" si="276"/>
        <v>3119</v>
      </c>
      <c r="NS17" s="10">
        <f t="shared" si="276"/>
        <v>1842</v>
      </c>
      <c r="NT17" s="10">
        <f t="shared" si="276"/>
        <v>3289</v>
      </c>
      <c r="NU17" s="10">
        <f t="shared" si="276"/>
        <v>2692</v>
      </c>
      <c r="NV17" s="10">
        <f t="shared" ref="NV17:QG17" si="277">NV18+NV22</f>
        <v>2308</v>
      </c>
      <c r="NW17" s="10">
        <f t="shared" si="277"/>
        <v>2420</v>
      </c>
      <c r="NX17" s="10">
        <f t="shared" si="277"/>
        <v>2028</v>
      </c>
      <c r="NY17" s="10">
        <f t="shared" si="277"/>
        <v>3086</v>
      </c>
      <c r="NZ17" s="10">
        <f t="shared" si="277"/>
        <v>2469</v>
      </c>
      <c r="OA17" s="10">
        <f t="shared" si="277"/>
        <v>2063</v>
      </c>
      <c r="OB17" s="10">
        <f t="shared" si="277"/>
        <v>1794</v>
      </c>
      <c r="OC17" s="10">
        <f t="shared" si="277"/>
        <v>1892</v>
      </c>
      <c r="OD17" s="10">
        <f t="shared" si="277"/>
        <v>2701</v>
      </c>
      <c r="OE17" s="10">
        <f t="shared" si="277"/>
        <v>2226</v>
      </c>
      <c r="OF17" s="10">
        <f t="shared" si="277"/>
        <v>2171</v>
      </c>
      <c r="OG17" s="10">
        <f t="shared" si="277"/>
        <v>1984</v>
      </c>
      <c r="OH17" s="10">
        <f t="shared" si="277"/>
        <v>2065</v>
      </c>
      <c r="OI17" s="10">
        <f t="shared" si="277"/>
        <v>4013</v>
      </c>
      <c r="OJ17" s="10">
        <f t="shared" si="277"/>
        <v>2879</v>
      </c>
      <c r="OK17" s="10">
        <f t="shared" si="277"/>
        <v>2429</v>
      </c>
      <c r="OL17" s="10">
        <f t="shared" si="277"/>
        <v>2512</v>
      </c>
      <c r="OM17" s="10">
        <f t="shared" si="277"/>
        <v>2301</v>
      </c>
      <c r="ON17" s="10">
        <f t="shared" si="277"/>
        <v>2792</v>
      </c>
      <c r="OO17" s="10">
        <f t="shared" si="277"/>
        <v>2337</v>
      </c>
      <c r="OP17" s="10">
        <f t="shared" si="277"/>
        <v>2032</v>
      </c>
      <c r="OQ17" s="10">
        <f t="shared" si="277"/>
        <v>1954</v>
      </c>
      <c r="OR17" s="10">
        <f t="shared" si="277"/>
        <v>2185</v>
      </c>
      <c r="OS17" s="10">
        <f t="shared" si="277"/>
        <v>3542</v>
      </c>
      <c r="OT17" s="10">
        <f t="shared" si="277"/>
        <v>2452</v>
      </c>
      <c r="OU17" s="10">
        <f t="shared" si="277"/>
        <v>2078</v>
      </c>
      <c r="OV17" s="10">
        <f t="shared" si="277"/>
        <v>1955</v>
      </c>
      <c r="OW17" s="10">
        <f t="shared" si="277"/>
        <v>1910</v>
      </c>
      <c r="OX17" s="10">
        <f t="shared" si="277"/>
        <v>2650</v>
      </c>
      <c r="OY17" s="10">
        <f t="shared" si="277"/>
        <v>2385</v>
      </c>
      <c r="OZ17" s="10">
        <f t="shared" si="277"/>
        <v>2060</v>
      </c>
      <c r="PA17" s="10">
        <f t="shared" si="277"/>
        <v>1777</v>
      </c>
      <c r="PB17" s="10">
        <f t="shared" si="277"/>
        <v>1619</v>
      </c>
      <c r="PC17" s="10">
        <f t="shared" si="277"/>
        <v>2946</v>
      </c>
      <c r="PD17" s="10">
        <f t="shared" si="277"/>
        <v>2840</v>
      </c>
      <c r="PE17" s="10">
        <f t="shared" si="277"/>
        <v>2358</v>
      </c>
      <c r="PF17" s="10">
        <f t="shared" si="277"/>
        <v>2746</v>
      </c>
      <c r="PG17" s="10">
        <f t="shared" si="277"/>
        <v>2146</v>
      </c>
      <c r="PH17" s="10">
        <f t="shared" si="277"/>
        <v>3518</v>
      </c>
      <c r="PI17" s="10">
        <f t="shared" si="277"/>
        <v>2737</v>
      </c>
      <c r="PJ17" s="10">
        <f t="shared" si="277"/>
        <v>2862</v>
      </c>
      <c r="PK17" s="10">
        <f t="shared" si="277"/>
        <v>1946</v>
      </c>
      <c r="PL17" s="10">
        <f t="shared" si="277"/>
        <v>3526</v>
      </c>
      <c r="PM17" s="10">
        <f t="shared" si="277"/>
        <v>2669</v>
      </c>
      <c r="PN17" s="10">
        <f t="shared" si="277"/>
        <v>2270</v>
      </c>
      <c r="PO17" s="10">
        <f t="shared" si="277"/>
        <v>2725</v>
      </c>
      <c r="PP17" s="10">
        <f t="shared" si="277"/>
        <v>2244</v>
      </c>
      <c r="PQ17" s="10">
        <f t="shared" si="277"/>
        <v>3243</v>
      </c>
      <c r="PR17" s="10">
        <f t="shared" si="277"/>
        <v>2633</v>
      </c>
      <c r="PS17" s="10">
        <f t="shared" si="277"/>
        <v>2147</v>
      </c>
      <c r="PT17" s="10">
        <f t="shared" si="277"/>
        <v>1830</v>
      </c>
      <c r="PU17" s="10">
        <f t="shared" si="277"/>
        <v>1715</v>
      </c>
      <c r="PV17" s="10">
        <f t="shared" si="277"/>
        <v>2836</v>
      </c>
      <c r="PW17" s="10">
        <f t="shared" si="277"/>
        <v>2385</v>
      </c>
      <c r="PX17" s="10">
        <f t="shared" si="277"/>
        <v>2234</v>
      </c>
      <c r="PY17" s="10">
        <f t="shared" si="277"/>
        <v>2443</v>
      </c>
      <c r="PZ17" s="10">
        <f t="shared" si="277"/>
        <v>2436</v>
      </c>
      <c r="QA17" s="10">
        <f t="shared" si="277"/>
        <v>4159</v>
      </c>
      <c r="QB17" s="10">
        <f t="shared" si="277"/>
        <v>2870</v>
      </c>
      <c r="QC17" s="10">
        <f t="shared" si="277"/>
        <v>2162</v>
      </c>
      <c r="QD17" s="10">
        <f t="shared" si="277"/>
        <v>3130</v>
      </c>
      <c r="QE17" s="10">
        <f t="shared" si="277"/>
        <v>2622</v>
      </c>
      <c r="QF17" s="10">
        <f t="shared" si="277"/>
        <v>2824</v>
      </c>
      <c r="QG17" s="10">
        <f t="shared" si="277"/>
        <v>2246</v>
      </c>
      <c r="QH17" s="10">
        <f t="shared" ref="QH17:SS17" si="278">QH18+QH22</f>
        <v>2423</v>
      </c>
      <c r="QI17" s="10">
        <f t="shared" si="278"/>
        <v>3679</v>
      </c>
      <c r="QJ17" s="10">
        <f t="shared" si="278"/>
        <v>2638</v>
      </c>
      <c r="QK17" s="10">
        <f t="shared" si="278"/>
        <v>2141</v>
      </c>
      <c r="QL17" s="10">
        <f t="shared" si="278"/>
        <v>1833</v>
      </c>
      <c r="QM17" s="10">
        <f t="shared" si="278"/>
        <v>2042</v>
      </c>
      <c r="QN17" s="10">
        <f t="shared" si="278"/>
        <v>2567</v>
      </c>
      <c r="QO17" s="10">
        <f t="shared" si="278"/>
        <v>2247</v>
      </c>
      <c r="QP17" s="10">
        <f t="shared" si="278"/>
        <v>2011</v>
      </c>
      <c r="QQ17" s="10">
        <f t="shared" si="278"/>
        <v>2184</v>
      </c>
      <c r="QR17" s="10">
        <f t="shared" si="278"/>
        <v>1830</v>
      </c>
      <c r="QS17" s="10">
        <f t="shared" si="278"/>
        <v>3145</v>
      </c>
      <c r="QT17" s="10">
        <f t="shared" si="278"/>
        <v>3442</v>
      </c>
      <c r="QU17" s="10">
        <f t="shared" si="278"/>
        <v>2756</v>
      </c>
      <c r="QV17" s="10">
        <f t="shared" si="278"/>
        <v>2843</v>
      </c>
      <c r="QW17" s="10">
        <f t="shared" si="278"/>
        <v>2936</v>
      </c>
      <c r="QX17" s="10">
        <f t="shared" si="278"/>
        <v>3495</v>
      </c>
      <c r="QY17" s="10">
        <f t="shared" si="278"/>
        <v>2310</v>
      </c>
      <c r="QZ17" s="10">
        <f t="shared" si="278"/>
        <v>2095</v>
      </c>
      <c r="RA17" s="10">
        <f t="shared" si="278"/>
        <v>2202</v>
      </c>
      <c r="RB17" s="10">
        <f t="shared" si="278"/>
        <v>5239</v>
      </c>
      <c r="RC17" s="10">
        <f t="shared" si="278"/>
        <v>3547</v>
      </c>
      <c r="RD17" s="10">
        <f t="shared" si="278"/>
        <v>2585</v>
      </c>
      <c r="RE17" s="10">
        <f t="shared" si="278"/>
        <v>2243</v>
      </c>
      <c r="RF17" s="10">
        <f t="shared" si="278"/>
        <v>2448</v>
      </c>
      <c r="RG17" s="10">
        <f t="shared" si="278"/>
        <v>2777</v>
      </c>
      <c r="RH17" s="10">
        <f t="shared" si="278"/>
        <v>2316</v>
      </c>
      <c r="RI17" s="10">
        <f t="shared" si="278"/>
        <v>1432</v>
      </c>
      <c r="RJ17" s="10">
        <f t="shared" si="278"/>
        <v>2100</v>
      </c>
      <c r="RK17" s="10">
        <f t="shared" si="278"/>
        <v>4388</v>
      </c>
      <c r="RL17" s="10">
        <f t="shared" si="278"/>
        <v>2925</v>
      </c>
      <c r="RM17" s="10">
        <f t="shared" si="278"/>
        <v>3504</v>
      </c>
      <c r="RN17" s="10">
        <f t="shared" si="278"/>
        <v>2589</v>
      </c>
      <c r="RO17" s="10">
        <f t="shared" si="278"/>
        <v>3904</v>
      </c>
      <c r="RP17" s="10">
        <f t="shared" si="278"/>
        <v>3870</v>
      </c>
      <c r="RQ17" s="10">
        <f t="shared" si="278"/>
        <v>3732</v>
      </c>
      <c r="RR17" s="10">
        <f t="shared" si="278"/>
        <v>2376</v>
      </c>
      <c r="RS17" s="10">
        <f t="shared" si="278"/>
        <v>2610</v>
      </c>
      <c r="RT17" s="10">
        <f t="shared" si="278"/>
        <v>4302</v>
      </c>
      <c r="RU17" s="10">
        <f t="shared" si="278"/>
        <v>3420</v>
      </c>
      <c r="RV17" s="10">
        <f t="shared" si="278"/>
        <v>2690</v>
      </c>
      <c r="RW17" s="10">
        <f t="shared" si="278"/>
        <v>2497</v>
      </c>
      <c r="RX17" s="10">
        <f t="shared" si="278"/>
        <v>2009</v>
      </c>
      <c r="RY17" s="10">
        <f t="shared" si="278"/>
        <v>2817</v>
      </c>
      <c r="RZ17" s="10">
        <f t="shared" si="278"/>
        <v>2283</v>
      </c>
      <c r="SA17" s="10">
        <f t="shared" si="278"/>
        <v>1632</v>
      </c>
      <c r="SB17" s="10">
        <f t="shared" si="278"/>
        <v>1935</v>
      </c>
      <c r="SC17" s="10">
        <f t="shared" si="278"/>
        <v>1274</v>
      </c>
      <c r="SD17" s="10">
        <f t="shared" si="278"/>
        <v>2636</v>
      </c>
      <c r="SE17" s="10">
        <f t="shared" si="278"/>
        <v>3017</v>
      </c>
      <c r="SF17" s="10">
        <f t="shared" si="278"/>
        <v>2475</v>
      </c>
      <c r="SG17" s="10">
        <f t="shared" si="278"/>
        <v>2057</v>
      </c>
      <c r="SH17" s="10">
        <f t="shared" si="278"/>
        <v>4709</v>
      </c>
      <c r="SI17" s="10">
        <f t="shared" si="278"/>
        <v>3573</v>
      </c>
      <c r="SJ17" s="10">
        <f t="shared" si="278"/>
        <v>4377</v>
      </c>
      <c r="SK17" s="10">
        <f t="shared" si="278"/>
        <v>3032</v>
      </c>
      <c r="SL17" s="10">
        <f t="shared" si="278"/>
        <v>3502</v>
      </c>
      <c r="SM17" s="10">
        <f t="shared" si="278"/>
        <v>2798</v>
      </c>
      <c r="SN17" s="10">
        <f t="shared" si="278"/>
        <v>2559</v>
      </c>
      <c r="SO17" s="10">
        <f t="shared" si="278"/>
        <v>2663</v>
      </c>
      <c r="SP17" s="10">
        <f t="shared" si="278"/>
        <v>2770</v>
      </c>
      <c r="SQ17" s="10">
        <f t="shared" si="278"/>
        <v>4855</v>
      </c>
      <c r="SR17" s="10">
        <f t="shared" si="278"/>
        <v>3327</v>
      </c>
      <c r="SS17" s="10">
        <f t="shared" si="278"/>
        <v>2640</v>
      </c>
      <c r="ST17" s="10">
        <f t="shared" ref="ST17:VE17" si="279">ST18+ST22</f>
        <v>2749</v>
      </c>
      <c r="SU17" s="10">
        <f t="shared" si="279"/>
        <v>3973</v>
      </c>
      <c r="SV17" s="10">
        <f t="shared" si="279"/>
        <v>3138</v>
      </c>
      <c r="SW17" s="10">
        <f t="shared" si="279"/>
        <v>2832</v>
      </c>
      <c r="SX17" s="10">
        <f t="shared" si="279"/>
        <v>2823</v>
      </c>
      <c r="SY17" s="10">
        <f t="shared" si="279"/>
        <v>2684</v>
      </c>
      <c r="SZ17" s="10">
        <f t="shared" si="279"/>
        <v>4381</v>
      </c>
      <c r="TA17" s="10">
        <f t="shared" si="279"/>
        <v>4132</v>
      </c>
      <c r="TB17" s="10">
        <f t="shared" si="279"/>
        <v>3948</v>
      </c>
      <c r="TC17" s="10">
        <f t="shared" si="279"/>
        <v>3327</v>
      </c>
      <c r="TD17" s="10">
        <f t="shared" si="279"/>
        <v>4301</v>
      </c>
      <c r="TE17" s="10">
        <f t="shared" si="279"/>
        <v>4525</v>
      </c>
      <c r="TF17" s="10">
        <f t="shared" si="279"/>
        <v>3310</v>
      </c>
      <c r="TG17" s="10">
        <f t="shared" si="279"/>
        <v>3024</v>
      </c>
      <c r="TH17" s="10">
        <v>2668</v>
      </c>
      <c r="TI17" s="10">
        <f t="shared" ref="TI17:UN17" si="280">TI18+TI22</f>
        <v>2898</v>
      </c>
      <c r="TJ17" s="10">
        <f t="shared" si="280"/>
        <v>4350</v>
      </c>
      <c r="TK17" s="10">
        <f t="shared" si="280"/>
        <v>2941</v>
      </c>
      <c r="TL17" s="10">
        <f t="shared" si="280"/>
        <v>2971</v>
      </c>
      <c r="TM17" s="10">
        <f t="shared" si="280"/>
        <v>2649</v>
      </c>
      <c r="TN17" s="10">
        <f t="shared" si="280"/>
        <v>2225</v>
      </c>
      <c r="TO17" s="10">
        <f t="shared" si="280"/>
        <v>2164</v>
      </c>
      <c r="TP17" s="10">
        <f t="shared" si="280"/>
        <v>2983</v>
      </c>
      <c r="TQ17" s="10">
        <f t="shared" si="280"/>
        <v>3404</v>
      </c>
      <c r="TR17" s="10">
        <f t="shared" si="280"/>
        <v>2716</v>
      </c>
      <c r="TS17" s="10">
        <f t="shared" si="280"/>
        <v>2282</v>
      </c>
      <c r="TT17" s="10">
        <f t="shared" si="280"/>
        <v>4346</v>
      </c>
      <c r="TU17" s="10">
        <f t="shared" si="280"/>
        <v>5079</v>
      </c>
      <c r="TV17" s="10">
        <f t="shared" si="280"/>
        <v>4677</v>
      </c>
      <c r="TW17" s="10">
        <f t="shared" si="280"/>
        <v>3722</v>
      </c>
      <c r="TX17" s="10">
        <f t="shared" si="280"/>
        <v>4118</v>
      </c>
      <c r="TY17" s="10">
        <f t="shared" si="280"/>
        <v>4564</v>
      </c>
      <c r="TZ17" s="10">
        <f t="shared" si="280"/>
        <v>4531</v>
      </c>
      <c r="UA17" s="10">
        <f t="shared" si="280"/>
        <v>3317</v>
      </c>
      <c r="UB17" s="10">
        <f t="shared" si="280"/>
        <v>2563</v>
      </c>
      <c r="UC17" s="10">
        <f t="shared" si="280"/>
        <v>2510</v>
      </c>
      <c r="UD17" s="10">
        <f t="shared" si="280"/>
        <v>4003</v>
      </c>
      <c r="UE17" s="10">
        <f t="shared" si="280"/>
        <v>3349</v>
      </c>
      <c r="UF17" s="10">
        <f t="shared" si="280"/>
        <v>2351</v>
      </c>
      <c r="UG17" s="10">
        <f t="shared" si="280"/>
        <v>2096</v>
      </c>
      <c r="UH17" s="10">
        <f t="shared" si="280"/>
        <v>1795</v>
      </c>
      <c r="UI17" s="10">
        <f t="shared" si="280"/>
        <v>2816</v>
      </c>
      <c r="UJ17" s="10">
        <f t="shared" si="280"/>
        <v>2303</v>
      </c>
      <c r="UK17" s="10">
        <f t="shared" si="280"/>
        <v>2328</v>
      </c>
      <c r="UL17" s="10">
        <f t="shared" si="280"/>
        <v>2166</v>
      </c>
      <c r="UM17" s="10">
        <f t="shared" si="280"/>
        <v>1718</v>
      </c>
      <c r="UN17" s="10">
        <f t="shared" si="280"/>
        <v>2689</v>
      </c>
      <c r="UO17" s="10">
        <f t="shared" ref="UO17:VT17" si="281">UO18+UO22</f>
        <v>2325</v>
      </c>
      <c r="UP17" s="10">
        <f t="shared" si="281"/>
        <v>2598</v>
      </c>
      <c r="UQ17" s="10">
        <f t="shared" si="281"/>
        <v>2299</v>
      </c>
      <c r="UR17" s="10">
        <f t="shared" si="281"/>
        <v>2361</v>
      </c>
      <c r="US17" s="10">
        <f t="shared" si="281"/>
        <v>4011</v>
      </c>
      <c r="UT17" s="10">
        <f t="shared" si="281"/>
        <v>2870</v>
      </c>
      <c r="UU17" s="10">
        <f t="shared" si="281"/>
        <v>2805</v>
      </c>
      <c r="UV17" s="10">
        <f t="shared" si="281"/>
        <v>2644</v>
      </c>
      <c r="UW17" s="10">
        <f t="shared" si="281"/>
        <v>2179</v>
      </c>
      <c r="UX17" s="10">
        <f t="shared" si="281"/>
        <v>4180</v>
      </c>
      <c r="UY17" s="10">
        <f t="shared" si="281"/>
        <v>2570</v>
      </c>
      <c r="UZ17" s="10">
        <f t="shared" si="281"/>
        <v>2175</v>
      </c>
      <c r="VA17" s="10">
        <f t="shared" si="281"/>
        <v>1902</v>
      </c>
      <c r="VB17" s="10">
        <f t="shared" si="281"/>
        <v>3586</v>
      </c>
      <c r="VC17" s="10">
        <f t="shared" si="281"/>
        <v>2636</v>
      </c>
      <c r="VD17" s="10">
        <f t="shared" si="281"/>
        <v>2098</v>
      </c>
      <c r="VE17" s="10">
        <f t="shared" si="281"/>
        <v>1807</v>
      </c>
      <c r="VF17" s="10">
        <f t="shared" si="281"/>
        <v>2013</v>
      </c>
      <c r="VG17" s="10">
        <f t="shared" si="281"/>
        <v>2581</v>
      </c>
      <c r="VH17" s="10">
        <f t="shared" si="281"/>
        <v>2299</v>
      </c>
      <c r="VI17" s="10">
        <f t="shared" si="281"/>
        <v>2229</v>
      </c>
      <c r="VJ17" s="10">
        <f t="shared" si="281"/>
        <v>1992</v>
      </c>
      <c r="VK17" s="10">
        <f t="shared" si="281"/>
        <v>2127</v>
      </c>
      <c r="VL17" s="10">
        <f t="shared" si="281"/>
        <v>3821</v>
      </c>
      <c r="VM17" s="10">
        <f t="shared" si="281"/>
        <v>2743</v>
      </c>
      <c r="VN17" s="10">
        <f t="shared" si="281"/>
        <v>2378</v>
      </c>
      <c r="VO17" s="10">
        <f t="shared" si="281"/>
        <v>2545</v>
      </c>
      <c r="VP17" s="10">
        <f t="shared" si="281"/>
        <v>2444</v>
      </c>
      <c r="VQ17" s="10">
        <f t="shared" si="281"/>
        <v>2659</v>
      </c>
      <c r="VR17" s="10">
        <f t="shared" si="281"/>
        <v>2226</v>
      </c>
      <c r="VS17" s="10">
        <f t="shared" si="281"/>
        <v>1825</v>
      </c>
      <c r="VT17" s="10">
        <f t="shared" si="281"/>
        <v>1710</v>
      </c>
      <c r="VU17" s="10">
        <f t="shared" ref="VU17:WZ17" si="282">VU18+VU22</f>
        <v>1690</v>
      </c>
      <c r="VV17" s="10">
        <f t="shared" si="282"/>
        <v>2642</v>
      </c>
      <c r="VW17" s="10">
        <f t="shared" si="282"/>
        <v>2077</v>
      </c>
      <c r="VX17" s="10">
        <f t="shared" si="282"/>
        <v>1823</v>
      </c>
      <c r="VY17" s="10">
        <f t="shared" si="282"/>
        <v>1662</v>
      </c>
      <c r="VZ17" s="10">
        <f t="shared" si="282"/>
        <v>1683</v>
      </c>
      <c r="WA17" s="10">
        <f t="shared" si="282"/>
        <v>2616</v>
      </c>
      <c r="WB17" s="10">
        <f t="shared" si="282"/>
        <v>2026</v>
      </c>
      <c r="WC17" s="10">
        <f t="shared" si="282"/>
        <v>1674</v>
      </c>
      <c r="WD17" s="10">
        <f t="shared" si="282"/>
        <v>1597</v>
      </c>
      <c r="WE17" s="10">
        <f t="shared" si="282"/>
        <v>1402</v>
      </c>
      <c r="WF17" s="10">
        <f t="shared" si="282"/>
        <v>2816</v>
      </c>
      <c r="WG17" s="10">
        <f t="shared" si="282"/>
        <v>2453</v>
      </c>
      <c r="WH17" s="10">
        <f t="shared" si="282"/>
        <v>2675</v>
      </c>
      <c r="WI17" s="10">
        <f t="shared" si="282"/>
        <v>2131</v>
      </c>
      <c r="WJ17" s="10">
        <f t="shared" si="282"/>
        <v>2900</v>
      </c>
      <c r="WK17" s="10">
        <f t="shared" si="282"/>
        <v>3005</v>
      </c>
      <c r="WL17" s="10">
        <f t="shared" si="282"/>
        <v>2641</v>
      </c>
      <c r="WM17" s="10">
        <f t="shared" si="282"/>
        <v>2001</v>
      </c>
      <c r="WN17" s="10">
        <f t="shared" si="282"/>
        <v>1913</v>
      </c>
      <c r="WO17" s="10">
        <f t="shared" si="282"/>
        <v>2752</v>
      </c>
      <c r="WP17" s="10">
        <f t="shared" si="282"/>
        <v>2377</v>
      </c>
      <c r="WQ17" s="10">
        <f t="shared" si="282"/>
        <v>1872</v>
      </c>
      <c r="WR17" s="10">
        <f t="shared" si="282"/>
        <v>1706</v>
      </c>
      <c r="WS17" s="10">
        <f t="shared" si="282"/>
        <v>1590</v>
      </c>
      <c r="WT17" s="10">
        <f t="shared" si="282"/>
        <v>2149</v>
      </c>
      <c r="WU17" s="10">
        <f t="shared" si="282"/>
        <v>1852</v>
      </c>
      <c r="WV17" s="10">
        <f t="shared" si="282"/>
        <v>1951</v>
      </c>
      <c r="WW17" s="10">
        <f t="shared" si="282"/>
        <v>1614</v>
      </c>
      <c r="WX17" s="10">
        <v>1403</v>
      </c>
      <c r="WY17" s="10">
        <f t="shared" ref="WY17:YD17" si="283">WY18+WY22</f>
        <v>2141</v>
      </c>
      <c r="WZ17" s="10">
        <f t="shared" si="283"/>
        <v>1882</v>
      </c>
      <c r="XA17" s="10">
        <f t="shared" si="283"/>
        <v>2040</v>
      </c>
      <c r="XB17" s="10">
        <f t="shared" si="283"/>
        <v>1917</v>
      </c>
      <c r="XC17" s="10">
        <f t="shared" si="283"/>
        <v>2008</v>
      </c>
      <c r="XD17" s="10">
        <f t="shared" si="283"/>
        <v>2434</v>
      </c>
      <c r="XE17" s="10">
        <f t="shared" si="283"/>
        <v>2737</v>
      </c>
      <c r="XF17" s="10">
        <f t="shared" si="283"/>
        <v>2929</v>
      </c>
      <c r="XG17" s="10">
        <f t="shared" si="283"/>
        <v>2549</v>
      </c>
      <c r="XH17" s="10">
        <f t="shared" si="283"/>
        <v>2732</v>
      </c>
      <c r="XI17" s="10">
        <f t="shared" si="283"/>
        <v>2303</v>
      </c>
      <c r="XJ17" s="10">
        <f t="shared" si="283"/>
        <v>1912</v>
      </c>
      <c r="XK17" s="10">
        <f t="shared" si="283"/>
        <v>1993</v>
      </c>
      <c r="XL17" s="10">
        <f t="shared" si="283"/>
        <v>2034</v>
      </c>
      <c r="XM17" s="10">
        <f t="shared" si="283"/>
        <v>3226</v>
      </c>
      <c r="XN17" s="10">
        <f t="shared" si="283"/>
        <v>1992</v>
      </c>
      <c r="XO17" s="10">
        <f t="shared" si="283"/>
        <v>2113</v>
      </c>
      <c r="XP17" s="10">
        <f t="shared" si="283"/>
        <v>1880</v>
      </c>
      <c r="XQ17" s="10">
        <f t="shared" si="283"/>
        <v>2088</v>
      </c>
      <c r="XR17" s="10">
        <f t="shared" si="283"/>
        <v>2501</v>
      </c>
      <c r="XS17" s="10">
        <f t="shared" si="283"/>
        <v>2351</v>
      </c>
      <c r="XT17" s="10">
        <f t="shared" si="283"/>
        <v>2070</v>
      </c>
      <c r="XU17" s="10">
        <f t="shared" si="283"/>
        <v>1854</v>
      </c>
      <c r="XV17" s="10">
        <f t="shared" si="283"/>
        <v>2062</v>
      </c>
      <c r="XW17" s="10">
        <f t="shared" si="283"/>
        <v>3423</v>
      </c>
      <c r="XX17" s="10">
        <f t="shared" si="283"/>
        <v>3318</v>
      </c>
      <c r="XY17" s="10">
        <f t="shared" si="283"/>
        <v>2770</v>
      </c>
      <c r="XZ17" s="10">
        <f t="shared" si="283"/>
        <v>3003</v>
      </c>
      <c r="YA17" s="10">
        <f t="shared" si="283"/>
        <v>2801</v>
      </c>
      <c r="YB17" s="10">
        <f t="shared" si="283"/>
        <v>3066</v>
      </c>
      <c r="YC17" s="10">
        <f t="shared" si="283"/>
        <v>2449</v>
      </c>
      <c r="YD17" s="10">
        <f t="shared" si="283"/>
        <v>2201</v>
      </c>
      <c r="YE17" s="10">
        <f t="shared" ref="YE17:ZJ17" si="284">YE18+YE22</f>
        <v>2039</v>
      </c>
      <c r="YF17" s="10">
        <f t="shared" si="284"/>
        <v>1984</v>
      </c>
      <c r="YG17" s="10">
        <f t="shared" si="284"/>
        <v>3376</v>
      </c>
      <c r="YH17" s="10">
        <f t="shared" si="284"/>
        <v>2554</v>
      </c>
      <c r="YI17" s="10">
        <f t="shared" si="284"/>
        <v>2508</v>
      </c>
      <c r="YJ17" s="10">
        <f t="shared" si="284"/>
        <v>2155</v>
      </c>
      <c r="YK17" s="10">
        <f t="shared" si="284"/>
        <v>2338</v>
      </c>
      <c r="YL17" s="10">
        <f t="shared" si="284"/>
        <v>2438</v>
      </c>
      <c r="YM17" s="10">
        <f t="shared" si="284"/>
        <v>2562</v>
      </c>
      <c r="YN17" s="10">
        <f t="shared" si="284"/>
        <v>2195</v>
      </c>
      <c r="YO17" s="10">
        <f t="shared" si="284"/>
        <v>2022</v>
      </c>
      <c r="YP17" s="10">
        <f t="shared" si="284"/>
        <v>1753</v>
      </c>
      <c r="YQ17" s="10">
        <f t="shared" si="284"/>
        <v>2897</v>
      </c>
      <c r="YR17" s="10">
        <f t="shared" si="284"/>
        <v>2766</v>
      </c>
      <c r="YS17" s="10">
        <f t="shared" si="284"/>
        <v>2406</v>
      </c>
      <c r="YT17" s="10">
        <f t="shared" si="284"/>
        <v>2418</v>
      </c>
      <c r="YU17" s="10">
        <f t="shared" si="284"/>
        <v>2896</v>
      </c>
      <c r="YV17" s="10">
        <f t="shared" si="284"/>
        <v>3018</v>
      </c>
      <c r="YW17" s="10">
        <f t="shared" si="284"/>
        <v>2020</v>
      </c>
      <c r="YX17" s="10">
        <f t="shared" si="284"/>
        <v>3190</v>
      </c>
      <c r="YY17" s="10">
        <f t="shared" si="284"/>
        <v>182</v>
      </c>
      <c r="YZ17" s="10">
        <f t="shared" si="284"/>
        <v>743</v>
      </c>
      <c r="ZA17" s="10">
        <f t="shared" si="284"/>
        <v>1304</v>
      </c>
      <c r="ZB17" s="10">
        <f t="shared" si="284"/>
        <v>2188</v>
      </c>
      <c r="ZC17" s="10">
        <f t="shared" si="284"/>
        <v>1834</v>
      </c>
      <c r="ZD17" s="10">
        <f t="shared" si="284"/>
        <v>3644</v>
      </c>
      <c r="ZE17" s="10">
        <f t="shared" si="284"/>
        <v>3012</v>
      </c>
      <c r="ZF17" s="10">
        <f t="shared" si="284"/>
        <v>2548</v>
      </c>
      <c r="ZG17" s="10">
        <f t="shared" si="284"/>
        <v>2175</v>
      </c>
      <c r="ZH17" s="10">
        <f t="shared" si="284"/>
        <v>1836</v>
      </c>
      <c r="ZI17" s="10">
        <f t="shared" si="284"/>
        <v>2782</v>
      </c>
      <c r="ZJ17" s="10">
        <f t="shared" si="284"/>
        <v>2176</v>
      </c>
      <c r="ZK17" s="10">
        <f t="shared" ref="ZK17:AAP17" si="285">ZK18+ZK22</f>
        <v>2346</v>
      </c>
      <c r="ZL17" s="10">
        <f t="shared" si="285"/>
        <v>2289</v>
      </c>
      <c r="ZM17" s="10">
        <f t="shared" si="285"/>
        <v>2114</v>
      </c>
      <c r="ZN17" s="10">
        <f t="shared" si="285"/>
        <v>3767</v>
      </c>
      <c r="ZO17" s="10">
        <f t="shared" si="285"/>
        <v>3094</v>
      </c>
      <c r="ZP17" s="10">
        <f t="shared" si="285"/>
        <v>3488</v>
      </c>
      <c r="ZQ17" s="10">
        <f t="shared" si="285"/>
        <v>2927</v>
      </c>
      <c r="ZR17" s="10">
        <f t="shared" si="285"/>
        <v>2692</v>
      </c>
      <c r="ZS17" s="10">
        <f t="shared" si="285"/>
        <v>2796</v>
      </c>
      <c r="ZT17" s="10">
        <f t="shared" si="285"/>
        <v>2933</v>
      </c>
      <c r="ZU17" s="10">
        <f t="shared" si="285"/>
        <v>2507</v>
      </c>
      <c r="ZV17" s="10">
        <f t="shared" si="285"/>
        <v>2664</v>
      </c>
      <c r="ZW17" s="10">
        <f t="shared" si="285"/>
        <v>2662</v>
      </c>
      <c r="ZX17" s="10">
        <f t="shared" si="285"/>
        <v>3605</v>
      </c>
      <c r="ZY17" s="10">
        <f t="shared" si="285"/>
        <v>3035</v>
      </c>
      <c r="ZZ17" s="10">
        <f t="shared" si="285"/>
        <v>2219</v>
      </c>
      <c r="AAA17" s="10">
        <f t="shared" si="285"/>
        <v>2421</v>
      </c>
      <c r="AAB17" s="10">
        <f t="shared" si="285"/>
        <v>2319</v>
      </c>
      <c r="AAC17" s="10">
        <f t="shared" si="285"/>
        <v>2976</v>
      </c>
      <c r="AAD17" s="10">
        <f t="shared" si="285"/>
        <v>2511</v>
      </c>
      <c r="AAE17" s="10">
        <f t="shared" si="285"/>
        <v>2251</v>
      </c>
      <c r="AAF17" s="10">
        <f t="shared" si="285"/>
        <v>2862</v>
      </c>
      <c r="AAG17" s="10">
        <f t="shared" si="285"/>
        <v>2073</v>
      </c>
      <c r="AAH17" s="10">
        <f t="shared" si="285"/>
        <v>3097</v>
      </c>
      <c r="AAI17" s="10">
        <f t="shared" si="285"/>
        <v>2545</v>
      </c>
      <c r="AAJ17" s="10">
        <f t="shared" si="285"/>
        <v>3679</v>
      </c>
      <c r="AAK17" s="10">
        <f t="shared" si="285"/>
        <v>3326</v>
      </c>
      <c r="AAL17" s="10">
        <f t="shared" si="285"/>
        <v>3613</v>
      </c>
      <c r="AAM17" s="10">
        <f t="shared" si="285"/>
        <v>4415</v>
      </c>
      <c r="AAN17" s="10">
        <f t="shared" si="285"/>
        <v>4024</v>
      </c>
      <c r="AAO17" s="10">
        <f t="shared" si="285"/>
        <v>2945</v>
      </c>
      <c r="AAP17" s="10">
        <f t="shared" si="285"/>
        <v>2630</v>
      </c>
      <c r="AAQ17" s="10">
        <f t="shared" ref="AAQ17:ABV17" si="286">AAQ18+AAQ22</f>
        <v>4164</v>
      </c>
      <c r="AAR17" s="10">
        <f t="shared" si="286"/>
        <v>3977</v>
      </c>
      <c r="AAS17" s="10">
        <f t="shared" si="286"/>
        <v>3720</v>
      </c>
      <c r="AAT17" s="10">
        <f t="shared" si="286"/>
        <v>3172</v>
      </c>
      <c r="AAU17" s="10">
        <f t="shared" si="286"/>
        <v>2470</v>
      </c>
      <c r="AAV17" s="10">
        <f t="shared" si="286"/>
        <v>3083</v>
      </c>
      <c r="AAW17" s="10">
        <f t="shared" si="286"/>
        <v>2726</v>
      </c>
      <c r="AAX17" s="10">
        <f t="shared" si="286"/>
        <v>2015</v>
      </c>
      <c r="AAY17" s="10">
        <f t="shared" si="286"/>
        <v>4221</v>
      </c>
      <c r="AAZ17" s="10">
        <f t="shared" si="286"/>
        <v>3482</v>
      </c>
      <c r="ABA17" s="10">
        <f t="shared" si="286"/>
        <v>3533</v>
      </c>
      <c r="ABB17" s="10">
        <f t="shared" si="286"/>
        <v>3230</v>
      </c>
      <c r="ABC17" s="10">
        <f t="shared" si="286"/>
        <v>3359</v>
      </c>
      <c r="ABD17" s="10">
        <f t="shared" si="286"/>
        <v>4573</v>
      </c>
      <c r="ABE17" s="10">
        <f t="shared" si="286"/>
        <v>3909</v>
      </c>
      <c r="ABF17" s="10">
        <f t="shared" si="286"/>
        <v>3689</v>
      </c>
      <c r="ABG17" s="10">
        <f t="shared" si="286"/>
        <v>3562</v>
      </c>
      <c r="ABH17" s="10">
        <f t="shared" si="286"/>
        <v>3449</v>
      </c>
      <c r="ABI17" s="10">
        <v>5487</v>
      </c>
      <c r="ABJ17" s="10">
        <f t="shared" ref="ABJ17:ADU17" si="287">ABJ18+ABJ22</f>
        <v>5020</v>
      </c>
      <c r="ABK17" s="10">
        <f t="shared" si="287"/>
        <v>3700</v>
      </c>
      <c r="ABL17" s="10">
        <f t="shared" si="287"/>
        <v>3548</v>
      </c>
      <c r="ABM17" s="10">
        <f t="shared" si="287"/>
        <v>2894</v>
      </c>
      <c r="ABN17" s="10">
        <f t="shared" si="287"/>
        <v>3148</v>
      </c>
      <c r="ABO17" s="10">
        <f t="shared" si="287"/>
        <v>2625</v>
      </c>
      <c r="ABP17" s="10">
        <f t="shared" si="287"/>
        <v>2115</v>
      </c>
      <c r="ABQ17" s="10">
        <f t="shared" si="287"/>
        <v>2420</v>
      </c>
      <c r="ABR17" s="10">
        <f t="shared" si="287"/>
        <v>1730</v>
      </c>
      <c r="ABS17" s="10">
        <f t="shared" si="287"/>
        <v>2239</v>
      </c>
      <c r="ABT17" s="10">
        <f t="shared" si="287"/>
        <v>2859</v>
      </c>
      <c r="ABU17" s="10">
        <f t="shared" si="287"/>
        <v>3157</v>
      </c>
      <c r="ABV17" s="10">
        <f t="shared" si="287"/>
        <v>2779</v>
      </c>
      <c r="ABW17" s="10">
        <f t="shared" si="287"/>
        <v>4838</v>
      </c>
      <c r="ABX17" s="10">
        <f t="shared" si="287"/>
        <v>3705</v>
      </c>
      <c r="ABY17" s="10">
        <f t="shared" si="287"/>
        <v>3672</v>
      </c>
      <c r="ABZ17" s="10">
        <f t="shared" si="287"/>
        <v>4000</v>
      </c>
      <c r="ACA17" s="10">
        <f t="shared" si="287"/>
        <v>4285</v>
      </c>
      <c r="ACB17" s="10">
        <f t="shared" si="287"/>
        <v>3835</v>
      </c>
      <c r="ACC17" s="10">
        <f t="shared" si="287"/>
        <v>3297</v>
      </c>
      <c r="ACD17" s="10">
        <f t="shared" si="287"/>
        <v>3075</v>
      </c>
      <c r="ACE17" s="10">
        <f t="shared" si="287"/>
        <v>2953</v>
      </c>
      <c r="ACF17" s="10">
        <f t="shared" si="287"/>
        <v>5048</v>
      </c>
      <c r="ACG17" s="10">
        <f t="shared" si="287"/>
        <v>3817</v>
      </c>
      <c r="ACH17" s="10">
        <f t="shared" si="287"/>
        <v>3523</v>
      </c>
      <c r="ACI17" s="10">
        <f t="shared" si="287"/>
        <v>3396</v>
      </c>
      <c r="ACJ17" s="10">
        <f t="shared" si="287"/>
        <v>4487</v>
      </c>
      <c r="ACK17" s="10">
        <f t="shared" si="287"/>
        <v>3741</v>
      </c>
      <c r="ACL17" s="10">
        <f t="shared" si="287"/>
        <v>3402</v>
      </c>
      <c r="ACM17" s="10">
        <f t="shared" si="287"/>
        <v>3228</v>
      </c>
      <c r="ACN17" s="10">
        <f t="shared" si="287"/>
        <v>2673</v>
      </c>
      <c r="ACO17" s="10">
        <f t="shared" si="287"/>
        <v>4551</v>
      </c>
      <c r="ACP17" s="10">
        <f t="shared" si="287"/>
        <v>4436</v>
      </c>
      <c r="ACQ17" s="10">
        <f t="shared" si="287"/>
        <v>4313</v>
      </c>
      <c r="ACR17" s="10">
        <f t="shared" si="287"/>
        <v>4902</v>
      </c>
      <c r="ACS17" s="10">
        <f t="shared" si="287"/>
        <v>3851</v>
      </c>
      <c r="ACT17" s="10">
        <f t="shared" si="287"/>
        <v>5570</v>
      </c>
      <c r="ACU17" s="10">
        <f t="shared" si="287"/>
        <v>4832</v>
      </c>
      <c r="ACV17" s="10">
        <f t="shared" si="287"/>
        <v>4841</v>
      </c>
      <c r="ACW17" s="10">
        <f t="shared" si="287"/>
        <v>5085</v>
      </c>
      <c r="ACX17" s="10">
        <f t="shared" si="287"/>
        <v>3789</v>
      </c>
      <c r="ACY17" s="10">
        <f t="shared" si="287"/>
        <v>4746</v>
      </c>
      <c r="ACZ17" s="10">
        <f t="shared" si="287"/>
        <v>3848</v>
      </c>
      <c r="ADA17" s="10">
        <f t="shared" si="287"/>
        <v>2410</v>
      </c>
      <c r="ADB17" s="10">
        <f t="shared" si="287"/>
        <v>2743</v>
      </c>
      <c r="ADC17" s="10">
        <f t="shared" si="287"/>
        <v>2237</v>
      </c>
      <c r="ADD17" s="10">
        <f t="shared" si="287"/>
        <v>2324</v>
      </c>
      <c r="ADE17" s="10">
        <f t="shared" si="287"/>
        <v>2940</v>
      </c>
      <c r="ADF17" s="10">
        <f t="shared" si="287"/>
        <v>3127</v>
      </c>
      <c r="ADG17" s="10">
        <f t="shared" si="287"/>
        <v>2861</v>
      </c>
      <c r="ADH17" s="10">
        <f t="shared" si="287"/>
        <v>2280</v>
      </c>
      <c r="ADI17" s="10">
        <f t="shared" si="287"/>
        <v>3776</v>
      </c>
      <c r="ADJ17" s="10">
        <f t="shared" si="287"/>
        <v>3299</v>
      </c>
      <c r="ADK17" s="10">
        <f t="shared" si="287"/>
        <v>3766</v>
      </c>
      <c r="ADL17" s="10">
        <f t="shared" si="287"/>
        <v>4170</v>
      </c>
      <c r="ADM17" s="10">
        <f t="shared" si="287"/>
        <v>2890</v>
      </c>
      <c r="ADN17" s="10">
        <f t="shared" si="287"/>
        <v>4379</v>
      </c>
      <c r="ADO17" s="10">
        <f t="shared" si="287"/>
        <v>4306</v>
      </c>
      <c r="ADP17" s="10">
        <f t="shared" si="287"/>
        <v>3997</v>
      </c>
      <c r="ADQ17" s="10">
        <f t="shared" si="287"/>
        <v>3112</v>
      </c>
      <c r="ADR17" s="10">
        <f t="shared" si="287"/>
        <v>2566</v>
      </c>
      <c r="ADS17" s="10">
        <f t="shared" si="287"/>
        <v>3725</v>
      </c>
      <c r="ADT17" s="10">
        <f t="shared" si="287"/>
        <v>3326</v>
      </c>
      <c r="ADU17" s="10">
        <f t="shared" si="287"/>
        <v>2743</v>
      </c>
      <c r="ADV17" s="10">
        <f t="shared" ref="ADV17:AGG17" si="288">ADV18+ADV22</f>
        <v>2464</v>
      </c>
      <c r="ADW17" s="10">
        <f t="shared" si="288"/>
        <v>2073</v>
      </c>
      <c r="ADX17" s="10">
        <f t="shared" si="288"/>
        <v>2944</v>
      </c>
      <c r="ADY17" s="10">
        <f t="shared" si="288"/>
        <v>2499</v>
      </c>
      <c r="ADZ17" s="10">
        <f t="shared" si="288"/>
        <v>2721</v>
      </c>
      <c r="AEA17" s="10">
        <f t="shared" si="288"/>
        <v>2186</v>
      </c>
      <c r="AEB17" s="10">
        <f t="shared" si="288"/>
        <v>2115</v>
      </c>
      <c r="AEC17" s="10">
        <f t="shared" si="288"/>
        <v>3060</v>
      </c>
      <c r="AED17" s="10">
        <f t="shared" si="288"/>
        <v>2557</v>
      </c>
      <c r="AEE17" s="10">
        <f t="shared" si="288"/>
        <v>2502</v>
      </c>
      <c r="AEF17" s="10">
        <f t="shared" si="288"/>
        <v>2572</v>
      </c>
      <c r="AEG17" s="10">
        <f t="shared" si="288"/>
        <v>4979</v>
      </c>
      <c r="AEH17" s="10">
        <f t="shared" si="288"/>
        <v>3716</v>
      </c>
      <c r="AEI17" s="10">
        <f t="shared" si="288"/>
        <v>3649</v>
      </c>
      <c r="AEJ17" s="10">
        <f t="shared" si="288"/>
        <v>3281</v>
      </c>
      <c r="AEK17" s="10">
        <f t="shared" si="288"/>
        <v>2808</v>
      </c>
      <c r="AEL17" s="10">
        <f t="shared" si="288"/>
        <v>3305</v>
      </c>
      <c r="AEM17" s="10">
        <f t="shared" si="288"/>
        <v>2947</v>
      </c>
      <c r="AEN17" s="10">
        <f t="shared" si="288"/>
        <v>2747</v>
      </c>
      <c r="AEO17" s="10">
        <f t="shared" si="288"/>
        <v>2735</v>
      </c>
      <c r="AEP17" s="10">
        <f t="shared" si="288"/>
        <v>2057</v>
      </c>
      <c r="AEQ17" s="10">
        <f t="shared" si="288"/>
        <v>3647</v>
      </c>
      <c r="AER17" s="10">
        <f t="shared" si="288"/>
        <v>2920</v>
      </c>
      <c r="AES17" s="10">
        <f t="shared" si="288"/>
        <v>2462</v>
      </c>
      <c r="AET17" s="10">
        <f t="shared" si="288"/>
        <v>2260</v>
      </c>
      <c r="AEU17" s="10">
        <f t="shared" si="288"/>
        <v>2102</v>
      </c>
      <c r="AEV17" s="10">
        <f t="shared" si="288"/>
        <v>3148</v>
      </c>
      <c r="AEW17" s="10">
        <f t="shared" si="288"/>
        <v>2584</v>
      </c>
      <c r="AEX17" s="10">
        <f t="shared" si="288"/>
        <v>2721</v>
      </c>
      <c r="AEY17" s="10">
        <f t="shared" si="288"/>
        <v>2573</v>
      </c>
      <c r="AEZ17" s="10">
        <f t="shared" si="288"/>
        <v>2335</v>
      </c>
      <c r="AFA17" s="10">
        <f t="shared" si="288"/>
        <v>3757</v>
      </c>
      <c r="AFB17" s="10">
        <f t="shared" si="288"/>
        <v>3931</v>
      </c>
      <c r="AFC17" s="10">
        <f t="shared" si="288"/>
        <v>3065</v>
      </c>
      <c r="AFD17" s="10">
        <f t="shared" si="288"/>
        <v>3369</v>
      </c>
      <c r="AFE17" s="10">
        <f t="shared" si="288"/>
        <v>3085</v>
      </c>
      <c r="AFF17" s="10">
        <f t="shared" si="288"/>
        <v>3905</v>
      </c>
      <c r="AFG17" s="10">
        <f t="shared" si="288"/>
        <v>3183</v>
      </c>
      <c r="AFH17" s="10">
        <f t="shared" si="288"/>
        <v>3012</v>
      </c>
      <c r="AFI17" s="10">
        <f t="shared" si="288"/>
        <v>2236</v>
      </c>
      <c r="AFJ17" s="10">
        <f t="shared" si="288"/>
        <v>2021</v>
      </c>
      <c r="AFK17" s="10">
        <f t="shared" si="288"/>
        <v>3636</v>
      </c>
      <c r="AFL17" s="10">
        <f t="shared" si="288"/>
        <v>2735</v>
      </c>
      <c r="AFM17" s="10">
        <f t="shared" si="288"/>
        <v>2279</v>
      </c>
      <c r="AFN17" s="10">
        <f t="shared" si="288"/>
        <v>2094</v>
      </c>
      <c r="AFO17" s="10">
        <f t="shared" si="288"/>
        <v>2162</v>
      </c>
      <c r="AFP17" s="10">
        <f t="shared" si="288"/>
        <v>2841</v>
      </c>
      <c r="AFQ17" s="10">
        <f t="shared" si="288"/>
        <v>2350</v>
      </c>
      <c r="AFR17" s="10">
        <f t="shared" si="288"/>
        <v>1995</v>
      </c>
      <c r="AFS17" s="10">
        <f t="shared" si="288"/>
        <v>1700</v>
      </c>
      <c r="AFT17" s="10">
        <f t="shared" si="288"/>
        <v>1523</v>
      </c>
      <c r="AFU17" s="10">
        <f t="shared" si="288"/>
        <v>3336</v>
      </c>
      <c r="AFV17" s="10">
        <f t="shared" si="288"/>
        <v>2756</v>
      </c>
      <c r="AFW17" s="10">
        <f t="shared" si="288"/>
        <v>2563</v>
      </c>
      <c r="AFX17" s="10">
        <f t="shared" si="288"/>
        <v>2841</v>
      </c>
      <c r="AFY17" s="10">
        <f t="shared" si="288"/>
        <v>3471</v>
      </c>
      <c r="AFZ17" s="10">
        <f t="shared" si="288"/>
        <v>3359</v>
      </c>
      <c r="AGA17" s="10">
        <f t="shared" si="288"/>
        <v>2976</v>
      </c>
      <c r="AGB17" s="10">
        <f t="shared" si="288"/>
        <v>2375</v>
      </c>
      <c r="AGC17" s="10">
        <f t="shared" si="288"/>
        <v>1854</v>
      </c>
      <c r="AGD17" s="10">
        <f t="shared" si="288"/>
        <v>3007</v>
      </c>
      <c r="AGE17" s="10">
        <f t="shared" si="288"/>
        <v>2789</v>
      </c>
      <c r="AGF17" s="10">
        <f t="shared" si="288"/>
        <v>2140</v>
      </c>
      <c r="AGG17" s="10">
        <f t="shared" si="288"/>
        <v>2217</v>
      </c>
      <c r="AGH17" s="10">
        <f t="shared" ref="AGH17:AIS17" si="289">AGH18+AGH22</f>
        <v>1774</v>
      </c>
      <c r="AGI17" s="10">
        <f t="shared" si="289"/>
        <v>2433</v>
      </c>
      <c r="AGJ17" s="10">
        <f t="shared" si="289"/>
        <v>2099</v>
      </c>
      <c r="AGK17" s="10">
        <f t="shared" si="289"/>
        <v>1872</v>
      </c>
      <c r="AGL17" s="10">
        <f t="shared" si="289"/>
        <v>2225</v>
      </c>
      <c r="AGM17" s="10">
        <f t="shared" si="289"/>
        <v>1651</v>
      </c>
      <c r="AGN17" s="10">
        <f t="shared" si="289"/>
        <v>2336</v>
      </c>
      <c r="AGO17" s="10">
        <f t="shared" si="289"/>
        <v>2101</v>
      </c>
      <c r="AGP17" s="10">
        <f t="shared" si="289"/>
        <v>2087</v>
      </c>
      <c r="AGQ17" s="10">
        <f t="shared" si="289"/>
        <v>2100</v>
      </c>
      <c r="AGR17" s="10">
        <f t="shared" si="289"/>
        <v>1980</v>
      </c>
      <c r="AGS17" s="10">
        <f t="shared" si="289"/>
        <v>3898</v>
      </c>
      <c r="AGT17" s="10">
        <f t="shared" si="289"/>
        <v>2625</v>
      </c>
      <c r="AGU17" s="10">
        <f t="shared" si="289"/>
        <v>3129</v>
      </c>
      <c r="AGV17" s="10">
        <f t="shared" si="289"/>
        <v>2823</v>
      </c>
      <c r="AGW17" s="10">
        <f t="shared" si="289"/>
        <v>3175</v>
      </c>
      <c r="AGX17" s="10">
        <f t="shared" si="289"/>
        <v>2681</v>
      </c>
      <c r="AGY17" s="10">
        <f t="shared" si="289"/>
        <v>2249</v>
      </c>
      <c r="AGZ17" s="10">
        <f t="shared" si="289"/>
        <v>2209</v>
      </c>
      <c r="AHA17" s="10">
        <f t="shared" si="289"/>
        <v>1802</v>
      </c>
      <c r="AHB17" s="10">
        <f t="shared" si="289"/>
        <v>3439</v>
      </c>
      <c r="AHC17" s="10">
        <f t="shared" si="289"/>
        <v>2898</v>
      </c>
      <c r="AHD17" s="10">
        <f t="shared" si="289"/>
        <v>2364</v>
      </c>
      <c r="AHE17" s="10">
        <f t="shared" si="289"/>
        <v>2186</v>
      </c>
      <c r="AHF17" s="10">
        <f t="shared" si="289"/>
        <v>1975</v>
      </c>
      <c r="AHG17" s="10">
        <f t="shared" si="289"/>
        <v>2602</v>
      </c>
      <c r="AHH17" s="10">
        <f t="shared" si="289"/>
        <v>2328</v>
      </c>
      <c r="AHI17" s="10">
        <f t="shared" si="289"/>
        <v>2227</v>
      </c>
      <c r="AHJ17" s="10">
        <f t="shared" si="289"/>
        <v>2293</v>
      </c>
      <c r="AHK17" s="10">
        <f t="shared" si="289"/>
        <v>2257</v>
      </c>
      <c r="AHL17" s="10">
        <f t="shared" si="289"/>
        <v>3293</v>
      </c>
      <c r="AHM17" s="10">
        <f t="shared" si="289"/>
        <v>2991</v>
      </c>
      <c r="AHN17" s="10">
        <f t="shared" si="289"/>
        <v>3473</v>
      </c>
      <c r="AHO17" s="10">
        <f t="shared" si="289"/>
        <v>2991</v>
      </c>
      <c r="AHP17" s="10">
        <f t="shared" si="289"/>
        <v>2811</v>
      </c>
      <c r="AHQ17" s="10">
        <f t="shared" si="289"/>
        <v>4309</v>
      </c>
      <c r="AHR17" s="10">
        <f t="shared" si="289"/>
        <v>3463</v>
      </c>
      <c r="AHS17" s="10">
        <f t="shared" si="289"/>
        <v>2599</v>
      </c>
      <c r="AHT17" s="10">
        <f t="shared" si="289"/>
        <v>2211</v>
      </c>
      <c r="AHU17" s="10">
        <f t="shared" si="289"/>
        <v>2004</v>
      </c>
      <c r="AHV17" s="10">
        <f t="shared" si="289"/>
        <v>3180</v>
      </c>
      <c r="AHW17" s="10">
        <f t="shared" si="289"/>
        <v>2683</v>
      </c>
      <c r="AHX17" s="10">
        <f t="shared" si="289"/>
        <v>2081</v>
      </c>
      <c r="AHY17" s="10">
        <f t="shared" si="289"/>
        <v>2025</v>
      </c>
      <c r="AHZ17" s="10">
        <f t="shared" si="289"/>
        <v>2311</v>
      </c>
      <c r="AIA17" s="10">
        <f t="shared" si="289"/>
        <v>2865</v>
      </c>
      <c r="AIB17" s="10">
        <f t="shared" si="289"/>
        <v>2747</v>
      </c>
      <c r="AIC17" s="10">
        <f t="shared" si="289"/>
        <v>2439</v>
      </c>
      <c r="AID17" s="10">
        <f t="shared" si="289"/>
        <v>2115</v>
      </c>
      <c r="AIE17" s="10">
        <f t="shared" si="289"/>
        <v>1892</v>
      </c>
      <c r="AIF17" s="10">
        <f t="shared" si="289"/>
        <v>2740</v>
      </c>
      <c r="AIG17" s="10">
        <f t="shared" si="289"/>
        <v>2264</v>
      </c>
      <c r="AIH17" s="10">
        <f t="shared" si="289"/>
        <v>2460</v>
      </c>
      <c r="AII17" s="10">
        <f t="shared" si="289"/>
        <v>2212</v>
      </c>
      <c r="AIJ17" s="10">
        <f t="shared" si="289"/>
        <v>2394</v>
      </c>
      <c r="AIK17" s="10">
        <f t="shared" si="289"/>
        <v>4296</v>
      </c>
      <c r="AIL17" s="10">
        <f t="shared" si="289"/>
        <v>3705</v>
      </c>
      <c r="AIM17" s="10">
        <f t="shared" si="289"/>
        <v>3446</v>
      </c>
      <c r="AIN17" s="10">
        <f t="shared" si="289"/>
        <v>2866</v>
      </c>
      <c r="AIO17" s="10">
        <f t="shared" si="289"/>
        <v>2764</v>
      </c>
      <c r="AIP17" s="10">
        <f t="shared" si="289"/>
        <v>2488</v>
      </c>
      <c r="AIQ17" s="10">
        <f t="shared" si="289"/>
        <v>2431</v>
      </c>
      <c r="AIR17" s="10">
        <f t="shared" si="289"/>
        <v>2203</v>
      </c>
      <c r="AIS17" s="10">
        <f t="shared" si="289"/>
        <v>1848</v>
      </c>
      <c r="AIT17" s="10">
        <f t="shared" ref="AIT17:ALE17" si="290">AIT18+AIT22</f>
        <v>3218</v>
      </c>
      <c r="AIU17" s="10">
        <f t="shared" si="290"/>
        <v>2573</v>
      </c>
      <c r="AIV17" s="10">
        <f t="shared" si="290"/>
        <v>2162</v>
      </c>
      <c r="AIW17" s="10">
        <f t="shared" si="290"/>
        <v>2066</v>
      </c>
      <c r="AIX17" s="10">
        <f t="shared" si="290"/>
        <v>2221</v>
      </c>
      <c r="AIY17" s="10">
        <f t="shared" si="290"/>
        <v>2590</v>
      </c>
      <c r="AIZ17" s="10">
        <f t="shared" si="290"/>
        <v>1997</v>
      </c>
      <c r="AJA17" s="10">
        <f t="shared" si="290"/>
        <v>2508</v>
      </c>
      <c r="AJB17" s="10">
        <f t="shared" si="290"/>
        <v>2328</v>
      </c>
      <c r="AJC17" s="10">
        <f t="shared" si="290"/>
        <v>2414</v>
      </c>
      <c r="AJD17" s="10">
        <f t="shared" si="290"/>
        <v>3950</v>
      </c>
      <c r="AJE17" s="10">
        <f t="shared" si="290"/>
        <v>3418</v>
      </c>
      <c r="AJF17" s="10">
        <f t="shared" si="290"/>
        <v>3264</v>
      </c>
      <c r="AJG17" s="10">
        <f t="shared" si="290"/>
        <v>3347</v>
      </c>
      <c r="AJH17" s="10">
        <f t="shared" si="290"/>
        <v>2977</v>
      </c>
      <c r="AJI17" s="10">
        <f t="shared" si="290"/>
        <v>2534</v>
      </c>
      <c r="AJJ17" s="10">
        <f t="shared" si="290"/>
        <v>2453</v>
      </c>
      <c r="AJK17" s="10">
        <f t="shared" si="290"/>
        <v>2210</v>
      </c>
      <c r="AJL17" s="10">
        <f t="shared" si="290"/>
        <v>2027</v>
      </c>
      <c r="AJM17" s="10">
        <f t="shared" si="290"/>
        <v>1908</v>
      </c>
      <c r="AJN17" s="10">
        <f t="shared" si="290"/>
        <v>2522</v>
      </c>
      <c r="AJO17" s="10">
        <f t="shared" si="290"/>
        <v>2937</v>
      </c>
      <c r="AJP17" s="10">
        <f t="shared" si="290"/>
        <v>2436</v>
      </c>
      <c r="AJQ17" s="10">
        <f t="shared" si="290"/>
        <v>2053</v>
      </c>
      <c r="AJR17" s="10">
        <f t="shared" si="290"/>
        <v>2282</v>
      </c>
      <c r="AJS17" s="10">
        <f t="shared" si="290"/>
        <v>2593</v>
      </c>
      <c r="AJT17" s="10">
        <f t="shared" si="290"/>
        <v>2312</v>
      </c>
      <c r="AJU17" s="10">
        <f t="shared" si="290"/>
        <v>2253</v>
      </c>
      <c r="AJV17" s="10">
        <f t="shared" si="290"/>
        <v>2095</v>
      </c>
      <c r="AJW17" s="10">
        <f t="shared" si="290"/>
        <v>1770</v>
      </c>
      <c r="AJX17" s="10">
        <f t="shared" si="290"/>
        <v>3195</v>
      </c>
      <c r="AJY17" s="10">
        <f t="shared" si="290"/>
        <v>2798</v>
      </c>
      <c r="AJZ17" s="10">
        <f t="shared" si="290"/>
        <v>2361</v>
      </c>
      <c r="AKA17" s="10">
        <f t="shared" si="290"/>
        <v>3508</v>
      </c>
      <c r="AKB17" s="10">
        <f t="shared" si="290"/>
        <v>2860</v>
      </c>
      <c r="AKC17" s="10">
        <f t="shared" si="290"/>
        <v>3820</v>
      </c>
      <c r="AKD17" s="10">
        <f t="shared" si="290"/>
        <v>3541</v>
      </c>
      <c r="AKE17" s="10">
        <f t="shared" si="290"/>
        <v>4128</v>
      </c>
      <c r="AKF17" s="10">
        <f t="shared" si="290"/>
        <v>3158</v>
      </c>
      <c r="AKG17" s="10">
        <f t="shared" si="290"/>
        <v>2532</v>
      </c>
      <c r="AKH17" s="10">
        <f t="shared" si="290"/>
        <v>3998</v>
      </c>
      <c r="AKI17" s="10">
        <f t="shared" si="290"/>
        <v>2882</v>
      </c>
      <c r="AKJ17" s="10">
        <f t="shared" si="290"/>
        <v>2602</v>
      </c>
      <c r="AKK17" s="10">
        <f t="shared" si="290"/>
        <v>2014</v>
      </c>
      <c r="AKL17" s="10">
        <f t="shared" si="290"/>
        <v>2568</v>
      </c>
      <c r="AKM17" s="10">
        <f t="shared" si="290"/>
        <v>2226</v>
      </c>
      <c r="AKN17" s="10">
        <f t="shared" si="290"/>
        <v>2037</v>
      </c>
      <c r="AKO17" s="10">
        <f t="shared" si="290"/>
        <v>4001</v>
      </c>
      <c r="AKP17" s="10">
        <f t="shared" si="290"/>
        <v>3016</v>
      </c>
      <c r="AKQ17" s="10">
        <f t="shared" si="290"/>
        <v>2768</v>
      </c>
      <c r="AKR17" s="10">
        <f t="shared" si="290"/>
        <v>2729</v>
      </c>
      <c r="AKS17" s="10">
        <f t="shared" si="290"/>
        <v>2815</v>
      </c>
      <c r="AKT17" s="10">
        <f t="shared" si="290"/>
        <v>4607</v>
      </c>
      <c r="AKU17" s="10">
        <f t="shared" si="290"/>
        <v>3614</v>
      </c>
      <c r="AKV17" s="10">
        <f t="shared" si="290"/>
        <v>3324</v>
      </c>
      <c r="AKW17" s="10">
        <f t="shared" si="290"/>
        <v>3029</v>
      </c>
      <c r="AKX17" s="10">
        <f t="shared" si="290"/>
        <v>3654</v>
      </c>
      <c r="AKY17" s="10">
        <f t="shared" si="290"/>
        <v>3725</v>
      </c>
      <c r="AKZ17" s="10">
        <f t="shared" si="290"/>
        <v>3209</v>
      </c>
      <c r="ALA17" s="10">
        <f t="shared" si="290"/>
        <v>3599</v>
      </c>
      <c r="ALB17" s="10">
        <f t="shared" si="290"/>
        <v>2895</v>
      </c>
      <c r="ALC17" s="10">
        <f t="shared" si="290"/>
        <v>3154</v>
      </c>
      <c r="ALD17" s="10">
        <f t="shared" si="290"/>
        <v>3376</v>
      </c>
      <c r="ALE17" s="10">
        <f t="shared" si="290"/>
        <v>2686</v>
      </c>
      <c r="ALF17" s="10">
        <f t="shared" ref="ALF17:ANQ17" si="291">ALF18+ALF22</f>
        <v>2791</v>
      </c>
      <c r="ALG17" s="10">
        <f t="shared" si="291"/>
        <v>2069</v>
      </c>
      <c r="ALH17" s="10">
        <f t="shared" si="291"/>
        <v>1972</v>
      </c>
      <c r="ALI17" s="10">
        <f t="shared" si="291"/>
        <v>3333</v>
      </c>
      <c r="ALJ17" s="10">
        <f t="shared" si="291"/>
        <v>3100</v>
      </c>
      <c r="ALK17" s="10">
        <f t="shared" si="291"/>
        <v>2754</v>
      </c>
      <c r="ALL17" s="10">
        <f t="shared" si="291"/>
        <v>2232</v>
      </c>
      <c r="ALM17" s="10">
        <f t="shared" si="291"/>
        <v>4824</v>
      </c>
      <c r="ALN17" s="10">
        <f t="shared" si="291"/>
        <v>4170</v>
      </c>
      <c r="ALO17" s="10">
        <f t="shared" si="291"/>
        <v>4061</v>
      </c>
      <c r="ALP17" s="10">
        <f t="shared" si="291"/>
        <v>6151</v>
      </c>
      <c r="ALQ17" s="10">
        <f t="shared" si="291"/>
        <v>4432</v>
      </c>
      <c r="ALR17" s="10">
        <f t="shared" si="291"/>
        <v>3472</v>
      </c>
      <c r="ALS17" s="10">
        <f t="shared" si="291"/>
        <v>3131</v>
      </c>
      <c r="ALT17" s="10">
        <f t="shared" si="291"/>
        <v>2728</v>
      </c>
      <c r="ALU17" s="10">
        <f t="shared" si="291"/>
        <v>4376</v>
      </c>
      <c r="ALV17" s="10">
        <f t="shared" si="291"/>
        <v>3721</v>
      </c>
      <c r="ALW17" s="10">
        <f t="shared" si="291"/>
        <v>3312</v>
      </c>
      <c r="ALX17" s="10">
        <f t="shared" si="291"/>
        <v>2937</v>
      </c>
      <c r="ALY17" s="10">
        <f t="shared" si="291"/>
        <v>2732</v>
      </c>
      <c r="ALZ17" s="10">
        <f t="shared" si="291"/>
        <v>4385</v>
      </c>
      <c r="AMA17" s="10">
        <f t="shared" si="291"/>
        <v>3538</v>
      </c>
      <c r="AMB17" s="10">
        <f t="shared" si="291"/>
        <v>3139</v>
      </c>
      <c r="AMC17" s="10">
        <f t="shared" si="291"/>
        <v>2521</v>
      </c>
      <c r="AMD17" s="10">
        <f t="shared" si="291"/>
        <v>3436</v>
      </c>
      <c r="AME17" s="10">
        <f t="shared" si="291"/>
        <v>3886</v>
      </c>
      <c r="AMF17" s="10">
        <f t="shared" si="291"/>
        <v>3280</v>
      </c>
      <c r="AMG17" s="10">
        <f t="shared" si="291"/>
        <v>3578</v>
      </c>
      <c r="AMH17" s="10">
        <f t="shared" si="291"/>
        <v>4136</v>
      </c>
      <c r="AMI17" s="10">
        <f t="shared" si="291"/>
        <v>5256</v>
      </c>
      <c r="AMJ17" s="10">
        <f t="shared" si="291"/>
        <v>7728</v>
      </c>
      <c r="AMK17" s="10">
        <f t="shared" si="291"/>
        <v>6000</v>
      </c>
      <c r="AML17" s="10">
        <f t="shared" si="291"/>
        <v>4365</v>
      </c>
      <c r="AMM17" s="10">
        <f t="shared" si="291"/>
        <v>3077</v>
      </c>
      <c r="AMN17" s="10">
        <f t="shared" si="291"/>
        <v>4215</v>
      </c>
      <c r="AMO17" s="10">
        <f t="shared" si="291"/>
        <v>4166</v>
      </c>
      <c r="AMP17" s="10">
        <f t="shared" si="291"/>
        <v>3278</v>
      </c>
      <c r="AMQ17" s="10">
        <f t="shared" si="291"/>
        <v>2646</v>
      </c>
      <c r="AMR17" s="10">
        <f t="shared" si="291"/>
        <v>3151</v>
      </c>
      <c r="AMS17" s="10">
        <f t="shared" si="291"/>
        <v>2999</v>
      </c>
      <c r="AMT17" s="10">
        <f t="shared" si="291"/>
        <v>3806</v>
      </c>
      <c r="AMU17" s="10">
        <f t="shared" si="291"/>
        <v>3343</v>
      </c>
      <c r="AMV17" s="10">
        <f t="shared" si="291"/>
        <v>3102</v>
      </c>
      <c r="AMW17" s="10">
        <f t="shared" si="291"/>
        <v>2453</v>
      </c>
      <c r="AMX17" s="10">
        <f t="shared" si="291"/>
        <v>3712</v>
      </c>
      <c r="AMY17" s="10">
        <f t="shared" si="291"/>
        <v>3896</v>
      </c>
      <c r="AMZ17" s="10">
        <f t="shared" si="291"/>
        <v>3401</v>
      </c>
      <c r="ANA17" s="10">
        <f t="shared" si="291"/>
        <v>3514</v>
      </c>
      <c r="ANB17" s="10">
        <f t="shared" si="291"/>
        <v>4116</v>
      </c>
      <c r="ANC17" s="10">
        <f t="shared" si="291"/>
        <v>5400</v>
      </c>
      <c r="AND17" s="10">
        <f t="shared" si="291"/>
        <v>5175</v>
      </c>
      <c r="ANE17" s="10">
        <f t="shared" si="291"/>
        <v>4543</v>
      </c>
      <c r="ANF17" s="10">
        <f t="shared" si="291"/>
        <v>3651</v>
      </c>
      <c r="ANG17" s="10">
        <f t="shared" si="291"/>
        <v>3148</v>
      </c>
      <c r="ANH17" s="10">
        <f t="shared" si="291"/>
        <v>3983</v>
      </c>
      <c r="ANI17" s="10">
        <f t="shared" si="291"/>
        <v>3565</v>
      </c>
      <c r="ANJ17" s="10">
        <f t="shared" si="291"/>
        <v>3119</v>
      </c>
      <c r="ANK17" s="10">
        <f t="shared" si="291"/>
        <v>2784</v>
      </c>
      <c r="ANL17" s="10">
        <f t="shared" si="291"/>
        <v>2188</v>
      </c>
      <c r="ANM17" s="10">
        <f t="shared" si="291"/>
        <v>3083</v>
      </c>
      <c r="ANN17" s="10">
        <f t="shared" si="291"/>
        <v>2820</v>
      </c>
      <c r="ANO17" s="10">
        <f t="shared" si="291"/>
        <v>2461</v>
      </c>
      <c r="ANP17" s="10">
        <f t="shared" si="291"/>
        <v>2176</v>
      </c>
      <c r="ANQ17" s="10">
        <f t="shared" si="291"/>
        <v>2208</v>
      </c>
      <c r="ANR17" s="10">
        <f t="shared" ref="ANR17:AQC17" si="292">ANR18+ANR22</f>
        <v>3023</v>
      </c>
      <c r="ANS17" s="10">
        <f t="shared" si="292"/>
        <v>2603</v>
      </c>
      <c r="ANT17" s="10">
        <f t="shared" si="292"/>
        <v>2516</v>
      </c>
      <c r="ANU17" s="10">
        <f t="shared" si="292"/>
        <v>2649</v>
      </c>
      <c r="ANV17" s="10">
        <f t="shared" si="292"/>
        <v>2807</v>
      </c>
      <c r="ANW17" s="10">
        <f t="shared" si="292"/>
        <v>4962</v>
      </c>
      <c r="ANX17" s="10">
        <f t="shared" si="292"/>
        <v>3889</v>
      </c>
      <c r="ANY17" s="10">
        <f t="shared" si="292"/>
        <v>3524</v>
      </c>
      <c r="ANZ17" s="10">
        <f t="shared" si="292"/>
        <v>4031</v>
      </c>
      <c r="AOA17" s="10">
        <f t="shared" si="292"/>
        <v>3327</v>
      </c>
      <c r="AOB17" s="10">
        <f t="shared" si="292"/>
        <v>3703</v>
      </c>
      <c r="AOC17" s="10">
        <f t="shared" si="292"/>
        <v>3354</v>
      </c>
      <c r="AOD17" s="10">
        <f t="shared" si="292"/>
        <v>2903</v>
      </c>
      <c r="AOE17" s="10">
        <f t="shared" si="292"/>
        <v>2503</v>
      </c>
      <c r="AOF17" s="10">
        <f t="shared" si="292"/>
        <v>2553</v>
      </c>
      <c r="AOG17" s="10">
        <f t="shared" si="292"/>
        <v>3716</v>
      </c>
      <c r="AOH17" s="10">
        <f t="shared" si="292"/>
        <v>3097</v>
      </c>
      <c r="AOI17" s="10">
        <f t="shared" si="292"/>
        <v>2665</v>
      </c>
      <c r="AOJ17" s="10">
        <f t="shared" si="292"/>
        <v>2485</v>
      </c>
      <c r="AOK17" s="10">
        <f t="shared" si="292"/>
        <v>3443</v>
      </c>
      <c r="AOL17" s="10">
        <f t="shared" si="292"/>
        <v>2927</v>
      </c>
      <c r="AOM17" s="10">
        <f t="shared" si="292"/>
        <v>2474</v>
      </c>
      <c r="AON17" s="10">
        <f t="shared" si="292"/>
        <v>2263</v>
      </c>
      <c r="AOO17" s="10">
        <f t="shared" si="292"/>
        <v>2002</v>
      </c>
      <c r="AOP17" s="10">
        <f t="shared" si="292"/>
        <v>3694</v>
      </c>
      <c r="AOQ17" s="10">
        <f t="shared" si="292"/>
        <v>3334</v>
      </c>
      <c r="AOR17" s="10">
        <f t="shared" si="292"/>
        <v>3899</v>
      </c>
      <c r="AOS17" s="10">
        <f t="shared" si="292"/>
        <v>3135</v>
      </c>
      <c r="AOT17" s="10">
        <f t="shared" si="292"/>
        <v>3106</v>
      </c>
      <c r="AOU17" s="10">
        <f t="shared" si="292"/>
        <v>3634</v>
      </c>
      <c r="AOV17" s="10">
        <f t="shared" si="292"/>
        <v>3555</v>
      </c>
      <c r="AOW17" s="10">
        <f t="shared" si="292"/>
        <v>3327</v>
      </c>
      <c r="AOX17" s="10">
        <f t="shared" si="292"/>
        <v>2530</v>
      </c>
      <c r="AOY17" s="10">
        <f t="shared" si="292"/>
        <v>2280</v>
      </c>
      <c r="AOZ17" s="10">
        <f t="shared" si="292"/>
        <v>3259</v>
      </c>
      <c r="APA17" s="10">
        <f t="shared" si="292"/>
        <v>2872</v>
      </c>
      <c r="APB17" s="10">
        <f t="shared" si="292"/>
        <v>2624</v>
      </c>
      <c r="APC17" s="10">
        <f t="shared" si="292"/>
        <v>2379</v>
      </c>
      <c r="APD17" s="10">
        <f t="shared" si="292"/>
        <v>2485</v>
      </c>
      <c r="APE17" s="10">
        <f t="shared" si="292"/>
        <v>2977</v>
      </c>
      <c r="APF17" s="10">
        <f t="shared" si="292"/>
        <v>2455</v>
      </c>
      <c r="APG17" s="10">
        <f t="shared" si="292"/>
        <v>2014</v>
      </c>
      <c r="APH17" s="10">
        <f t="shared" si="292"/>
        <v>1996</v>
      </c>
      <c r="API17" s="10">
        <f t="shared" si="292"/>
        <v>1665</v>
      </c>
      <c r="APJ17" s="10">
        <f t="shared" si="292"/>
        <v>2797</v>
      </c>
      <c r="APK17" s="10">
        <f t="shared" si="292"/>
        <v>2722</v>
      </c>
      <c r="APL17" s="10">
        <f t="shared" si="292"/>
        <v>2380</v>
      </c>
      <c r="APM17" s="10">
        <f t="shared" si="292"/>
        <v>2502</v>
      </c>
      <c r="APN17" s="10">
        <f t="shared" si="292"/>
        <v>4113</v>
      </c>
      <c r="APO17" s="10">
        <f t="shared" si="292"/>
        <v>3057</v>
      </c>
      <c r="APP17" s="10">
        <f t="shared" si="292"/>
        <v>3683</v>
      </c>
      <c r="APQ17" s="10">
        <f t="shared" si="292"/>
        <v>3167</v>
      </c>
      <c r="APR17" s="10">
        <f t="shared" si="292"/>
        <v>2651</v>
      </c>
      <c r="APS17" s="10">
        <f t="shared" si="292"/>
        <v>2767</v>
      </c>
      <c r="APT17" s="10">
        <f t="shared" si="292"/>
        <v>2492</v>
      </c>
      <c r="APU17" s="10">
        <f t="shared" si="292"/>
        <v>2348</v>
      </c>
      <c r="APV17" s="10">
        <f t="shared" si="292"/>
        <v>2214</v>
      </c>
      <c r="APW17" s="10">
        <f t="shared" si="292"/>
        <v>1873</v>
      </c>
      <c r="APX17" s="10">
        <f t="shared" si="292"/>
        <v>2815</v>
      </c>
      <c r="APY17" s="10">
        <f t="shared" si="292"/>
        <v>2499</v>
      </c>
      <c r="APZ17" s="10">
        <f t="shared" si="292"/>
        <v>2285</v>
      </c>
      <c r="AQA17" s="10">
        <f t="shared" si="292"/>
        <v>2117</v>
      </c>
      <c r="AQB17" s="10">
        <f t="shared" si="292"/>
        <v>1995</v>
      </c>
      <c r="AQC17" s="10">
        <f t="shared" si="292"/>
        <v>2502</v>
      </c>
      <c r="AQD17" s="10">
        <f t="shared" ref="AQD17:ASO17" si="293">AQD18+AQD22</f>
        <v>2095</v>
      </c>
      <c r="AQE17" s="10">
        <f t="shared" si="293"/>
        <v>2292</v>
      </c>
      <c r="AQF17" s="10">
        <f t="shared" si="293"/>
        <v>2070</v>
      </c>
      <c r="AQG17" s="10">
        <f t="shared" si="293"/>
        <v>2140</v>
      </c>
    </row>
    <row r="18" spans="1:1125" s="21" customFormat="1" ht="18" customHeight="1" x14ac:dyDescent="0.25">
      <c r="A18" s="31" t="s">
        <v>5</v>
      </c>
      <c r="B18" s="20">
        <v>4634</v>
      </c>
      <c r="C18" s="20">
        <v>6869</v>
      </c>
      <c r="D18" s="20">
        <v>5447</v>
      </c>
      <c r="E18" s="20">
        <v>5253</v>
      </c>
      <c r="F18" s="20">
        <v>4810</v>
      </c>
      <c r="G18" s="20">
        <v>3700</v>
      </c>
      <c r="H18" s="20">
        <v>4929</v>
      </c>
      <c r="I18" s="20">
        <v>4981</v>
      </c>
      <c r="J18" s="20">
        <v>4220</v>
      </c>
      <c r="K18" s="20">
        <v>4068</v>
      </c>
      <c r="L18" s="20">
        <v>3701</v>
      </c>
      <c r="M18" s="20">
        <v>5345</v>
      </c>
      <c r="N18" s="20">
        <v>4066</v>
      </c>
      <c r="O18" s="20">
        <v>3839</v>
      </c>
      <c r="P18" s="20">
        <v>3228</v>
      </c>
      <c r="Q18" s="20">
        <v>4826</v>
      </c>
      <c r="R18" s="20">
        <v>4314</v>
      </c>
      <c r="S18" s="20">
        <v>3732</v>
      </c>
      <c r="T18" s="20">
        <v>4151</v>
      </c>
      <c r="U18" s="20">
        <v>4247</v>
      </c>
      <c r="V18" s="20">
        <v>6285</v>
      </c>
      <c r="W18" s="20">
        <v>5039</v>
      </c>
      <c r="X18" s="20">
        <v>4659</v>
      </c>
      <c r="Y18" s="20">
        <v>4356</v>
      </c>
      <c r="Z18" s="20">
        <v>3855</v>
      </c>
      <c r="AA18" s="20">
        <v>4515</v>
      </c>
      <c r="AB18" s="20">
        <v>4177</v>
      </c>
      <c r="AC18" s="20">
        <v>3526</v>
      </c>
      <c r="AD18" s="20">
        <v>3511</v>
      </c>
      <c r="AE18" s="20">
        <v>3651</v>
      </c>
      <c r="AF18" s="20">
        <v>2892</v>
      </c>
      <c r="AG18" s="20">
        <v>3951</v>
      </c>
      <c r="AH18" s="20">
        <v>4100</v>
      </c>
      <c r="AI18" s="20">
        <v>3158</v>
      </c>
      <c r="AJ18" s="20">
        <v>3186</v>
      </c>
      <c r="AK18" s="20">
        <v>4179</v>
      </c>
      <c r="AL18" s="20">
        <v>3618</v>
      </c>
      <c r="AM18" s="20">
        <v>3121</v>
      </c>
      <c r="AN18" s="20">
        <v>3801</v>
      </c>
      <c r="AO18" s="20">
        <v>3401</v>
      </c>
      <c r="AP18" s="20">
        <v>5683</v>
      </c>
      <c r="AQ18" s="20">
        <v>4206</v>
      </c>
      <c r="AR18" s="20">
        <v>4039</v>
      </c>
      <c r="AS18" s="20">
        <v>3990</v>
      </c>
      <c r="AT18" s="20">
        <v>3615</v>
      </c>
      <c r="AU18" s="20">
        <v>3828</v>
      </c>
      <c r="AV18" s="20">
        <v>3241</v>
      </c>
      <c r="AW18" s="20">
        <v>2897</v>
      </c>
      <c r="AX18" s="20">
        <v>2748</v>
      </c>
      <c r="AY18" s="20">
        <v>2688</v>
      </c>
      <c r="AZ18" s="20">
        <v>3868</v>
      </c>
      <c r="BA18" s="20">
        <v>3022</v>
      </c>
      <c r="BB18" s="20">
        <v>2635</v>
      </c>
      <c r="BC18" s="20">
        <v>2156</v>
      </c>
      <c r="BD18" s="20">
        <v>2365</v>
      </c>
      <c r="BE18" s="20">
        <v>3425</v>
      </c>
      <c r="BF18" s="20">
        <v>2894</v>
      </c>
      <c r="BG18" s="20">
        <v>2370</v>
      </c>
      <c r="BH18" s="20">
        <v>2431</v>
      </c>
      <c r="BI18" s="20">
        <v>2453</v>
      </c>
      <c r="BJ18" s="20">
        <v>3634</v>
      </c>
      <c r="BK18" s="20">
        <v>3164</v>
      </c>
      <c r="BL18" s="20">
        <v>3245</v>
      </c>
      <c r="BM18" s="20">
        <v>2913</v>
      </c>
      <c r="BN18" s="20">
        <v>4235</v>
      </c>
      <c r="BO18" s="20">
        <v>3501</v>
      </c>
      <c r="BP18" s="20">
        <v>3550</v>
      </c>
      <c r="BQ18" s="20">
        <v>2961</v>
      </c>
      <c r="BR18" s="20">
        <v>2347</v>
      </c>
      <c r="BS18" s="20">
        <v>4048</v>
      </c>
      <c r="BT18" s="20">
        <v>3538</v>
      </c>
      <c r="BU18" s="20">
        <v>2638</v>
      </c>
      <c r="BV18" s="20">
        <v>2365</v>
      </c>
      <c r="BW18" s="20">
        <v>1978</v>
      </c>
      <c r="BX18" s="20">
        <v>2931</v>
      </c>
      <c r="BY18" s="20">
        <v>2359</v>
      </c>
      <c r="BZ18" s="20">
        <v>2256</v>
      </c>
      <c r="CA18" s="20">
        <v>2263</v>
      </c>
      <c r="CB18" s="20">
        <v>1909</v>
      </c>
      <c r="CC18" s="20">
        <v>2969</v>
      </c>
      <c r="CD18" s="20">
        <v>3573</v>
      </c>
      <c r="CE18" s="20">
        <v>2590</v>
      </c>
      <c r="CF18" s="20">
        <v>2573</v>
      </c>
      <c r="CG18" s="20">
        <v>2875</v>
      </c>
      <c r="CH18" s="20">
        <v>3558</v>
      </c>
      <c r="CI18" s="20">
        <v>3271</v>
      </c>
      <c r="CJ18" s="20">
        <v>3110</v>
      </c>
      <c r="CK18" s="20">
        <v>2884</v>
      </c>
      <c r="CL18" s="20">
        <v>2028</v>
      </c>
      <c r="CM18" s="20">
        <v>3093</v>
      </c>
      <c r="CN18" s="20">
        <v>3413</v>
      </c>
      <c r="CO18" s="20">
        <v>2436</v>
      </c>
      <c r="CP18" s="20">
        <v>2701</v>
      </c>
      <c r="CQ18" s="20">
        <v>2316</v>
      </c>
      <c r="CR18" s="20">
        <v>3458</v>
      </c>
      <c r="CS18" s="20">
        <v>2634</v>
      </c>
      <c r="CT18" s="20">
        <v>2079</v>
      </c>
      <c r="CU18" s="20">
        <v>1920</v>
      </c>
      <c r="CV18" s="20">
        <v>1986</v>
      </c>
      <c r="CW18" s="20">
        <v>2929</v>
      </c>
      <c r="CX18" s="20">
        <v>2482</v>
      </c>
      <c r="CY18" s="20">
        <v>2404</v>
      </c>
      <c r="CZ18" s="20">
        <v>2218</v>
      </c>
      <c r="DA18" s="20">
        <v>4150</v>
      </c>
      <c r="DB18" s="20">
        <v>3117</v>
      </c>
      <c r="DC18" s="20">
        <v>2595</v>
      </c>
      <c r="DD18" s="20">
        <v>2596</v>
      </c>
      <c r="DE18" s="20">
        <v>2930</v>
      </c>
      <c r="DF18" s="20">
        <v>2956</v>
      </c>
      <c r="DG18" s="20">
        <v>2518</v>
      </c>
      <c r="DH18" s="20">
        <v>2170</v>
      </c>
      <c r="DI18" s="20">
        <v>2055</v>
      </c>
      <c r="DJ18" s="20">
        <v>1896</v>
      </c>
      <c r="DK18" s="20">
        <v>2985</v>
      </c>
      <c r="DL18" s="20">
        <v>2319</v>
      </c>
      <c r="DM18" s="20">
        <v>1941</v>
      </c>
      <c r="DN18" s="20">
        <v>1747</v>
      </c>
      <c r="DO18" s="20">
        <v>1863</v>
      </c>
      <c r="DP18" s="20">
        <v>3014</v>
      </c>
      <c r="DQ18" s="20">
        <v>2559</v>
      </c>
      <c r="DR18" s="20">
        <v>2227</v>
      </c>
      <c r="DS18" s="20">
        <v>2052</v>
      </c>
      <c r="DT18" s="20">
        <v>1896</v>
      </c>
      <c r="DU18" s="20">
        <v>2997</v>
      </c>
      <c r="DV18" s="20">
        <v>2693</v>
      </c>
      <c r="DW18" s="20">
        <v>3027</v>
      </c>
      <c r="DX18" s="20">
        <v>3715</v>
      </c>
      <c r="DY18" s="20">
        <v>3991</v>
      </c>
      <c r="DZ18" s="20">
        <v>4461</v>
      </c>
      <c r="EA18" s="20">
        <v>5617</v>
      </c>
      <c r="EB18" s="20">
        <v>3178</v>
      </c>
      <c r="EC18" s="20">
        <v>2270</v>
      </c>
      <c r="ED18" s="20">
        <v>3430</v>
      </c>
      <c r="EE18" s="20">
        <v>2893</v>
      </c>
      <c r="EF18" s="20">
        <v>2325</v>
      </c>
      <c r="EG18" s="20">
        <v>2069</v>
      </c>
      <c r="EH18" s="20">
        <v>1934</v>
      </c>
      <c r="EI18" s="20">
        <v>3071</v>
      </c>
      <c r="EJ18" s="20">
        <v>2531</v>
      </c>
      <c r="EK18" s="20">
        <v>2103</v>
      </c>
      <c r="EL18" s="20">
        <v>2104</v>
      </c>
      <c r="EM18" s="20">
        <v>1865</v>
      </c>
      <c r="EN18" s="20">
        <v>3042</v>
      </c>
      <c r="EO18" s="20">
        <v>2431</v>
      </c>
      <c r="EP18" s="20">
        <v>2449</v>
      </c>
      <c r="EQ18" s="20">
        <v>2530</v>
      </c>
      <c r="ER18" s="20">
        <v>2859</v>
      </c>
      <c r="ES18" s="20">
        <v>4158</v>
      </c>
      <c r="ET18" s="20">
        <v>3170</v>
      </c>
      <c r="EU18" s="20">
        <v>3287</v>
      </c>
      <c r="EV18" s="20">
        <v>3148</v>
      </c>
      <c r="EW18" s="20">
        <v>2261</v>
      </c>
      <c r="EX18" s="20">
        <v>3039</v>
      </c>
      <c r="EY18" s="20">
        <v>2589</v>
      </c>
      <c r="EZ18" s="20">
        <v>2370</v>
      </c>
      <c r="FA18" s="20">
        <v>2871</v>
      </c>
      <c r="FB18" s="20">
        <v>3546</v>
      </c>
      <c r="FC18" s="20">
        <v>4866</v>
      </c>
      <c r="FD18" s="20">
        <v>4866</v>
      </c>
      <c r="FE18" s="20">
        <v>4488</v>
      </c>
      <c r="FF18" s="20">
        <v>3791</v>
      </c>
      <c r="FG18" s="20">
        <v>3194</v>
      </c>
      <c r="FH18" s="20">
        <v>4356</v>
      </c>
      <c r="FI18" s="20">
        <v>3824</v>
      </c>
      <c r="FJ18" s="20">
        <v>3393</v>
      </c>
      <c r="FK18" s="20">
        <v>3631</v>
      </c>
      <c r="FL18" s="20">
        <v>3203</v>
      </c>
      <c r="FM18" s="20">
        <v>4800</v>
      </c>
      <c r="FN18" s="20">
        <v>5171</v>
      </c>
      <c r="FO18" s="20">
        <v>4007</v>
      </c>
      <c r="FP18" s="20">
        <v>3519</v>
      </c>
      <c r="FQ18" s="20">
        <v>2893</v>
      </c>
      <c r="FR18" s="20">
        <v>4257</v>
      </c>
      <c r="FS18" s="20">
        <v>3513</v>
      </c>
      <c r="FT18" s="20">
        <v>3330</v>
      </c>
      <c r="FU18" s="20">
        <v>3619</v>
      </c>
      <c r="FV18" s="20">
        <v>5133</v>
      </c>
      <c r="FW18" s="20">
        <v>5144</v>
      </c>
      <c r="FX18" s="20">
        <v>3937</v>
      </c>
      <c r="FY18" s="20">
        <v>3079</v>
      </c>
      <c r="FZ18" s="20">
        <v>2814</v>
      </c>
      <c r="GA18" s="20">
        <v>4225</v>
      </c>
      <c r="GB18" s="20">
        <v>3835</v>
      </c>
      <c r="GC18" s="20">
        <v>2953</v>
      </c>
      <c r="GD18" s="20">
        <v>2577</v>
      </c>
      <c r="GE18" s="20">
        <v>2635</v>
      </c>
      <c r="GF18" s="20">
        <v>4944</v>
      </c>
      <c r="GG18" s="20">
        <v>4634</v>
      </c>
      <c r="GH18" s="20">
        <v>4412</v>
      </c>
      <c r="GI18" s="20">
        <v>4660</v>
      </c>
      <c r="GJ18" s="20">
        <v>4453</v>
      </c>
      <c r="GK18" s="20">
        <v>5044</v>
      </c>
      <c r="GL18" s="20">
        <v>4168</v>
      </c>
      <c r="GM18" s="20">
        <v>3917</v>
      </c>
      <c r="GN18" s="20">
        <v>2944</v>
      </c>
      <c r="GO18" s="20">
        <v>2595</v>
      </c>
      <c r="GP18" s="20">
        <v>3915</v>
      </c>
      <c r="GQ18" s="20">
        <v>3818</v>
      </c>
      <c r="GR18" s="20">
        <v>3501</v>
      </c>
      <c r="GS18" s="20">
        <v>2801</v>
      </c>
      <c r="GT18" s="20">
        <v>2353</v>
      </c>
      <c r="GU18" s="20">
        <v>3556</v>
      </c>
      <c r="GV18" s="20">
        <v>2887</v>
      </c>
      <c r="GW18" s="20">
        <v>2486</v>
      </c>
      <c r="GX18" s="20">
        <v>2455</v>
      </c>
      <c r="GY18" s="20">
        <v>2122</v>
      </c>
      <c r="GZ18" s="20">
        <v>3389</v>
      </c>
      <c r="HA18" s="20">
        <v>3033</v>
      </c>
      <c r="HB18" s="20">
        <v>2646</v>
      </c>
      <c r="HC18" s="20">
        <v>2935</v>
      </c>
      <c r="HD18" s="20">
        <v>2662</v>
      </c>
      <c r="HE18" s="20">
        <v>4631</v>
      </c>
      <c r="HF18" s="20">
        <v>3747</v>
      </c>
      <c r="HG18" s="20">
        <v>3461</v>
      </c>
      <c r="HH18" s="20">
        <v>3096</v>
      </c>
      <c r="HI18" s="20">
        <v>2822</v>
      </c>
      <c r="HJ18" s="20">
        <v>3240</v>
      </c>
      <c r="HK18" s="20">
        <v>2693</v>
      </c>
      <c r="HL18" s="20">
        <v>2750</v>
      </c>
      <c r="HM18" s="20">
        <v>2769</v>
      </c>
      <c r="HN18" s="20">
        <v>4280</v>
      </c>
      <c r="HO18" s="20">
        <v>3251</v>
      </c>
      <c r="HP18" s="20">
        <v>2716</v>
      </c>
      <c r="HQ18" s="20">
        <v>2188</v>
      </c>
      <c r="HR18" s="20">
        <v>2249</v>
      </c>
      <c r="HS18" s="20">
        <v>2942</v>
      </c>
      <c r="HT18" s="20">
        <v>2209</v>
      </c>
      <c r="HU18" s="20">
        <v>1689</v>
      </c>
      <c r="HV18" s="20">
        <v>4604</v>
      </c>
      <c r="HW18" s="20">
        <v>3879</v>
      </c>
      <c r="HX18" s="20">
        <v>3149</v>
      </c>
      <c r="HY18" s="20">
        <v>2776</v>
      </c>
      <c r="HZ18" s="20">
        <v>2622</v>
      </c>
      <c r="IA18" s="20">
        <v>4274</v>
      </c>
      <c r="IB18" s="20">
        <v>3010</v>
      </c>
      <c r="IC18" s="20">
        <v>2500</v>
      </c>
      <c r="ID18" s="20">
        <v>2099</v>
      </c>
      <c r="IE18" s="20">
        <v>2399</v>
      </c>
      <c r="IF18" s="20">
        <v>3920</v>
      </c>
      <c r="IG18" s="20">
        <v>3357</v>
      </c>
      <c r="IH18" s="20">
        <v>2209</v>
      </c>
      <c r="II18" s="20">
        <v>1926</v>
      </c>
      <c r="IJ18" s="20">
        <v>1621</v>
      </c>
      <c r="IK18" s="20">
        <v>2920</v>
      </c>
      <c r="IL18" s="20">
        <v>1993</v>
      </c>
      <c r="IM18" s="20">
        <v>1546</v>
      </c>
      <c r="IN18" s="20">
        <v>352</v>
      </c>
      <c r="IO18" s="20">
        <v>3129</v>
      </c>
      <c r="IP18" s="20">
        <v>2797</v>
      </c>
      <c r="IQ18" s="20">
        <v>2135</v>
      </c>
      <c r="IR18" s="20">
        <v>1463</v>
      </c>
      <c r="IS18" s="20">
        <v>4510</v>
      </c>
      <c r="IT18" s="20">
        <v>3820</v>
      </c>
      <c r="IU18" s="20">
        <v>3924</v>
      </c>
      <c r="IV18" s="20">
        <v>2977</v>
      </c>
      <c r="IW18" s="20">
        <v>2364</v>
      </c>
      <c r="IX18" s="20">
        <v>3167</v>
      </c>
      <c r="IY18" s="20">
        <v>2646</v>
      </c>
      <c r="IZ18" s="20">
        <v>2514</v>
      </c>
      <c r="JA18" s="20">
        <v>2575</v>
      </c>
      <c r="JB18" s="20">
        <v>2895</v>
      </c>
      <c r="JC18" s="20">
        <v>4231</v>
      </c>
      <c r="JD18" s="20">
        <v>3071</v>
      </c>
      <c r="JE18" s="20">
        <v>2514</v>
      </c>
      <c r="JF18" s="20">
        <v>2454</v>
      </c>
      <c r="JG18" s="20">
        <v>3350</v>
      </c>
      <c r="JH18" s="20">
        <v>2924</v>
      </c>
      <c r="JI18" s="20">
        <v>2919</v>
      </c>
      <c r="JJ18" s="20">
        <v>2787</v>
      </c>
      <c r="JK18" s="20">
        <v>2960</v>
      </c>
      <c r="JL18" s="20">
        <v>4472</v>
      </c>
      <c r="JM18" s="20">
        <v>3630</v>
      </c>
      <c r="JN18" s="20">
        <v>3030</v>
      </c>
      <c r="JO18" s="20">
        <v>2530</v>
      </c>
      <c r="JP18" s="20">
        <v>2848</v>
      </c>
      <c r="JQ18" s="20">
        <v>3235</v>
      </c>
      <c r="JR18" s="20">
        <v>2755</v>
      </c>
      <c r="JS18" s="20">
        <v>2445</v>
      </c>
      <c r="JT18" s="20">
        <v>2316</v>
      </c>
      <c r="JU18" s="20">
        <v>2528</v>
      </c>
      <c r="JV18" s="20">
        <v>2304</v>
      </c>
      <c r="JW18" s="20">
        <v>3249</v>
      </c>
      <c r="JX18" s="20">
        <v>3023</v>
      </c>
      <c r="JY18" s="20">
        <v>2498</v>
      </c>
      <c r="JZ18" s="20">
        <v>2536</v>
      </c>
      <c r="KA18" s="20">
        <v>3414</v>
      </c>
      <c r="KB18" s="20">
        <v>2743</v>
      </c>
      <c r="KC18" s="20">
        <v>2399</v>
      </c>
      <c r="KD18" s="20">
        <v>2399</v>
      </c>
      <c r="KE18" s="20">
        <v>2219</v>
      </c>
      <c r="KF18" s="20">
        <v>4159</v>
      </c>
      <c r="KG18" s="20">
        <v>3941</v>
      </c>
      <c r="KH18" s="20">
        <v>3187</v>
      </c>
      <c r="KI18" s="20">
        <v>2802</v>
      </c>
      <c r="KJ18" s="20">
        <v>2965</v>
      </c>
      <c r="KK18" s="20">
        <v>4277</v>
      </c>
      <c r="KL18" s="20">
        <v>2975</v>
      </c>
      <c r="KM18" s="20">
        <v>2430</v>
      </c>
      <c r="KN18" s="20">
        <v>2046</v>
      </c>
      <c r="KO18" s="20">
        <v>1877</v>
      </c>
      <c r="KP18" s="20">
        <v>3709</v>
      </c>
      <c r="KQ18" s="20">
        <v>2653</v>
      </c>
      <c r="KR18" s="20">
        <v>2111</v>
      </c>
      <c r="KS18" s="20">
        <v>1902</v>
      </c>
      <c r="KT18" s="20">
        <v>2040</v>
      </c>
      <c r="KU18" s="20">
        <v>2586</v>
      </c>
      <c r="KV18" s="20">
        <v>2156</v>
      </c>
      <c r="KW18" s="20">
        <v>1952</v>
      </c>
      <c r="KX18" s="20">
        <v>1794</v>
      </c>
      <c r="KY18" s="20">
        <v>3075</v>
      </c>
      <c r="KZ18" s="20">
        <v>3190</v>
      </c>
      <c r="LA18" s="20">
        <v>2667</v>
      </c>
      <c r="LB18" s="20">
        <v>2510</v>
      </c>
      <c r="LC18" s="20">
        <v>2602</v>
      </c>
      <c r="LD18" s="20">
        <v>3341</v>
      </c>
      <c r="LE18" s="20">
        <v>3296</v>
      </c>
      <c r="LF18" s="20">
        <v>3099</v>
      </c>
      <c r="LG18" s="20">
        <v>2228</v>
      </c>
      <c r="LH18" s="20">
        <v>2185</v>
      </c>
      <c r="LI18" s="20">
        <v>3043</v>
      </c>
      <c r="LJ18" s="20">
        <v>2760</v>
      </c>
      <c r="LK18" s="20">
        <v>2200</v>
      </c>
      <c r="LL18" s="20">
        <v>2292</v>
      </c>
      <c r="LM18" s="20">
        <v>2049</v>
      </c>
      <c r="LN18" s="20">
        <v>2667</v>
      </c>
      <c r="LO18" s="20">
        <v>2171</v>
      </c>
      <c r="LP18" s="20">
        <v>1793</v>
      </c>
      <c r="LQ18" s="20">
        <v>1711</v>
      </c>
      <c r="LR18" s="20">
        <v>1712</v>
      </c>
      <c r="LS18" s="20">
        <v>2398</v>
      </c>
      <c r="LT18" s="20">
        <v>2172</v>
      </c>
      <c r="LU18" s="20">
        <v>2080</v>
      </c>
      <c r="LV18" s="20">
        <v>1985</v>
      </c>
      <c r="LW18" s="20">
        <v>1838</v>
      </c>
      <c r="LX18" s="20">
        <v>3561</v>
      </c>
      <c r="LY18" s="20">
        <v>2666</v>
      </c>
      <c r="LZ18" s="20">
        <v>2632</v>
      </c>
      <c r="MA18" s="20">
        <v>2709</v>
      </c>
      <c r="MB18" s="20">
        <v>2032</v>
      </c>
      <c r="MC18" s="20">
        <v>2504</v>
      </c>
      <c r="MD18" s="20">
        <v>2111</v>
      </c>
      <c r="ME18" s="20">
        <v>1980</v>
      </c>
      <c r="MF18" s="20">
        <v>2398</v>
      </c>
      <c r="MG18" s="20">
        <v>2070</v>
      </c>
      <c r="MH18" s="20">
        <v>2847</v>
      </c>
      <c r="MI18" s="20">
        <v>2249</v>
      </c>
      <c r="MJ18" s="20">
        <v>1904</v>
      </c>
      <c r="MK18" s="20">
        <v>1727</v>
      </c>
      <c r="ML18" s="20">
        <v>1676</v>
      </c>
      <c r="MM18" s="20">
        <v>2334</v>
      </c>
      <c r="MN18" s="20">
        <v>2115</v>
      </c>
      <c r="MO18" s="20">
        <v>2063</v>
      </c>
      <c r="MP18" s="20">
        <v>1833</v>
      </c>
      <c r="MQ18" s="20">
        <v>1597</v>
      </c>
      <c r="MR18" s="20">
        <v>2773</v>
      </c>
      <c r="MS18" s="20">
        <v>2938</v>
      </c>
      <c r="MT18" s="20">
        <v>2657</v>
      </c>
      <c r="MU18" s="20">
        <v>2469</v>
      </c>
      <c r="MV18" s="20">
        <v>3986</v>
      </c>
      <c r="MW18" s="20">
        <v>4131</v>
      </c>
      <c r="MX18" s="20">
        <v>2221</v>
      </c>
      <c r="MY18" s="20">
        <v>1793</v>
      </c>
      <c r="MZ18" s="20">
        <v>1707</v>
      </c>
      <c r="NA18" s="20">
        <v>2682</v>
      </c>
      <c r="NB18" s="20">
        <v>2320</v>
      </c>
      <c r="NC18" s="20">
        <v>1827</v>
      </c>
      <c r="ND18" s="20">
        <v>1637</v>
      </c>
      <c r="NE18" s="20">
        <v>1664</v>
      </c>
      <c r="NF18" s="20">
        <v>2330</v>
      </c>
      <c r="NG18" s="20">
        <v>1942</v>
      </c>
      <c r="NH18" s="20">
        <v>1673</v>
      </c>
      <c r="NI18" s="20">
        <v>1532</v>
      </c>
      <c r="NJ18" s="20">
        <v>1301</v>
      </c>
      <c r="NK18" s="20">
        <v>2460</v>
      </c>
      <c r="NL18" s="20">
        <v>2443</v>
      </c>
      <c r="NM18" s="20">
        <v>1822</v>
      </c>
      <c r="NN18" s="20">
        <v>2049</v>
      </c>
      <c r="NO18" s="20">
        <v>2364</v>
      </c>
      <c r="NP18" s="20">
        <v>3214</v>
      </c>
      <c r="NQ18" s="20">
        <v>3264</v>
      </c>
      <c r="NR18" s="20">
        <v>3053</v>
      </c>
      <c r="NS18" s="20">
        <v>1838</v>
      </c>
      <c r="NT18" s="20">
        <v>3231</v>
      </c>
      <c r="NU18" s="20">
        <v>2681</v>
      </c>
      <c r="NV18" s="20">
        <v>2300</v>
      </c>
      <c r="NW18" s="20">
        <v>2407</v>
      </c>
      <c r="NX18" s="20">
        <v>2014</v>
      </c>
      <c r="NY18" s="20">
        <v>3071</v>
      </c>
      <c r="NZ18" s="20">
        <v>2464</v>
      </c>
      <c r="OA18" s="20">
        <v>2051</v>
      </c>
      <c r="OB18" s="20">
        <v>1786</v>
      </c>
      <c r="OC18" s="20">
        <v>1887</v>
      </c>
      <c r="OD18" s="20">
        <v>2689</v>
      </c>
      <c r="OE18" s="20">
        <v>2225</v>
      </c>
      <c r="OF18" s="20">
        <v>2159</v>
      </c>
      <c r="OG18" s="20">
        <v>1975</v>
      </c>
      <c r="OH18" s="20">
        <v>2050</v>
      </c>
      <c r="OI18" s="20">
        <v>3594</v>
      </c>
      <c r="OJ18" s="20">
        <v>2855</v>
      </c>
      <c r="OK18" s="20">
        <v>2420</v>
      </c>
      <c r="OL18" s="20">
        <v>2484</v>
      </c>
      <c r="OM18" s="20">
        <v>2289</v>
      </c>
      <c r="ON18" s="20">
        <v>2757</v>
      </c>
      <c r="OO18" s="20">
        <v>2326</v>
      </c>
      <c r="OP18" s="20">
        <v>2022</v>
      </c>
      <c r="OQ18" s="20">
        <v>1934</v>
      </c>
      <c r="OR18" s="20">
        <v>2141</v>
      </c>
      <c r="OS18" s="20">
        <v>3291</v>
      </c>
      <c r="OT18" s="20">
        <v>2437</v>
      </c>
      <c r="OU18" s="20">
        <v>2073</v>
      </c>
      <c r="OV18" s="20">
        <f>1950</f>
        <v>1950</v>
      </c>
      <c r="OW18" s="20">
        <v>1908</v>
      </c>
      <c r="OX18" s="20">
        <v>2646</v>
      </c>
      <c r="OY18" s="20">
        <v>2382</v>
      </c>
      <c r="OZ18" s="20">
        <v>2055</v>
      </c>
      <c r="PA18" s="20">
        <v>1773</v>
      </c>
      <c r="PB18" s="20">
        <v>1616</v>
      </c>
      <c r="PC18" s="20">
        <v>2945</v>
      </c>
      <c r="PD18" s="20">
        <v>2828</v>
      </c>
      <c r="PE18" s="20">
        <v>2354</v>
      </c>
      <c r="PF18" s="20">
        <v>2708</v>
      </c>
      <c r="PG18" s="20">
        <v>2133</v>
      </c>
      <c r="PH18" s="20">
        <v>3498</v>
      </c>
      <c r="PI18" s="20">
        <v>2729</v>
      </c>
      <c r="PJ18" s="20">
        <v>2844</v>
      </c>
      <c r="PK18" s="20">
        <v>1942</v>
      </c>
      <c r="PL18" s="20">
        <v>3232</v>
      </c>
      <c r="PM18" s="20">
        <v>2661</v>
      </c>
      <c r="PN18" s="20">
        <v>2265</v>
      </c>
      <c r="PO18" s="20">
        <v>2709</v>
      </c>
      <c r="PP18" s="20">
        <v>2233</v>
      </c>
      <c r="PQ18" s="20">
        <v>3197</v>
      </c>
      <c r="PR18" s="20">
        <v>2624</v>
      </c>
      <c r="PS18" s="20">
        <v>2146</v>
      </c>
      <c r="PT18" s="20">
        <v>1826</v>
      </c>
      <c r="PU18" s="20">
        <v>1709</v>
      </c>
      <c r="PV18" s="20">
        <v>2822</v>
      </c>
      <c r="PW18" s="20">
        <v>2367</v>
      </c>
      <c r="PX18" s="20">
        <v>2220</v>
      </c>
      <c r="PY18" s="20">
        <v>2374</v>
      </c>
      <c r="PZ18" s="20">
        <v>2424</v>
      </c>
      <c r="QA18" s="20">
        <v>3726</v>
      </c>
      <c r="QB18" s="20">
        <v>2836</v>
      </c>
      <c r="QC18" s="20">
        <v>2139</v>
      </c>
      <c r="QD18" s="20">
        <v>2963</v>
      </c>
      <c r="QE18" s="20">
        <v>2607</v>
      </c>
      <c r="QF18" s="20">
        <v>2809</v>
      </c>
      <c r="QG18" s="20">
        <v>2231</v>
      </c>
      <c r="QH18" s="20">
        <v>2393</v>
      </c>
      <c r="QI18" s="20">
        <v>3559</v>
      </c>
      <c r="QJ18" s="20">
        <v>2628</v>
      </c>
      <c r="QK18" s="20">
        <v>2138</v>
      </c>
      <c r="QL18" s="20">
        <v>1829</v>
      </c>
      <c r="QM18" s="20">
        <v>2035</v>
      </c>
      <c r="QN18" s="20">
        <v>2562</v>
      </c>
      <c r="QO18" s="20">
        <v>2245</v>
      </c>
      <c r="QP18" s="20">
        <v>2008</v>
      </c>
      <c r="QQ18" s="20">
        <v>2179</v>
      </c>
      <c r="QR18" s="20">
        <v>1829</v>
      </c>
      <c r="QS18" s="20">
        <v>3113</v>
      </c>
      <c r="QT18" s="20">
        <v>3402</v>
      </c>
      <c r="QU18" s="20">
        <v>2749</v>
      </c>
      <c r="QV18" s="20">
        <v>2832</v>
      </c>
      <c r="QW18" s="20">
        <v>2920</v>
      </c>
      <c r="QX18" s="20">
        <v>3448</v>
      </c>
      <c r="QY18" s="20">
        <v>2309</v>
      </c>
      <c r="QZ18" s="20">
        <v>2085</v>
      </c>
      <c r="RA18" s="20">
        <v>2199</v>
      </c>
      <c r="RB18" s="20">
        <v>4665</v>
      </c>
      <c r="RC18" s="20">
        <v>3482</v>
      </c>
      <c r="RD18" s="20">
        <v>2581</v>
      </c>
      <c r="RE18" s="20">
        <v>2237</v>
      </c>
      <c r="RF18" s="20">
        <v>2435</v>
      </c>
      <c r="RG18" s="20">
        <v>2772</v>
      </c>
      <c r="RH18" s="20">
        <v>2308</v>
      </c>
      <c r="RI18" s="20">
        <v>1429</v>
      </c>
      <c r="RJ18" s="20">
        <v>2072</v>
      </c>
      <c r="RK18" s="20">
        <v>4355</v>
      </c>
      <c r="RL18" s="20">
        <v>2915</v>
      </c>
      <c r="RM18" s="20">
        <v>3486</v>
      </c>
      <c r="RN18" s="20">
        <v>2575</v>
      </c>
      <c r="RO18" s="20">
        <v>3892</v>
      </c>
      <c r="RP18" s="20">
        <v>3780</v>
      </c>
      <c r="RQ18" s="20">
        <v>3701</v>
      </c>
      <c r="RR18" s="20">
        <v>2375</v>
      </c>
      <c r="RS18" s="20">
        <v>2606</v>
      </c>
      <c r="RT18" s="20">
        <v>3782</v>
      </c>
      <c r="RU18" s="20">
        <v>3390</v>
      </c>
      <c r="RV18" s="20">
        <v>2678</v>
      </c>
      <c r="RW18" s="20">
        <v>2490</v>
      </c>
      <c r="RX18" s="20">
        <v>2003</v>
      </c>
      <c r="RY18" s="20">
        <v>2805</v>
      </c>
      <c r="RZ18" s="20">
        <v>2279</v>
      </c>
      <c r="SA18" s="20">
        <v>1629</v>
      </c>
      <c r="SB18" s="20">
        <v>1935</v>
      </c>
      <c r="SC18" s="20">
        <v>1273</v>
      </c>
      <c r="SD18" s="20">
        <v>2634</v>
      </c>
      <c r="SE18" s="20">
        <v>3002</v>
      </c>
      <c r="SF18" s="20">
        <v>2471</v>
      </c>
      <c r="SG18" s="20">
        <v>2049</v>
      </c>
      <c r="SH18" s="20">
        <v>4563</v>
      </c>
      <c r="SI18" s="20">
        <v>3559</v>
      </c>
      <c r="SJ18" s="20">
        <v>4240</v>
      </c>
      <c r="SK18" s="20">
        <v>3015</v>
      </c>
      <c r="SL18" s="20">
        <v>3467</v>
      </c>
      <c r="SM18" s="20">
        <v>2788</v>
      </c>
      <c r="SN18" s="20">
        <v>2554</v>
      </c>
      <c r="SO18" s="20">
        <v>2638</v>
      </c>
      <c r="SP18" s="20">
        <v>2751</v>
      </c>
      <c r="SQ18" s="20">
        <v>4508</v>
      </c>
      <c r="SR18" s="20">
        <v>3273</v>
      </c>
      <c r="SS18" s="20">
        <v>2619</v>
      </c>
      <c r="ST18" s="20">
        <v>2733</v>
      </c>
      <c r="SU18" s="20">
        <v>3922</v>
      </c>
      <c r="SV18" s="20">
        <v>3132</v>
      </c>
      <c r="SW18" s="20">
        <v>2815</v>
      </c>
      <c r="SX18" s="20">
        <v>2810</v>
      </c>
      <c r="SY18" s="20">
        <v>2678</v>
      </c>
      <c r="SZ18" s="20">
        <v>4314</v>
      </c>
      <c r="TA18" s="20">
        <v>3927</v>
      </c>
      <c r="TB18" s="20">
        <v>3809</v>
      </c>
      <c r="TC18" s="20">
        <v>3245</v>
      </c>
      <c r="TD18" s="20">
        <v>3912</v>
      </c>
      <c r="TE18" s="20">
        <v>4048</v>
      </c>
      <c r="TF18" s="20">
        <v>3237</v>
      </c>
      <c r="TG18" s="20">
        <v>2977</v>
      </c>
      <c r="TH18" s="20">
        <v>2657</v>
      </c>
      <c r="TI18" s="20">
        <v>2840</v>
      </c>
      <c r="TJ18" s="20">
        <v>3759</v>
      </c>
      <c r="TK18" s="20">
        <v>2902</v>
      </c>
      <c r="TL18" s="20">
        <v>2943</v>
      </c>
      <c r="TM18" s="20">
        <v>2563</v>
      </c>
      <c r="TN18" s="20">
        <v>2217</v>
      </c>
      <c r="TO18" s="20">
        <v>2160</v>
      </c>
      <c r="TP18" s="20">
        <v>2933</v>
      </c>
      <c r="TQ18" s="20">
        <v>3331</v>
      </c>
      <c r="TR18" s="20">
        <v>2653</v>
      </c>
      <c r="TS18" s="20">
        <v>2274</v>
      </c>
      <c r="TT18" s="20">
        <v>4133</v>
      </c>
      <c r="TU18" s="20">
        <v>4147</v>
      </c>
      <c r="TV18" s="20">
        <v>3718</v>
      </c>
      <c r="TW18" s="20">
        <v>3293</v>
      </c>
      <c r="TX18" s="20">
        <v>3258</v>
      </c>
      <c r="TY18" s="20">
        <v>3316</v>
      </c>
      <c r="TZ18" s="20">
        <v>3255</v>
      </c>
      <c r="UA18" s="20">
        <v>2622</v>
      </c>
      <c r="UB18" s="20">
        <v>2318</v>
      </c>
      <c r="UC18" s="20">
        <v>2150</v>
      </c>
      <c r="UD18" s="20">
        <v>2639</v>
      </c>
      <c r="UE18" s="20">
        <v>2697</v>
      </c>
      <c r="UF18" s="20">
        <v>2307</v>
      </c>
      <c r="UG18" s="20">
        <v>2076</v>
      </c>
      <c r="UH18" s="20">
        <v>1793</v>
      </c>
      <c r="UI18" s="20">
        <v>2778</v>
      </c>
      <c r="UJ18" s="20">
        <v>2296</v>
      </c>
      <c r="UK18" s="20">
        <v>2323</v>
      </c>
      <c r="UL18" s="20">
        <v>2164</v>
      </c>
      <c r="UM18" s="20">
        <v>1715</v>
      </c>
      <c r="UN18" s="20">
        <v>2643</v>
      </c>
      <c r="UO18" s="20">
        <v>2314</v>
      </c>
      <c r="UP18" s="20">
        <v>2578</v>
      </c>
      <c r="UQ18" s="20">
        <v>2282</v>
      </c>
      <c r="UR18" s="20">
        <v>2345</v>
      </c>
      <c r="US18" s="20">
        <v>3784</v>
      </c>
      <c r="UT18" s="20">
        <v>2850</v>
      </c>
      <c r="UU18" s="20">
        <v>2759</v>
      </c>
      <c r="UV18" s="20">
        <v>2636</v>
      </c>
      <c r="UW18" s="20">
        <v>2178</v>
      </c>
      <c r="UX18" s="20">
        <v>3975</v>
      </c>
      <c r="UY18" s="20">
        <v>2554</v>
      </c>
      <c r="UZ18" s="20">
        <v>2168</v>
      </c>
      <c r="VA18" s="20">
        <v>1890</v>
      </c>
      <c r="VB18" s="20">
        <v>3525</v>
      </c>
      <c r="VC18" s="20">
        <v>2580</v>
      </c>
      <c r="VD18" s="20">
        <v>2086</v>
      </c>
      <c r="VE18" s="20">
        <v>1804</v>
      </c>
      <c r="VF18" s="20">
        <v>2001</v>
      </c>
      <c r="VG18" s="20">
        <v>2556</v>
      </c>
      <c r="VH18" s="20">
        <v>2296</v>
      </c>
      <c r="VI18" s="20">
        <v>2227</v>
      </c>
      <c r="VJ18" s="20">
        <v>1992</v>
      </c>
      <c r="VK18" s="20">
        <v>2125</v>
      </c>
      <c r="VL18" s="20">
        <v>3642</v>
      </c>
      <c r="VM18" s="20">
        <v>2716</v>
      </c>
      <c r="VN18" s="20">
        <v>2368</v>
      </c>
      <c r="VO18" s="20">
        <v>2520</v>
      </c>
      <c r="VP18" s="20">
        <v>2432</v>
      </c>
      <c r="VQ18" s="20">
        <v>2657</v>
      </c>
      <c r="VR18" s="20">
        <v>2220</v>
      </c>
      <c r="VS18" s="20">
        <v>1822</v>
      </c>
      <c r="VT18" s="20">
        <v>1709</v>
      </c>
      <c r="VU18" s="20">
        <v>1688</v>
      </c>
      <c r="VV18" s="20">
        <v>2630</v>
      </c>
      <c r="VW18" s="20">
        <v>2075</v>
      </c>
      <c r="VX18" s="20">
        <v>1822</v>
      </c>
      <c r="VY18" s="20">
        <v>1660</v>
      </c>
      <c r="VZ18" s="20">
        <v>1682</v>
      </c>
      <c r="WA18" s="20">
        <v>2613</v>
      </c>
      <c r="WB18" s="20">
        <v>2023</v>
      </c>
      <c r="WC18" s="20">
        <v>1673</v>
      </c>
      <c r="WD18" s="20">
        <v>1594</v>
      </c>
      <c r="WE18" s="20">
        <v>1401</v>
      </c>
      <c r="WF18" s="20">
        <v>2808</v>
      </c>
      <c r="WG18" s="20">
        <v>2450</v>
      </c>
      <c r="WH18" s="20">
        <v>2663</v>
      </c>
      <c r="WI18" s="20">
        <v>2129</v>
      </c>
      <c r="WJ18" s="20">
        <v>2893</v>
      </c>
      <c r="WK18" s="20">
        <v>2992</v>
      </c>
      <c r="WL18" s="20">
        <v>2638</v>
      </c>
      <c r="WM18" s="20">
        <v>2001</v>
      </c>
      <c r="WN18" s="20">
        <v>1907</v>
      </c>
      <c r="WO18" s="20">
        <v>2746</v>
      </c>
      <c r="WP18" s="20">
        <v>2374</v>
      </c>
      <c r="WQ18" s="20">
        <v>1870</v>
      </c>
      <c r="WR18" s="20">
        <v>1703</v>
      </c>
      <c r="WS18" s="20">
        <v>1588</v>
      </c>
      <c r="WT18" s="20">
        <v>2149</v>
      </c>
      <c r="WU18" s="20">
        <v>1850</v>
      </c>
      <c r="WV18" s="20">
        <v>1945</v>
      </c>
      <c r="WW18" s="20">
        <v>1611</v>
      </c>
      <c r="WX18" s="20">
        <v>1399</v>
      </c>
      <c r="WY18" s="20">
        <v>2139</v>
      </c>
      <c r="WZ18" s="20">
        <v>1879</v>
      </c>
      <c r="XA18" s="20">
        <v>2037</v>
      </c>
      <c r="XB18" s="20">
        <v>1910</v>
      </c>
      <c r="XC18" s="20">
        <v>1992</v>
      </c>
      <c r="XD18" s="20">
        <v>2430</v>
      </c>
      <c r="XE18" s="20">
        <v>2730</v>
      </c>
      <c r="XF18" s="20">
        <v>2867</v>
      </c>
      <c r="XG18" s="20">
        <v>2544</v>
      </c>
      <c r="XH18" s="20">
        <v>2727</v>
      </c>
      <c r="XI18" s="20">
        <v>2298</v>
      </c>
      <c r="XJ18" s="20">
        <v>1907</v>
      </c>
      <c r="XK18" s="20">
        <v>1989</v>
      </c>
      <c r="XL18" s="20">
        <v>2031</v>
      </c>
      <c r="XM18" s="20">
        <v>3220</v>
      </c>
      <c r="XN18" s="20">
        <v>1988</v>
      </c>
      <c r="XO18" s="20">
        <v>2112</v>
      </c>
      <c r="XP18" s="20">
        <v>1878</v>
      </c>
      <c r="XQ18" s="20">
        <v>2086</v>
      </c>
      <c r="XR18" s="20">
        <v>2497</v>
      </c>
      <c r="XS18" s="20">
        <v>2350</v>
      </c>
      <c r="XT18" s="20">
        <v>2062</v>
      </c>
      <c r="XU18" s="20">
        <v>1854</v>
      </c>
      <c r="XV18" s="20">
        <v>2059</v>
      </c>
      <c r="XW18" s="20">
        <v>3415</v>
      </c>
      <c r="XX18" s="20">
        <v>3311</v>
      </c>
      <c r="XY18" s="20">
        <v>2766</v>
      </c>
      <c r="XZ18" s="20">
        <v>2984</v>
      </c>
      <c r="YA18" s="20">
        <v>2788</v>
      </c>
      <c r="YB18" s="20">
        <v>3054</v>
      </c>
      <c r="YC18" s="20">
        <v>2444</v>
      </c>
      <c r="YD18" s="20">
        <v>2201</v>
      </c>
      <c r="YE18" s="20">
        <v>2035</v>
      </c>
      <c r="YF18" s="20">
        <v>1973</v>
      </c>
      <c r="YG18" s="20">
        <v>3372</v>
      </c>
      <c r="YH18" s="20">
        <v>2553</v>
      </c>
      <c r="YI18" s="20">
        <v>2506</v>
      </c>
      <c r="YJ18" s="20">
        <v>2075</v>
      </c>
      <c r="YK18" s="20">
        <v>2272</v>
      </c>
      <c r="YL18" s="20">
        <v>2430</v>
      </c>
      <c r="YM18" s="20">
        <v>2546</v>
      </c>
      <c r="YN18" s="20">
        <v>2178</v>
      </c>
      <c r="YO18" s="20">
        <v>2017</v>
      </c>
      <c r="YP18" s="20">
        <v>1747</v>
      </c>
      <c r="YQ18" s="20">
        <v>2843</v>
      </c>
      <c r="YR18" s="20">
        <v>2745</v>
      </c>
      <c r="YS18" s="20">
        <v>2394</v>
      </c>
      <c r="YT18" s="20">
        <v>2399</v>
      </c>
      <c r="YU18" s="20">
        <v>2757</v>
      </c>
      <c r="YV18" s="20">
        <v>2941</v>
      </c>
      <c r="YW18" s="20">
        <v>2014</v>
      </c>
      <c r="YX18" s="20">
        <v>3066</v>
      </c>
      <c r="YY18" s="20">
        <v>137</v>
      </c>
      <c r="YZ18" s="20">
        <v>519</v>
      </c>
      <c r="ZA18" s="20">
        <v>1300</v>
      </c>
      <c r="ZB18" s="20">
        <v>2164</v>
      </c>
      <c r="ZC18" s="20">
        <v>1830</v>
      </c>
      <c r="ZD18" s="20">
        <v>3365</v>
      </c>
      <c r="ZE18" s="20">
        <v>2969</v>
      </c>
      <c r="ZF18" s="20">
        <v>2540</v>
      </c>
      <c r="ZG18" s="20">
        <v>2167</v>
      </c>
      <c r="ZH18" s="20">
        <v>1832</v>
      </c>
      <c r="ZI18" s="20">
        <v>2766</v>
      </c>
      <c r="ZJ18" s="20">
        <v>2170</v>
      </c>
      <c r="ZK18" s="20">
        <v>2340</v>
      </c>
      <c r="ZL18" s="20">
        <v>2288</v>
      </c>
      <c r="ZM18" s="20">
        <v>2104</v>
      </c>
      <c r="ZN18" s="20">
        <v>3684</v>
      </c>
      <c r="ZO18" s="20">
        <v>3041</v>
      </c>
      <c r="ZP18" s="20">
        <v>3441</v>
      </c>
      <c r="ZQ18" s="20">
        <v>2898</v>
      </c>
      <c r="ZR18" s="20">
        <v>2660</v>
      </c>
      <c r="ZS18" s="20">
        <v>2783</v>
      </c>
      <c r="ZT18" s="20">
        <v>2895</v>
      </c>
      <c r="ZU18" s="20">
        <v>2504</v>
      </c>
      <c r="ZV18" s="20">
        <v>2624</v>
      </c>
      <c r="ZW18" s="20">
        <v>2625</v>
      </c>
      <c r="ZX18" s="20">
        <v>3467</v>
      </c>
      <c r="ZY18" s="20">
        <v>2977</v>
      </c>
      <c r="ZZ18" s="20">
        <v>2207</v>
      </c>
      <c r="AAA18" s="20">
        <v>2390</v>
      </c>
      <c r="AAB18" s="20">
        <v>2284</v>
      </c>
      <c r="AAC18" s="20">
        <v>2896</v>
      </c>
      <c r="AAD18" s="20">
        <v>2504</v>
      </c>
      <c r="AAE18" s="20">
        <v>2248</v>
      </c>
      <c r="AAF18" s="20">
        <v>2850</v>
      </c>
      <c r="AAG18" s="20">
        <v>2065</v>
      </c>
      <c r="AAH18" s="20">
        <v>3088</v>
      </c>
      <c r="AAI18" s="20">
        <v>2539</v>
      </c>
      <c r="AAJ18" s="20">
        <v>3588</v>
      </c>
      <c r="AAK18" s="20">
        <v>3280</v>
      </c>
      <c r="AAL18" s="20">
        <v>3457</v>
      </c>
      <c r="AAM18" s="20">
        <v>3931</v>
      </c>
      <c r="AAN18" s="20">
        <v>3856</v>
      </c>
      <c r="AAO18" s="20">
        <v>2940</v>
      </c>
      <c r="AAP18" s="20">
        <v>2613</v>
      </c>
      <c r="AAQ18" s="20">
        <v>4112</v>
      </c>
      <c r="AAR18" s="20">
        <v>3871</v>
      </c>
      <c r="AAS18" s="20">
        <v>3696</v>
      </c>
      <c r="AAT18" s="20">
        <v>3160</v>
      </c>
      <c r="AAU18" s="20">
        <v>2452</v>
      </c>
      <c r="AAV18" s="20">
        <v>3069</v>
      </c>
      <c r="AAW18" s="20">
        <v>2713</v>
      </c>
      <c r="AAX18" s="20">
        <v>2007</v>
      </c>
      <c r="AAY18" s="20">
        <v>4157</v>
      </c>
      <c r="AAZ18" s="20">
        <v>3447</v>
      </c>
      <c r="ABA18" s="20">
        <v>3462</v>
      </c>
      <c r="ABB18" s="20">
        <v>3177</v>
      </c>
      <c r="ABC18" s="20">
        <v>3297</v>
      </c>
      <c r="ABD18" s="20">
        <v>4089</v>
      </c>
      <c r="ABE18" s="20">
        <v>3790</v>
      </c>
      <c r="ABF18" s="20">
        <v>3653</v>
      </c>
      <c r="ABG18" s="20">
        <v>3519</v>
      </c>
      <c r="ABH18" s="20">
        <v>3411</v>
      </c>
      <c r="ABI18" s="20">
        <v>4979</v>
      </c>
      <c r="ABJ18" s="20">
        <v>4441</v>
      </c>
      <c r="ABK18" s="20">
        <v>3668</v>
      </c>
      <c r="ABL18" s="20">
        <v>3501</v>
      </c>
      <c r="ABM18" s="20">
        <v>2882</v>
      </c>
      <c r="ABN18" s="20">
        <v>3115</v>
      </c>
      <c r="ABO18" s="20">
        <v>2598</v>
      </c>
      <c r="ABP18" s="20">
        <v>2113</v>
      </c>
      <c r="ABQ18" s="20">
        <v>2402</v>
      </c>
      <c r="ABR18" s="20">
        <v>1729</v>
      </c>
      <c r="ABS18" s="20">
        <v>2229</v>
      </c>
      <c r="ABT18" s="20">
        <v>2838</v>
      </c>
      <c r="ABU18" s="20">
        <v>3101</v>
      </c>
      <c r="ABV18" s="20">
        <v>2723</v>
      </c>
      <c r="ABW18" s="20">
        <v>4242</v>
      </c>
      <c r="ABX18" s="20">
        <v>3518</v>
      </c>
      <c r="ABY18" s="20">
        <v>3454</v>
      </c>
      <c r="ABZ18" s="20">
        <v>3729</v>
      </c>
      <c r="ACA18" s="20">
        <v>3930</v>
      </c>
      <c r="ACB18" s="20">
        <v>3757</v>
      </c>
      <c r="ACC18" s="20">
        <v>3242</v>
      </c>
      <c r="ACD18" s="20">
        <v>3056</v>
      </c>
      <c r="ACE18" s="20">
        <v>2921</v>
      </c>
      <c r="ACF18" s="20">
        <v>4315</v>
      </c>
      <c r="ACG18" s="20">
        <v>3491</v>
      </c>
      <c r="ACH18" s="20">
        <v>3404</v>
      </c>
      <c r="ACI18" s="20">
        <v>3030</v>
      </c>
      <c r="ACJ18" s="20">
        <v>3542</v>
      </c>
      <c r="ACK18" s="20">
        <v>3382</v>
      </c>
      <c r="ACL18" s="20">
        <v>3094</v>
      </c>
      <c r="ACM18" s="20">
        <v>3038</v>
      </c>
      <c r="ACN18" s="20">
        <v>2504</v>
      </c>
      <c r="ACO18" s="20">
        <v>3978</v>
      </c>
      <c r="ACP18" s="20">
        <v>3298</v>
      </c>
      <c r="ACQ18" s="20">
        <v>3310</v>
      </c>
      <c r="ACR18" s="20">
        <v>3806</v>
      </c>
      <c r="ACS18" s="20">
        <v>2941</v>
      </c>
      <c r="ACT18" s="20">
        <v>3186</v>
      </c>
      <c r="ACU18" s="20">
        <v>3359</v>
      </c>
      <c r="ACV18" s="20">
        <v>3293</v>
      </c>
      <c r="ACW18" s="20">
        <v>2792</v>
      </c>
      <c r="ACX18" s="20">
        <v>2408</v>
      </c>
      <c r="ACY18" s="20">
        <v>4098</v>
      </c>
      <c r="ACZ18" s="20">
        <v>3710</v>
      </c>
      <c r="ADA18" s="20">
        <v>2400</v>
      </c>
      <c r="ADB18" s="20">
        <v>2733</v>
      </c>
      <c r="ADC18" s="20">
        <v>2224</v>
      </c>
      <c r="ADD18" s="20">
        <v>2318</v>
      </c>
      <c r="ADE18" s="20">
        <v>2910</v>
      </c>
      <c r="ADF18" s="20">
        <v>3099</v>
      </c>
      <c r="ADG18" s="20">
        <v>2829</v>
      </c>
      <c r="ADH18" s="20">
        <v>2265</v>
      </c>
      <c r="ADI18" s="20">
        <v>3643</v>
      </c>
      <c r="ADJ18" s="20">
        <v>3072</v>
      </c>
      <c r="ADK18" s="20">
        <v>3720</v>
      </c>
      <c r="ADL18" s="20">
        <v>4080</v>
      </c>
      <c r="ADM18" s="20">
        <v>2867</v>
      </c>
      <c r="ADN18" s="20">
        <v>4284</v>
      </c>
      <c r="ADO18" s="20">
        <v>4201</v>
      </c>
      <c r="ADP18" s="20">
        <v>3949</v>
      </c>
      <c r="ADQ18" s="20">
        <v>3064</v>
      </c>
      <c r="ADR18" s="20">
        <v>2530</v>
      </c>
      <c r="ADS18" s="20">
        <v>3604</v>
      </c>
      <c r="ADT18" s="20">
        <v>3269</v>
      </c>
      <c r="ADU18" s="20">
        <v>2726</v>
      </c>
      <c r="ADV18" s="20">
        <v>2451</v>
      </c>
      <c r="ADW18" s="20">
        <v>2060</v>
      </c>
      <c r="ADX18" s="20">
        <v>2920</v>
      </c>
      <c r="ADY18" s="20">
        <v>2487</v>
      </c>
      <c r="ADZ18" s="20">
        <v>2708</v>
      </c>
      <c r="AEA18" s="20">
        <v>2180</v>
      </c>
      <c r="AEB18" s="20">
        <v>2091</v>
      </c>
      <c r="AEC18" s="20">
        <v>3027</v>
      </c>
      <c r="AED18" s="20">
        <v>2537</v>
      </c>
      <c r="AEE18" s="20">
        <v>2487</v>
      </c>
      <c r="AEF18" s="20">
        <v>2534</v>
      </c>
      <c r="AEG18" s="20">
        <v>4713</v>
      </c>
      <c r="AEH18" s="20">
        <v>3682</v>
      </c>
      <c r="AEI18" s="20">
        <v>3599</v>
      </c>
      <c r="AEJ18" s="20">
        <v>3265</v>
      </c>
      <c r="AEK18" s="20">
        <v>2796</v>
      </c>
      <c r="AEL18" s="20">
        <v>3285</v>
      </c>
      <c r="AEM18" s="20">
        <v>2942</v>
      </c>
      <c r="AEN18" s="20">
        <v>2744</v>
      </c>
      <c r="AEO18" s="20">
        <v>2721</v>
      </c>
      <c r="AEP18" s="20">
        <v>2050</v>
      </c>
      <c r="AEQ18" s="20">
        <v>3615</v>
      </c>
      <c r="AER18" s="20">
        <v>2907</v>
      </c>
      <c r="AES18" s="20">
        <v>2449</v>
      </c>
      <c r="AET18" s="20">
        <v>2258</v>
      </c>
      <c r="AEU18" s="20">
        <v>2095</v>
      </c>
      <c r="AEV18" s="20">
        <v>3129</v>
      </c>
      <c r="AEW18" s="20">
        <v>2582</v>
      </c>
      <c r="AEX18" s="20">
        <v>2712</v>
      </c>
      <c r="AEY18" s="20">
        <v>2561</v>
      </c>
      <c r="AEZ18" s="20">
        <v>2327</v>
      </c>
      <c r="AFA18" s="20">
        <v>3708</v>
      </c>
      <c r="AFB18" s="20">
        <v>3874</v>
      </c>
      <c r="AFC18" s="20">
        <v>3045</v>
      </c>
      <c r="AFD18" s="20">
        <v>3329</v>
      </c>
      <c r="AFE18" s="20">
        <v>3072</v>
      </c>
      <c r="AFF18" s="20">
        <v>3873</v>
      </c>
      <c r="AFG18" s="20">
        <v>3166</v>
      </c>
      <c r="AFH18" s="20">
        <v>3003</v>
      </c>
      <c r="AFI18" s="20">
        <v>2230</v>
      </c>
      <c r="AFJ18" s="20">
        <v>2003</v>
      </c>
      <c r="AFK18" s="20">
        <v>3626</v>
      </c>
      <c r="AFL18" s="20">
        <v>2721</v>
      </c>
      <c r="AFM18" s="20">
        <v>2275</v>
      </c>
      <c r="AFN18" s="20">
        <v>2094</v>
      </c>
      <c r="AFO18" s="20">
        <v>2158</v>
      </c>
      <c r="AFP18" s="20">
        <v>2812</v>
      </c>
      <c r="AFQ18" s="20">
        <v>2347</v>
      </c>
      <c r="AFR18" s="20">
        <v>1990</v>
      </c>
      <c r="AFS18" s="20">
        <v>1699</v>
      </c>
      <c r="AFT18" s="20">
        <v>1518</v>
      </c>
      <c r="AFU18" s="20">
        <v>3322</v>
      </c>
      <c r="AFV18" s="20">
        <v>2752</v>
      </c>
      <c r="AFW18" s="20">
        <v>2558</v>
      </c>
      <c r="AFX18" s="20">
        <v>2804</v>
      </c>
      <c r="AFY18" s="20">
        <v>3460</v>
      </c>
      <c r="AFZ18" s="20">
        <v>3338</v>
      </c>
      <c r="AGA18" s="20">
        <v>2968</v>
      </c>
      <c r="AGB18" s="20">
        <v>2348</v>
      </c>
      <c r="AGC18" s="20">
        <v>1849</v>
      </c>
      <c r="AGD18" s="20">
        <v>2992</v>
      </c>
      <c r="AGE18" s="20">
        <v>2779</v>
      </c>
      <c r="AGF18" s="20">
        <v>2140</v>
      </c>
      <c r="AGG18" s="20">
        <v>2213</v>
      </c>
      <c r="AGH18" s="20">
        <v>1762</v>
      </c>
      <c r="AGI18" s="20">
        <v>2427</v>
      </c>
      <c r="AGJ18" s="20">
        <v>2086</v>
      </c>
      <c r="AGK18" s="20">
        <v>1862</v>
      </c>
      <c r="AGL18" s="20">
        <v>2181</v>
      </c>
      <c r="AGM18" s="20">
        <v>1650</v>
      </c>
      <c r="AGN18" s="20">
        <v>2333</v>
      </c>
      <c r="AGO18" s="20">
        <v>2099</v>
      </c>
      <c r="AGP18" s="20">
        <v>2065</v>
      </c>
      <c r="AGQ18" s="20">
        <v>2081</v>
      </c>
      <c r="AGR18" s="20">
        <v>1958</v>
      </c>
      <c r="AGS18" s="20">
        <v>3855</v>
      </c>
      <c r="AGT18" s="20">
        <v>2616</v>
      </c>
      <c r="AGU18" s="20">
        <v>3089</v>
      </c>
      <c r="AGV18" s="20">
        <v>2803</v>
      </c>
      <c r="AGW18" s="20">
        <v>3145</v>
      </c>
      <c r="AGX18" s="20">
        <v>2678</v>
      </c>
      <c r="AGY18" s="20">
        <v>2244</v>
      </c>
      <c r="AGZ18" s="20">
        <v>2183</v>
      </c>
      <c r="AHA18" s="20">
        <v>1797</v>
      </c>
      <c r="AHB18" s="20">
        <v>3412</v>
      </c>
      <c r="AHC18" s="20">
        <v>2895</v>
      </c>
      <c r="AHD18" s="20">
        <v>2354</v>
      </c>
      <c r="AHE18" s="20">
        <v>2183</v>
      </c>
      <c r="AHF18" s="20">
        <v>1967</v>
      </c>
      <c r="AHG18" s="20">
        <v>2597</v>
      </c>
      <c r="AHH18" s="20">
        <v>2325</v>
      </c>
      <c r="AHI18" s="20">
        <v>2227</v>
      </c>
      <c r="AHJ18" s="20">
        <v>2280</v>
      </c>
      <c r="AHK18" s="20">
        <v>2250</v>
      </c>
      <c r="AHL18" s="20">
        <v>3270</v>
      </c>
      <c r="AHM18" s="20">
        <v>2982</v>
      </c>
      <c r="AHN18" s="20">
        <v>3448</v>
      </c>
      <c r="AHO18" s="20">
        <v>2980</v>
      </c>
      <c r="AHP18" s="20">
        <v>2793</v>
      </c>
      <c r="AHQ18" s="20">
        <v>4242</v>
      </c>
      <c r="AHR18" s="20">
        <v>3415</v>
      </c>
      <c r="AHS18" s="20">
        <v>2579</v>
      </c>
      <c r="AHT18" s="20">
        <v>2192</v>
      </c>
      <c r="AHU18" s="20">
        <v>1993</v>
      </c>
      <c r="AHV18" s="20">
        <v>3157</v>
      </c>
      <c r="AHW18" s="20">
        <v>2674</v>
      </c>
      <c r="AHX18" s="20">
        <v>2073</v>
      </c>
      <c r="AHY18" s="20">
        <v>2005</v>
      </c>
      <c r="AHZ18" s="20">
        <v>2185</v>
      </c>
      <c r="AIA18" s="20">
        <v>2848</v>
      </c>
      <c r="AIB18" s="20">
        <v>2723</v>
      </c>
      <c r="AIC18" s="20">
        <v>2426</v>
      </c>
      <c r="AID18" s="20">
        <v>2097</v>
      </c>
      <c r="AIE18" s="20">
        <v>1878</v>
      </c>
      <c r="AIF18" s="20">
        <v>2733</v>
      </c>
      <c r="AIG18" s="20">
        <v>2261</v>
      </c>
      <c r="AIH18" s="20">
        <v>2455</v>
      </c>
      <c r="AII18" s="20">
        <v>2206</v>
      </c>
      <c r="AIJ18" s="20">
        <v>2382</v>
      </c>
      <c r="AIK18" s="20">
        <v>4248</v>
      </c>
      <c r="AIL18" s="20">
        <v>3690</v>
      </c>
      <c r="AIM18" s="20">
        <v>3435</v>
      </c>
      <c r="AIN18" s="20">
        <v>2845</v>
      </c>
      <c r="AIO18" s="20">
        <v>2748</v>
      </c>
      <c r="AIP18" s="20">
        <v>2481</v>
      </c>
      <c r="AIQ18" s="20">
        <v>2427</v>
      </c>
      <c r="AIR18" s="20">
        <v>2197</v>
      </c>
      <c r="AIS18" s="20">
        <v>1845</v>
      </c>
      <c r="AIT18" s="20">
        <v>3208</v>
      </c>
      <c r="AIU18" s="20">
        <v>2566</v>
      </c>
      <c r="AIV18" s="20">
        <v>2156</v>
      </c>
      <c r="AIW18" s="20">
        <v>2058</v>
      </c>
      <c r="AIX18" s="20">
        <v>2216</v>
      </c>
      <c r="AIY18" s="20">
        <v>2587</v>
      </c>
      <c r="AIZ18" s="20">
        <v>1987</v>
      </c>
      <c r="AJA18" s="20">
        <v>2499</v>
      </c>
      <c r="AJB18" s="20">
        <v>2319</v>
      </c>
      <c r="AJC18" s="20">
        <v>2385</v>
      </c>
      <c r="AJD18" s="20">
        <v>3895</v>
      </c>
      <c r="AJE18" s="20">
        <v>3393</v>
      </c>
      <c r="AJF18" s="20">
        <v>3178</v>
      </c>
      <c r="AJG18" s="20">
        <v>3303</v>
      </c>
      <c r="AJH18" s="20">
        <v>2876</v>
      </c>
      <c r="AJI18" s="20">
        <v>2524</v>
      </c>
      <c r="AJJ18" s="20">
        <v>2431</v>
      </c>
      <c r="AJK18" s="20">
        <v>2206</v>
      </c>
      <c r="AJL18" s="20">
        <v>2015</v>
      </c>
      <c r="AJM18" s="20">
        <v>1904</v>
      </c>
      <c r="AJN18" s="20">
        <v>2368</v>
      </c>
      <c r="AJO18" s="20">
        <v>2891</v>
      </c>
      <c r="AJP18" s="20">
        <v>2425</v>
      </c>
      <c r="AJQ18" s="20">
        <v>2044</v>
      </c>
      <c r="AJR18" s="20">
        <v>2259</v>
      </c>
      <c r="AJS18" s="20">
        <v>2576</v>
      </c>
      <c r="AJT18" s="20">
        <v>2290</v>
      </c>
      <c r="AJU18" s="20">
        <v>2249</v>
      </c>
      <c r="AJV18" s="20">
        <v>2077</v>
      </c>
      <c r="AJW18" s="20">
        <v>1763</v>
      </c>
      <c r="AJX18" s="20">
        <v>3154</v>
      </c>
      <c r="AJY18" s="20">
        <v>2761</v>
      </c>
      <c r="AJZ18" s="20">
        <v>2327</v>
      </c>
      <c r="AKA18" s="20">
        <v>3475</v>
      </c>
      <c r="AKB18" s="20">
        <v>2838</v>
      </c>
      <c r="AKC18" s="20">
        <v>3668</v>
      </c>
      <c r="AKD18" s="20">
        <v>3489</v>
      </c>
      <c r="AKE18" s="20">
        <v>4019</v>
      </c>
      <c r="AKF18" s="20">
        <v>3114</v>
      </c>
      <c r="AKG18" s="20">
        <v>2505</v>
      </c>
      <c r="AKH18" s="20">
        <v>3955</v>
      </c>
      <c r="AKI18" s="20">
        <v>2863</v>
      </c>
      <c r="AKJ18" s="20">
        <v>2587</v>
      </c>
      <c r="AKK18" s="20">
        <v>2007</v>
      </c>
      <c r="AKL18" s="20">
        <v>2555</v>
      </c>
      <c r="AKM18" s="20">
        <v>2211</v>
      </c>
      <c r="AKN18" s="20">
        <v>1995</v>
      </c>
      <c r="AKO18" s="20">
        <v>3982</v>
      </c>
      <c r="AKP18" s="20">
        <v>2981</v>
      </c>
      <c r="AKQ18" s="20">
        <v>2726</v>
      </c>
      <c r="AKR18" s="20">
        <v>2655</v>
      </c>
      <c r="AKS18" s="20">
        <v>2778</v>
      </c>
      <c r="AKT18" s="20">
        <v>4537</v>
      </c>
      <c r="AKU18" s="20">
        <v>3563</v>
      </c>
      <c r="AKV18" s="20">
        <v>3277</v>
      </c>
      <c r="AKW18" s="20">
        <v>2985</v>
      </c>
      <c r="AKX18" s="20">
        <v>3553</v>
      </c>
      <c r="AKY18" s="20">
        <v>3669</v>
      </c>
      <c r="AKZ18" s="20">
        <v>3152</v>
      </c>
      <c r="ALA18" s="20">
        <v>3528</v>
      </c>
      <c r="ALB18" s="20">
        <v>2875</v>
      </c>
      <c r="ALC18" s="20">
        <v>3111</v>
      </c>
      <c r="ALD18" s="20">
        <v>3333</v>
      </c>
      <c r="ALE18" s="20">
        <v>2659</v>
      </c>
      <c r="ALF18" s="20">
        <v>2726</v>
      </c>
      <c r="ALG18" s="20">
        <v>2061</v>
      </c>
      <c r="ALH18" s="20">
        <v>1967</v>
      </c>
      <c r="ALI18" s="20">
        <v>3283</v>
      </c>
      <c r="ALJ18" s="20">
        <v>3057</v>
      </c>
      <c r="ALK18" s="20">
        <v>2729</v>
      </c>
      <c r="ALL18" s="20">
        <v>2120</v>
      </c>
      <c r="ALM18" s="20">
        <v>4611</v>
      </c>
      <c r="ALN18" s="20">
        <v>3883</v>
      </c>
      <c r="ALO18" s="20">
        <v>3796</v>
      </c>
      <c r="ALP18" s="20">
        <v>4809</v>
      </c>
      <c r="ALQ18" s="20">
        <v>4165</v>
      </c>
      <c r="ALR18" s="20">
        <v>3442</v>
      </c>
      <c r="ALS18" s="20">
        <v>3121</v>
      </c>
      <c r="ALT18" s="20">
        <v>2720</v>
      </c>
      <c r="ALU18" s="20">
        <v>4228</v>
      </c>
      <c r="ALV18" s="20">
        <v>3690</v>
      </c>
      <c r="ALW18" s="20">
        <v>3282</v>
      </c>
      <c r="ALX18" s="20">
        <v>2920</v>
      </c>
      <c r="ALY18" s="20">
        <v>2715</v>
      </c>
      <c r="ALZ18" s="20">
        <v>4338</v>
      </c>
      <c r="AMA18" s="20">
        <v>3520</v>
      </c>
      <c r="AMB18" s="20">
        <v>3107</v>
      </c>
      <c r="AMC18" s="20">
        <v>2512</v>
      </c>
      <c r="AMD18" s="20">
        <v>3416</v>
      </c>
      <c r="AME18" s="20">
        <v>3855</v>
      </c>
      <c r="AMF18" s="20">
        <v>3247</v>
      </c>
      <c r="AMG18" s="20">
        <v>3530</v>
      </c>
      <c r="AMH18" s="20">
        <v>3979</v>
      </c>
      <c r="AMI18" s="20">
        <v>4689</v>
      </c>
      <c r="AMJ18" s="20">
        <v>4379</v>
      </c>
      <c r="AMK18" s="20">
        <v>4365</v>
      </c>
      <c r="AML18" s="20">
        <v>4143</v>
      </c>
      <c r="AMM18" s="20">
        <v>3054</v>
      </c>
      <c r="AMN18" s="20">
        <v>4184</v>
      </c>
      <c r="AMO18" s="20">
        <v>4039</v>
      </c>
      <c r="AMP18" s="20">
        <v>3247</v>
      </c>
      <c r="AMQ18" s="20">
        <v>2639</v>
      </c>
      <c r="AMR18" s="20">
        <v>3122</v>
      </c>
      <c r="AMS18" s="20">
        <v>2997</v>
      </c>
      <c r="AMT18" s="20">
        <v>3766</v>
      </c>
      <c r="AMU18" s="20">
        <v>3318</v>
      </c>
      <c r="AMV18" s="20">
        <v>3072</v>
      </c>
      <c r="AMW18" s="20">
        <v>2447</v>
      </c>
      <c r="AMX18" s="20">
        <v>3695</v>
      </c>
      <c r="AMY18" s="20">
        <v>3836</v>
      </c>
      <c r="AMZ18" s="20">
        <v>3284</v>
      </c>
      <c r="ANA18" s="20">
        <v>3437</v>
      </c>
      <c r="ANB18" s="20">
        <v>3675</v>
      </c>
      <c r="ANC18" s="20">
        <v>4652</v>
      </c>
      <c r="AND18" s="20">
        <v>4116</v>
      </c>
      <c r="ANE18" s="20">
        <v>3648</v>
      </c>
      <c r="ANF18" s="20">
        <v>3529</v>
      </c>
      <c r="ANG18" s="20">
        <v>3107</v>
      </c>
      <c r="ANH18" s="20">
        <v>3593</v>
      </c>
      <c r="ANI18" s="20">
        <v>3501</v>
      </c>
      <c r="ANJ18" s="20">
        <v>3107</v>
      </c>
      <c r="ANK18" s="20">
        <v>2764</v>
      </c>
      <c r="ANL18" s="20">
        <v>2167</v>
      </c>
      <c r="ANM18" s="20">
        <v>3062</v>
      </c>
      <c r="ANN18" s="20">
        <v>2809</v>
      </c>
      <c r="ANO18" s="20">
        <v>2455</v>
      </c>
      <c r="ANP18" s="20">
        <v>2173</v>
      </c>
      <c r="ANQ18" s="20">
        <v>2202</v>
      </c>
      <c r="ANR18" s="20">
        <v>3005</v>
      </c>
      <c r="ANS18" s="20">
        <v>2594</v>
      </c>
      <c r="ANT18" s="20">
        <v>2510</v>
      </c>
      <c r="ANU18" s="20">
        <v>2630</v>
      </c>
      <c r="ANV18" s="20">
        <v>2770</v>
      </c>
      <c r="ANW18" s="20">
        <v>4874</v>
      </c>
      <c r="ANX18" s="20">
        <v>3839</v>
      </c>
      <c r="ANY18" s="20">
        <v>3481</v>
      </c>
      <c r="ANZ18" s="20">
        <v>3893</v>
      </c>
      <c r="AOA18" s="20">
        <v>3294</v>
      </c>
      <c r="AOB18" s="20">
        <v>3651</v>
      </c>
      <c r="AOC18" s="20">
        <v>3319</v>
      </c>
      <c r="AOD18" s="20">
        <v>2894</v>
      </c>
      <c r="AOE18" s="20">
        <v>2491</v>
      </c>
      <c r="AOF18" s="20">
        <v>2542</v>
      </c>
      <c r="AOG18" s="20">
        <v>3517</v>
      </c>
      <c r="AOH18" s="20">
        <v>3066</v>
      </c>
      <c r="AOI18" s="20">
        <v>2655</v>
      </c>
      <c r="AOJ18" s="20">
        <v>2463</v>
      </c>
      <c r="AOK18" s="20">
        <v>3433</v>
      </c>
      <c r="AOL18" s="20">
        <v>2905</v>
      </c>
      <c r="AOM18" s="20">
        <v>2471</v>
      </c>
      <c r="AON18" s="20">
        <v>2256</v>
      </c>
      <c r="AOO18" s="20">
        <v>1993</v>
      </c>
      <c r="AOP18" s="20">
        <v>3599</v>
      </c>
      <c r="AOQ18" s="20">
        <v>3257</v>
      </c>
      <c r="AOR18" s="20">
        <v>3734</v>
      </c>
      <c r="AOS18" s="20">
        <v>3074</v>
      </c>
      <c r="AOT18" s="20">
        <v>3013</v>
      </c>
      <c r="AOU18" s="20">
        <v>3590</v>
      </c>
      <c r="AOV18" s="20">
        <v>3494</v>
      </c>
      <c r="AOW18" s="20">
        <v>3306</v>
      </c>
      <c r="AOX18" s="20">
        <v>2519</v>
      </c>
      <c r="AOY18" s="20">
        <v>2268</v>
      </c>
      <c r="AOZ18" s="20">
        <v>3210</v>
      </c>
      <c r="APA18" s="20">
        <v>2853</v>
      </c>
      <c r="APB18" s="20">
        <v>2612</v>
      </c>
      <c r="APC18" s="20">
        <v>2359</v>
      </c>
      <c r="APD18" s="20">
        <v>2400</v>
      </c>
      <c r="APE18" s="20">
        <v>2932</v>
      </c>
      <c r="APF18" s="20">
        <v>2445</v>
      </c>
      <c r="APG18" s="20">
        <v>2012</v>
      </c>
      <c r="APH18" s="20">
        <v>1994</v>
      </c>
      <c r="API18" s="20">
        <v>1658</v>
      </c>
      <c r="APJ18" s="20">
        <v>2789</v>
      </c>
      <c r="APK18" s="20">
        <v>2694</v>
      </c>
      <c r="APL18" s="20">
        <v>2348</v>
      </c>
      <c r="APM18" s="20">
        <v>2482</v>
      </c>
      <c r="APN18" s="20">
        <v>3829</v>
      </c>
      <c r="APO18" s="20">
        <v>3036</v>
      </c>
      <c r="APP18" s="20">
        <v>3597</v>
      </c>
      <c r="APQ18" s="20">
        <v>3141</v>
      </c>
      <c r="APR18" s="20">
        <v>2635</v>
      </c>
      <c r="APS18" s="20">
        <v>2733</v>
      </c>
      <c r="APT18" s="20">
        <v>2480</v>
      </c>
      <c r="APU18" s="20">
        <v>2326</v>
      </c>
      <c r="APV18" s="20">
        <v>2197</v>
      </c>
      <c r="APW18" s="20">
        <v>1861</v>
      </c>
      <c r="APX18" s="20">
        <v>2787</v>
      </c>
      <c r="APY18" s="20">
        <v>2490</v>
      </c>
      <c r="APZ18" s="20">
        <v>2278</v>
      </c>
      <c r="AQA18" s="20">
        <v>2090</v>
      </c>
      <c r="AQB18" s="20">
        <v>1987</v>
      </c>
      <c r="AQC18" s="20">
        <v>2485</v>
      </c>
      <c r="AQD18" s="20">
        <v>2091</v>
      </c>
      <c r="AQE18" s="20">
        <v>2269</v>
      </c>
      <c r="AQF18" s="20">
        <v>2044</v>
      </c>
      <c r="AQG18" s="20">
        <v>2125</v>
      </c>
    </row>
    <row r="19" spans="1:1125" ht="18.75" customHeight="1" x14ac:dyDescent="0.25">
      <c r="A19" s="34" t="s">
        <v>15</v>
      </c>
      <c r="B19" s="14">
        <f t="shared" ref="B19" si="294">IFERROR(B18/B17,"")</f>
        <v>0.99335476956055735</v>
      </c>
      <c r="C19" s="14">
        <f t="shared" ref="C19:U19" si="295">IFERROR(C18/C17,"")</f>
        <v>0.98508532912663127</v>
      </c>
      <c r="D19" s="14">
        <f t="shared" si="295"/>
        <v>0.99524940617577196</v>
      </c>
      <c r="E19" s="14">
        <f t="shared" si="295"/>
        <v>0.98389211462820758</v>
      </c>
      <c r="F19" s="14">
        <f t="shared" si="295"/>
        <v>0.99113950133937767</v>
      </c>
      <c r="G19" s="14">
        <f t="shared" si="295"/>
        <v>0.99811168060426225</v>
      </c>
      <c r="H19" s="14">
        <f t="shared" si="295"/>
        <v>0.99837958274255623</v>
      </c>
      <c r="I19" s="14">
        <f t="shared" si="295"/>
        <v>0.98516613924050633</v>
      </c>
      <c r="J19" s="14">
        <f t="shared" si="295"/>
        <v>0.99645808736717822</v>
      </c>
      <c r="K19" s="14">
        <f t="shared" si="295"/>
        <v>0.99803729146221787</v>
      </c>
      <c r="L19" s="14">
        <f t="shared" si="295"/>
        <v>0.99515998924442051</v>
      </c>
      <c r="M19" s="14">
        <f t="shared" si="295"/>
        <v>0.99757372153788726</v>
      </c>
      <c r="N19" s="14">
        <f t="shared" si="295"/>
        <v>0.99705738106915154</v>
      </c>
      <c r="O19" s="14">
        <f t="shared" si="295"/>
        <v>0.99766112266112261</v>
      </c>
      <c r="P19" s="14">
        <f t="shared" si="295"/>
        <v>0.99907149489322189</v>
      </c>
      <c r="Q19" s="14">
        <f t="shared" si="295"/>
        <v>0.99813857290589447</v>
      </c>
      <c r="R19" s="14">
        <f t="shared" si="295"/>
        <v>0.99699560896695172</v>
      </c>
      <c r="S19" s="14">
        <f t="shared" si="295"/>
        <v>0.99892933618843682</v>
      </c>
      <c r="T19" s="14">
        <f t="shared" si="295"/>
        <v>0.98998330550918201</v>
      </c>
      <c r="U19" s="14">
        <f t="shared" si="295"/>
        <v>0.98721524872152489</v>
      </c>
      <c r="V19" s="14">
        <f t="shared" ref="V19:AO19" si="296">IFERROR(V18/V17,"")</f>
        <v>0.99383301707779881</v>
      </c>
      <c r="W19" s="14">
        <f t="shared" si="296"/>
        <v>0.99095378564405112</v>
      </c>
      <c r="X19" s="14">
        <f t="shared" si="296"/>
        <v>0.99572558238939946</v>
      </c>
      <c r="Y19" s="14">
        <f t="shared" si="296"/>
        <v>0.9974811083123426</v>
      </c>
      <c r="Z19" s="14">
        <f t="shared" si="296"/>
        <v>0.99612403100775193</v>
      </c>
      <c r="AA19" s="14">
        <f t="shared" si="296"/>
        <v>0.99361795774647887</v>
      </c>
      <c r="AB19" s="14">
        <f t="shared" si="296"/>
        <v>0.99856562275878558</v>
      </c>
      <c r="AC19" s="14">
        <f t="shared" si="296"/>
        <v>0.99971647292316412</v>
      </c>
      <c r="AD19" s="14">
        <f t="shared" si="296"/>
        <v>0.99152781700084724</v>
      </c>
      <c r="AE19" s="14">
        <f t="shared" si="296"/>
        <v>0.99808638600328048</v>
      </c>
      <c r="AF19" s="14">
        <f t="shared" si="296"/>
        <v>0.99827407663099754</v>
      </c>
      <c r="AG19" s="14">
        <f t="shared" si="296"/>
        <v>0.96980854197349042</v>
      </c>
      <c r="AH19" s="14">
        <f t="shared" si="296"/>
        <v>0.99538722991017237</v>
      </c>
      <c r="AI19" s="14">
        <f t="shared" si="296"/>
        <v>0.99778830963665088</v>
      </c>
      <c r="AJ19" s="14">
        <f t="shared" si="296"/>
        <v>0.99500312304809491</v>
      </c>
      <c r="AK19" s="14">
        <f t="shared" si="296"/>
        <v>0.99287241625089095</v>
      </c>
      <c r="AL19" s="14">
        <f t="shared" si="296"/>
        <v>0.99806896551724134</v>
      </c>
      <c r="AM19" s="14">
        <f t="shared" si="296"/>
        <v>0.99935959013768816</v>
      </c>
      <c r="AN19" s="14">
        <f t="shared" si="296"/>
        <v>0.98701635938717214</v>
      </c>
      <c r="AO19" s="14">
        <f t="shared" si="296"/>
        <v>0.99648403164371524</v>
      </c>
      <c r="AP19" s="14">
        <f t="shared" ref="AP19:BM19" si="297">IFERROR(AP18/AP17,"")</f>
        <v>0.99058741502527459</v>
      </c>
      <c r="AQ19" s="14">
        <f t="shared" si="297"/>
        <v>0.99739151055252551</v>
      </c>
      <c r="AR19" s="14">
        <f t="shared" si="297"/>
        <v>0.97962648556876064</v>
      </c>
      <c r="AS19" s="14">
        <f t="shared" si="297"/>
        <v>0.9925373134328358</v>
      </c>
      <c r="AT19" s="14">
        <f t="shared" si="297"/>
        <v>0.99751655629139069</v>
      </c>
      <c r="AU19" s="14">
        <f t="shared" si="297"/>
        <v>0.98128684952576262</v>
      </c>
      <c r="AV19" s="14">
        <f t="shared" si="297"/>
        <v>0.99692402337742236</v>
      </c>
      <c r="AW19" s="14">
        <f t="shared" si="297"/>
        <v>0.99690295939435647</v>
      </c>
      <c r="AX19" s="14">
        <f t="shared" si="297"/>
        <v>0.98920086393088558</v>
      </c>
      <c r="AY19" s="14">
        <f t="shared" si="297"/>
        <v>0.9882352941176471</v>
      </c>
      <c r="AZ19" s="14">
        <f t="shared" si="297"/>
        <v>0.99052496798975675</v>
      </c>
      <c r="BA19" s="14">
        <f t="shared" si="297"/>
        <v>0.99538866930171277</v>
      </c>
      <c r="BB19" s="14">
        <f t="shared" si="297"/>
        <v>0.99659606656580935</v>
      </c>
      <c r="BC19" s="14">
        <f t="shared" si="297"/>
        <v>0.99953639313861842</v>
      </c>
      <c r="BD19" s="14">
        <f t="shared" si="297"/>
        <v>0.99746942218473222</v>
      </c>
      <c r="BE19" s="14">
        <f t="shared" si="297"/>
        <v>0.97689674843126073</v>
      </c>
      <c r="BF19" s="14">
        <f t="shared" si="297"/>
        <v>0.99827526733356331</v>
      </c>
      <c r="BG19" s="14">
        <f t="shared" si="297"/>
        <v>0.99621689785624212</v>
      </c>
      <c r="BH19" s="14">
        <f t="shared" si="297"/>
        <v>0.99103139013452912</v>
      </c>
      <c r="BI19" s="14">
        <f t="shared" si="297"/>
        <v>0.99755998373322485</v>
      </c>
      <c r="BJ19" s="14">
        <f t="shared" si="297"/>
        <v>0.98803697661772705</v>
      </c>
      <c r="BK19" s="14">
        <f t="shared" si="297"/>
        <v>0.99371859296482412</v>
      </c>
      <c r="BL19" s="14">
        <f t="shared" si="297"/>
        <v>0.99692780337941633</v>
      </c>
      <c r="BM19" s="14">
        <f t="shared" si="297"/>
        <v>0.99521694567816876</v>
      </c>
      <c r="BN19" s="14">
        <f t="shared" ref="BN19:BX19" si="298">IFERROR(BN18/BN17,"")</f>
        <v>0.99670510708401971</v>
      </c>
      <c r="BO19" s="14">
        <f t="shared" si="298"/>
        <v>0.97331109257714765</v>
      </c>
      <c r="BP19" s="14">
        <f t="shared" si="298"/>
        <v>0.99775154581225411</v>
      </c>
      <c r="BQ19" s="14">
        <f t="shared" si="298"/>
        <v>0.99696969696969695</v>
      </c>
      <c r="BR19" s="14">
        <f t="shared" si="298"/>
        <v>0.99071338117349095</v>
      </c>
      <c r="BS19" s="14">
        <f t="shared" si="298"/>
        <v>0.96335078534031415</v>
      </c>
      <c r="BT19" s="14">
        <f t="shared" si="298"/>
        <v>0.99270482603815935</v>
      </c>
      <c r="BU19" s="14">
        <f t="shared" si="298"/>
        <v>0.99848599545798633</v>
      </c>
      <c r="BV19" s="14">
        <f t="shared" si="298"/>
        <v>0.99831152384972566</v>
      </c>
      <c r="BW19" s="14">
        <f t="shared" si="298"/>
        <v>1</v>
      </c>
      <c r="BX19" s="14">
        <f t="shared" si="298"/>
        <v>0.99558423913043481</v>
      </c>
      <c r="BY19" s="14">
        <f t="shared" ref="BY19:CG19" si="299">IFERROR(BY18/BY17,"")</f>
        <v>0.99957627118644066</v>
      </c>
      <c r="BZ19" s="14">
        <f t="shared" si="299"/>
        <v>0.99911426040744022</v>
      </c>
      <c r="CA19" s="14">
        <f t="shared" si="299"/>
        <v>0.99911699779249452</v>
      </c>
      <c r="CB19" s="14">
        <f t="shared" si="299"/>
        <v>0.99895342752485605</v>
      </c>
      <c r="CC19" s="14">
        <f t="shared" si="299"/>
        <v>0.99564050972501672</v>
      </c>
      <c r="CD19" s="14">
        <f t="shared" si="299"/>
        <v>0.97569634079737844</v>
      </c>
      <c r="CE19" s="14">
        <f t="shared" si="299"/>
        <v>0.99922839506172845</v>
      </c>
      <c r="CF19" s="14">
        <f t="shared" si="299"/>
        <v>0.99883540372670809</v>
      </c>
      <c r="CG19" s="14">
        <f t="shared" si="299"/>
        <v>0.98627787307032588</v>
      </c>
      <c r="CH19" s="14">
        <f t="shared" ref="CH19:CZ19" si="300">IFERROR(CH18/CH17,"")</f>
        <v>0.98205906707148771</v>
      </c>
      <c r="CI19" s="14">
        <f t="shared" si="300"/>
        <v>0.99392281981160746</v>
      </c>
      <c r="CJ19" s="14">
        <f t="shared" si="300"/>
        <v>0.99519999999999997</v>
      </c>
      <c r="CK19" s="14">
        <f t="shared" si="300"/>
        <v>0.98834818368745714</v>
      </c>
      <c r="CL19" s="14">
        <f t="shared" si="300"/>
        <v>0.9955817378497791</v>
      </c>
      <c r="CM19" s="14">
        <f t="shared" si="300"/>
        <v>0.9869176770899809</v>
      </c>
      <c r="CN19" s="14">
        <f t="shared" si="300"/>
        <v>0.96960227272727273</v>
      </c>
      <c r="CO19" s="14">
        <f t="shared" si="300"/>
        <v>0.99672667757774136</v>
      </c>
      <c r="CP19" s="14">
        <f t="shared" si="300"/>
        <v>0.98792977322604247</v>
      </c>
      <c r="CQ19" s="14">
        <f t="shared" si="300"/>
        <v>0.99827586206896557</v>
      </c>
      <c r="CR19" s="14">
        <f t="shared" si="300"/>
        <v>0.98743575099942893</v>
      </c>
      <c r="CS19" s="14">
        <f t="shared" si="300"/>
        <v>0.99697199091597277</v>
      </c>
      <c r="CT19" s="14">
        <f t="shared" si="300"/>
        <v>0.99855907780979825</v>
      </c>
      <c r="CU19" s="14">
        <f t="shared" si="300"/>
        <v>0.99895941727367321</v>
      </c>
      <c r="CV19" s="14">
        <f t="shared" si="300"/>
        <v>1</v>
      </c>
      <c r="CW19" s="14">
        <f t="shared" si="300"/>
        <v>0.99558123725356895</v>
      </c>
      <c r="CX19" s="14">
        <f t="shared" si="300"/>
        <v>0.99798954563731401</v>
      </c>
      <c r="CY19" s="14">
        <f t="shared" si="300"/>
        <v>0.99792444997924445</v>
      </c>
      <c r="CZ19" s="14">
        <f t="shared" si="300"/>
        <v>0.9928379588182632</v>
      </c>
      <c r="DA19" s="14">
        <f t="shared" ref="DA19:DV19" si="301">IFERROR(DA18/DA17,"")</f>
        <v>0.9263392857142857</v>
      </c>
      <c r="DB19" s="14">
        <f t="shared" si="301"/>
        <v>0.99871835950016019</v>
      </c>
      <c r="DC19" s="14">
        <f t="shared" si="301"/>
        <v>0.99846094651789152</v>
      </c>
      <c r="DD19" s="14">
        <f t="shared" si="301"/>
        <v>0.99692780337941633</v>
      </c>
      <c r="DE19" s="14">
        <f t="shared" si="301"/>
        <v>0.99761661559414372</v>
      </c>
      <c r="DF19" s="14">
        <f t="shared" si="301"/>
        <v>0.9906166219839142</v>
      </c>
      <c r="DG19" s="14">
        <f t="shared" si="301"/>
        <v>0.9988099960333201</v>
      </c>
      <c r="DH19" s="14">
        <f t="shared" si="301"/>
        <v>0.99953938277291565</v>
      </c>
      <c r="DI19" s="14">
        <f t="shared" si="301"/>
        <v>0.99515738498789341</v>
      </c>
      <c r="DJ19" s="14">
        <f t="shared" si="301"/>
        <v>0.99947285187137591</v>
      </c>
      <c r="DK19" s="14">
        <f t="shared" si="301"/>
        <v>0.99699398797595196</v>
      </c>
      <c r="DL19" s="14">
        <f t="shared" si="301"/>
        <v>0.99956896551724139</v>
      </c>
      <c r="DM19" s="14">
        <f t="shared" si="301"/>
        <v>0.99794344473007712</v>
      </c>
      <c r="DN19" s="14">
        <f t="shared" si="301"/>
        <v>0.99487471526195903</v>
      </c>
      <c r="DO19" s="14">
        <f t="shared" si="301"/>
        <v>0.99839228295819937</v>
      </c>
      <c r="DP19" s="14">
        <f t="shared" si="301"/>
        <v>0.96109693877551017</v>
      </c>
      <c r="DQ19" s="14">
        <f t="shared" si="301"/>
        <v>0.99921905505661845</v>
      </c>
      <c r="DR19" s="14">
        <f t="shared" si="301"/>
        <v>0.9991027366532077</v>
      </c>
      <c r="DS19" s="14">
        <f t="shared" si="301"/>
        <v>0.99902629016553068</v>
      </c>
      <c r="DT19" s="14">
        <f t="shared" si="301"/>
        <v>0.99894625922023184</v>
      </c>
      <c r="DU19" s="14">
        <f t="shared" si="301"/>
        <v>0.9910714285714286</v>
      </c>
      <c r="DV19" s="14">
        <f t="shared" si="301"/>
        <v>0.99482822312523089</v>
      </c>
      <c r="DW19" s="14">
        <f>IFERROR(DW18/DW17,"")</f>
        <v>0.99180865006553076</v>
      </c>
      <c r="DX19" s="14">
        <f>IFERROR(DX18/DX17,"")</f>
        <v>0.92828585707146427</v>
      </c>
      <c r="DY19" s="14">
        <f t="shared" ref="DY19:ER19" si="302">IFERROR(DY18/DY17,"")</f>
        <v>0.96238244514106586</v>
      </c>
      <c r="DZ19" s="14">
        <f t="shared" si="302"/>
        <v>0.94572821708713162</v>
      </c>
      <c r="EA19" s="14">
        <f t="shared" si="302"/>
        <v>0.95869602321215219</v>
      </c>
      <c r="EB19" s="14">
        <f t="shared" si="302"/>
        <v>0.9940569283703472</v>
      </c>
      <c r="EC19" s="14">
        <f t="shared" si="302"/>
        <v>0.99780219780219781</v>
      </c>
      <c r="ED19" s="14">
        <f t="shared" si="302"/>
        <v>0.98818784212042643</v>
      </c>
      <c r="EE19" s="14">
        <f t="shared" si="302"/>
        <v>0.99827467218771571</v>
      </c>
      <c r="EF19" s="14">
        <f t="shared" si="302"/>
        <v>0.99871134020618557</v>
      </c>
      <c r="EG19" s="14">
        <f t="shared" si="302"/>
        <v>0.99951690821256034</v>
      </c>
      <c r="EH19" s="14">
        <f t="shared" si="302"/>
        <v>0.99948320413436698</v>
      </c>
      <c r="EI19" s="14">
        <f t="shared" si="302"/>
        <v>0.99385113268608416</v>
      </c>
      <c r="EJ19" s="14">
        <f t="shared" si="302"/>
        <v>0.99842209072978305</v>
      </c>
      <c r="EK19" s="14">
        <f t="shared" si="302"/>
        <v>0.99857549857549854</v>
      </c>
      <c r="EL19" s="14">
        <f t="shared" si="302"/>
        <v>0.99432892249527405</v>
      </c>
      <c r="EM19" s="14">
        <f t="shared" si="302"/>
        <v>0.99839400428265523</v>
      </c>
      <c r="EN19" s="14">
        <f t="shared" si="302"/>
        <v>0.99607072691552068</v>
      </c>
      <c r="EO19" s="14">
        <f t="shared" si="302"/>
        <v>0.99671996719967204</v>
      </c>
      <c r="EP19" s="14">
        <f t="shared" si="302"/>
        <v>0.99918400652794781</v>
      </c>
      <c r="EQ19" s="14">
        <f t="shared" si="302"/>
        <v>0.99684791174152876</v>
      </c>
      <c r="ER19" s="14">
        <f t="shared" si="302"/>
        <v>0.99755757152826241</v>
      </c>
      <c r="ES19" s="14">
        <f t="shared" ref="ES19:FE19" si="303">IFERROR(ES18/ES17,"")</f>
        <v>0.96072088724584104</v>
      </c>
      <c r="ET19" s="14">
        <f t="shared" si="303"/>
        <v>0.99560301507537685</v>
      </c>
      <c r="EU19" s="14">
        <f t="shared" si="303"/>
        <v>0.99817795323413305</v>
      </c>
      <c r="EV19" s="14">
        <f t="shared" si="303"/>
        <v>0.99651788540677433</v>
      </c>
      <c r="EW19" s="14">
        <f t="shared" si="303"/>
        <v>0.99823399558498893</v>
      </c>
      <c r="EX19" s="14">
        <f t="shared" si="303"/>
        <v>0.99639344262295082</v>
      </c>
      <c r="EY19" s="14">
        <f t="shared" si="303"/>
        <v>0.99884259259259256</v>
      </c>
      <c r="EZ19" s="14">
        <f t="shared" si="303"/>
        <v>0.99873577749683939</v>
      </c>
      <c r="FA19" s="14">
        <f t="shared" si="303"/>
        <v>0.92433998712169996</v>
      </c>
      <c r="FB19" s="14">
        <f t="shared" si="303"/>
        <v>0.8271518544436669</v>
      </c>
      <c r="FC19" s="14">
        <f t="shared" si="303"/>
        <v>0.60439696932058129</v>
      </c>
      <c r="FD19" s="14">
        <f t="shared" si="303"/>
        <v>0.64314036478984937</v>
      </c>
      <c r="FE19" s="14">
        <f t="shared" si="303"/>
        <v>0.85355648535564854</v>
      </c>
      <c r="FF19" s="14">
        <f t="shared" ref="FF19:FM19" si="304">IFERROR(FF18/FF17,"")</f>
        <v>0.93859866303540485</v>
      </c>
      <c r="FG19" s="14">
        <f t="shared" si="304"/>
        <v>0.94385342789598103</v>
      </c>
      <c r="FH19" s="14">
        <f t="shared" si="304"/>
        <v>0.86480047647409175</v>
      </c>
      <c r="FI19" s="14">
        <f>IFERROR(FI18/FI17,"")</f>
        <v>0.92367149758454103</v>
      </c>
      <c r="FJ19" s="14">
        <f>IFERROR(FJ18/FJ17,"")</f>
        <v>0.96529160739687059</v>
      </c>
      <c r="FK19" s="14">
        <f t="shared" si="304"/>
        <v>0.97712594187298174</v>
      </c>
      <c r="FL19" s="14">
        <f t="shared" si="304"/>
        <v>0.99133395233673782</v>
      </c>
      <c r="FM19" s="14">
        <f t="shared" si="304"/>
        <v>0.77494349370358406</v>
      </c>
      <c r="FN19" s="14">
        <f>IFERROR(FN18/FN17,"")</f>
        <v>0.88681186760418451</v>
      </c>
      <c r="FO19" s="14">
        <f>IFERROR(FO18/FO17,"")</f>
        <v>0.96998305495037518</v>
      </c>
      <c r="FP19" s="14">
        <f>IFERROR(FP18/FP17,"")</f>
        <v>0.990151941474395</v>
      </c>
      <c r="FQ19" s="14">
        <f>IFERROR(FQ18/FQ17,"")</f>
        <v>0.99518403852769177</v>
      </c>
      <c r="FR19" s="14">
        <f t="shared" ref="FR19:GJ19" si="305">IFERROR(FR18/FR17,"")</f>
        <v>0.96355817111815301</v>
      </c>
      <c r="FS19" s="14">
        <f t="shared" si="305"/>
        <v>0.97719054242002779</v>
      </c>
      <c r="FT19" s="14">
        <f t="shared" si="305"/>
        <v>0.99730458221024254</v>
      </c>
      <c r="FU19" s="14">
        <f t="shared" si="305"/>
        <v>0.99259462424574874</v>
      </c>
      <c r="FV19" s="14">
        <f t="shared" si="305"/>
        <v>0.88836967808930423</v>
      </c>
      <c r="FW19" s="14">
        <f t="shared" si="305"/>
        <v>0.90915517850830685</v>
      </c>
      <c r="FX19" s="14">
        <f t="shared" si="305"/>
        <v>0.9872116349047142</v>
      </c>
      <c r="FY19" s="14">
        <f t="shared" si="305"/>
        <v>0.99354630525976118</v>
      </c>
      <c r="FZ19" s="14">
        <f t="shared" si="305"/>
        <v>0.998226321390564</v>
      </c>
      <c r="GA19" s="14">
        <f t="shared" si="305"/>
        <v>0.99552309142318562</v>
      </c>
      <c r="GB19" s="14">
        <f t="shared" si="305"/>
        <v>0.99070007749935418</v>
      </c>
      <c r="GC19" s="14">
        <f t="shared" si="305"/>
        <v>0.99293880295897785</v>
      </c>
      <c r="GD19" s="14">
        <f t="shared" si="305"/>
        <v>0.99574961360123648</v>
      </c>
      <c r="GE19" s="14">
        <f t="shared" si="305"/>
        <v>0.99848427434634335</v>
      </c>
      <c r="GF19" s="14">
        <f t="shared" si="305"/>
        <v>0.98880000000000001</v>
      </c>
      <c r="GG19" s="14">
        <f t="shared" si="305"/>
        <v>0.95095423763595321</v>
      </c>
      <c r="GH19" s="14">
        <f t="shared" si="305"/>
        <v>0.92281949382974271</v>
      </c>
      <c r="GI19" s="14">
        <f t="shared" si="305"/>
        <v>0.81625503590821513</v>
      </c>
      <c r="GJ19" s="14">
        <f t="shared" si="305"/>
        <v>0.94623884402889924</v>
      </c>
      <c r="GK19" s="14">
        <f t="shared" ref="GK19:HD19" si="306">IFERROR(GK18/GK17,"")</f>
        <v>0.82715644473597905</v>
      </c>
      <c r="GL19" s="14">
        <f t="shared" si="306"/>
        <v>0.94448221164740542</v>
      </c>
      <c r="GM19" s="14">
        <f t="shared" si="306"/>
        <v>0.98096669171049333</v>
      </c>
      <c r="GN19" s="14">
        <f t="shared" si="306"/>
        <v>0.99966044142614596</v>
      </c>
      <c r="GO19" s="14">
        <f t="shared" si="306"/>
        <v>0.99884526558891451</v>
      </c>
      <c r="GP19" s="14">
        <f t="shared" si="306"/>
        <v>0.98194130925507905</v>
      </c>
      <c r="GQ19" s="14">
        <f t="shared" si="306"/>
        <v>0.91911410688493023</v>
      </c>
      <c r="GR19" s="14">
        <f t="shared" si="306"/>
        <v>0.94981009224091151</v>
      </c>
      <c r="GS19" s="14">
        <f t="shared" si="306"/>
        <v>0.99326241134751769</v>
      </c>
      <c r="GT19" s="14">
        <f t="shared" si="306"/>
        <v>0.99115417017691665</v>
      </c>
      <c r="GU19" s="14">
        <f t="shared" si="306"/>
        <v>0.98476876211575737</v>
      </c>
      <c r="GV19" s="14">
        <f t="shared" si="306"/>
        <v>0.99346180316586374</v>
      </c>
      <c r="GW19" s="14">
        <f t="shared" si="306"/>
        <v>0.99719213798636186</v>
      </c>
      <c r="GX19" s="14">
        <f t="shared" si="306"/>
        <v>0.99959283387622155</v>
      </c>
      <c r="GY19" s="14">
        <f t="shared" si="306"/>
        <v>0.99952896844088557</v>
      </c>
      <c r="GZ19" s="14">
        <f t="shared" si="306"/>
        <v>0.99035651665692581</v>
      </c>
      <c r="HA19" s="14">
        <f t="shared" si="306"/>
        <v>0.99377457404980341</v>
      </c>
      <c r="HB19" s="14">
        <f t="shared" si="306"/>
        <v>0.99849056603773589</v>
      </c>
      <c r="HC19" s="14">
        <f t="shared" si="306"/>
        <v>0.99694293478260865</v>
      </c>
      <c r="HD19" s="14">
        <f t="shared" si="306"/>
        <v>0.99402539208364449</v>
      </c>
      <c r="HE19" s="14">
        <f t="shared" ref="HE19:HV19" si="307">IFERROR(HE18/HE17,"")</f>
        <v>0.93916041370918679</v>
      </c>
      <c r="HF19" s="14">
        <f t="shared" si="307"/>
        <v>0.98969889064976224</v>
      </c>
      <c r="HG19" s="14">
        <f t="shared" si="307"/>
        <v>0.99339839265212404</v>
      </c>
      <c r="HH19" s="14">
        <f t="shared" si="307"/>
        <v>0.99710144927536237</v>
      </c>
      <c r="HI19" s="14">
        <f t="shared" si="307"/>
        <v>0.99717314487632513</v>
      </c>
      <c r="HJ19" s="14">
        <f t="shared" si="307"/>
        <v>0.99356025758969646</v>
      </c>
      <c r="HK19" s="14">
        <f t="shared" si="307"/>
        <v>0.99851687059695959</v>
      </c>
      <c r="HL19" s="14">
        <f t="shared" si="307"/>
        <v>0.99891027969487833</v>
      </c>
      <c r="HM19" s="14">
        <f t="shared" si="307"/>
        <v>0.98296059637912669</v>
      </c>
      <c r="HN19" s="14">
        <f t="shared" si="307"/>
        <v>0.84635159185287723</v>
      </c>
      <c r="HO19" s="14">
        <f t="shared" si="307"/>
        <v>0.97131759784881988</v>
      </c>
      <c r="HP19" s="14">
        <f t="shared" si="307"/>
        <v>0.99633162142333087</v>
      </c>
      <c r="HQ19" s="14">
        <f t="shared" si="307"/>
        <v>0.99908675799086755</v>
      </c>
      <c r="HR19" s="14">
        <f t="shared" si="307"/>
        <v>0.99866785079928955</v>
      </c>
      <c r="HS19" s="14">
        <f t="shared" si="307"/>
        <v>1</v>
      </c>
      <c r="HT19" s="14">
        <f t="shared" si="307"/>
        <v>0.99909543193125283</v>
      </c>
      <c r="HU19" s="14">
        <f t="shared" si="307"/>
        <v>0.99881726788882319</v>
      </c>
      <c r="HV19" s="14">
        <f t="shared" si="307"/>
        <v>0.99632114260982474</v>
      </c>
      <c r="HW19" s="14">
        <f t="shared" ref="HW19:IS19" si="308">IFERROR(HW18/HW17,"")</f>
        <v>0.95848776871756858</v>
      </c>
      <c r="HX19" s="14">
        <f t="shared" si="308"/>
        <v>0.98962916404776868</v>
      </c>
      <c r="HY19" s="14">
        <f t="shared" si="308"/>
        <v>0.9992800575953924</v>
      </c>
      <c r="HZ19" s="14">
        <f t="shared" si="308"/>
        <v>0.99885714285714289</v>
      </c>
      <c r="IA19" s="14">
        <f t="shared" si="308"/>
        <v>0.95423085510158523</v>
      </c>
      <c r="IB19" s="14">
        <f t="shared" si="308"/>
        <v>0.99110964767863019</v>
      </c>
      <c r="IC19" s="14">
        <f t="shared" si="308"/>
        <v>0.99880143827407109</v>
      </c>
      <c r="ID19" s="14">
        <f t="shared" si="308"/>
        <v>0.99904807234650161</v>
      </c>
      <c r="IE19" s="14">
        <f t="shared" si="308"/>
        <v>0.99916701374427319</v>
      </c>
      <c r="IF19" s="14">
        <f t="shared" si="308"/>
        <v>0.88129496402877694</v>
      </c>
      <c r="IG19" s="14">
        <f t="shared" si="308"/>
        <v>0.98388042203985937</v>
      </c>
      <c r="IH19" s="14">
        <f t="shared" si="308"/>
        <v>0.99909543193125283</v>
      </c>
      <c r="II19" s="14">
        <f t="shared" si="308"/>
        <v>0.99896265560165975</v>
      </c>
      <c r="IJ19" s="14">
        <f t="shared" si="308"/>
        <v>0.99876771410967347</v>
      </c>
      <c r="IK19" s="14">
        <f t="shared" si="308"/>
        <v>0.9982905982905983</v>
      </c>
      <c r="IL19" s="14">
        <f t="shared" si="308"/>
        <v>0.99899749373433588</v>
      </c>
      <c r="IM19" s="14">
        <f t="shared" si="308"/>
        <v>0.99741935483870969</v>
      </c>
      <c r="IN19" s="14">
        <f t="shared" si="308"/>
        <v>1</v>
      </c>
      <c r="IO19" s="14">
        <f t="shared" si="308"/>
        <v>0.99113082039911304</v>
      </c>
      <c r="IP19" s="14">
        <f t="shared" si="308"/>
        <v>0.99892857142857139</v>
      </c>
      <c r="IQ19" s="14">
        <f t="shared" si="308"/>
        <v>0.99906410856340666</v>
      </c>
      <c r="IR19" s="14">
        <f t="shared" si="308"/>
        <v>0.99931693989071035</v>
      </c>
      <c r="IS19" s="14">
        <f t="shared" si="308"/>
        <v>0.85676291793313075</v>
      </c>
      <c r="IT19" s="14">
        <f t="shared" ref="IT19:JK19" si="309">IFERROR(IT18/IT17,"")</f>
        <v>0.9893809893809894</v>
      </c>
      <c r="IU19" s="14">
        <f t="shared" si="309"/>
        <v>0.98001998001998003</v>
      </c>
      <c r="IV19" s="14">
        <f t="shared" si="309"/>
        <v>0.99765415549597858</v>
      </c>
      <c r="IW19" s="14">
        <f t="shared" si="309"/>
        <v>0.99915469146238378</v>
      </c>
      <c r="IX19" s="14">
        <f t="shared" si="309"/>
        <v>0.99779458097038443</v>
      </c>
      <c r="IY19" s="14">
        <f t="shared" si="309"/>
        <v>0.98547486033519549</v>
      </c>
      <c r="IZ19" s="14">
        <f t="shared" si="309"/>
        <v>0.98626912514711651</v>
      </c>
      <c r="JA19" s="14">
        <f t="shared" si="309"/>
        <v>0.99961180124223603</v>
      </c>
      <c r="JB19" s="14">
        <f t="shared" si="309"/>
        <v>0.99109893871961652</v>
      </c>
      <c r="JC19" s="14">
        <f t="shared" si="309"/>
        <v>0.98395348837209307</v>
      </c>
      <c r="JD19" s="14">
        <f t="shared" si="309"/>
        <v>0.97183544303797464</v>
      </c>
      <c r="JE19" s="14">
        <f t="shared" si="309"/>
        <v>0.99564356435643564</v>
      </c>
      <c r="JF19" s="14">
        <f t="shared" si="309"/>
        <v>0.99796665311102073</v>
      </c>
      <c r="JG19" s="14">
        <f t="shared" si="309"/>
        <v>0.99229857819905209</v>
      </c>
      <c r="JH19" s="14">
        <f t="shared" si="309"/>
        <v>0.99625212947189101</v>
      </c>
      <c r="JI19" s="14">
        <f t="shared" si="309"/>
        <v>0.99760765550239239</v>
      </c>
      <c r="JJ19" s="14">
        <f t="shared" si="309"/>
        <v>0.99749463135289906</v>
      </c>
      <c r="JK19" s="14">
        <f t="shared" si="309"/>
        <v>0.99629754291484351</v>
      </c>
      <c r="JL19" s="14">
        <f t="shared" ref="JL19:KK19" si="310">IFERROR(JL18/JL17,"")</f>
        <v>0.94505494505494503</v>
      </c>
      <c r="JM19" s="14">
        <f t="shared" si="310"/>
        <v>0.99180327868852458</v>
      </c>
      <c r="JN19" s="14">
        <f t="shared" si="310"/>
        <v>0.99802371541501977</v>
      </c>
      <c r="JO19" s="14">
        <f t="shared" si="310"/>
        <v>0.99684791174152876</v>
      </c>
      <c r="JP19" s="14">
        <f t="shared" si="310"/>
        <v>0.99580419580419577</v>
      </c>
      <c r="JQ19" s="14">
        <f t="shared" si="310"/>
        <v>0.98869193154034229</v>
      </c>
      <c r="JR19" s="14">
        <f t="shared" si="310"/>
        <v>0.9963833634719711</v>
      </c>
      <c r="JS19" s="14">
        <f t="shared" si="310"/>
        <v>0.99918267266040051</v>
      </c>
      <c r="JT19" s="14">
        <f t="shared" si="310"/>
        <v>0.9957007738607051</v>
      </c>
      <c r="JU19" s="14">
        <f t="shared" si="310"/>
        <v>0.99098392787142298</v>
      </c>
      <c r="JV19" s="14">
        <f t="shared" si="310"/>
        <v>0.99826689774696709</v>
      </c>
      <c r="JW19" s="14">
        <f t="shared" si="310"/>
        <v>0.95362488993249195</v>
      </c>
      <c r="JX19" s="14">
        <f t="shared" si="310"/>
        <v>0.99017359973796271</v>
      </c>
      <c r="JY19" s="14">
        <f t="shared" si="310"/>
        <v>0.99442675159235672</v>
      </c>
      <c r="JZ19" s="14">
        <f t="shared" si="310"/>
        <v>0.97764070932922131</v>
      </c>
      <c r="KA19" s="14">
        <f t="shared" si="310"/>
        <v>0.98956521739130432</v>
      </c>
      <c r="KB19" s="14">
        <f t="shared" si="310"/>
        <v>0.99564428312159714</v>
      </c>
      <c r="KC19" s="14">
        <f t="shared" si="310"/>
        <v>0.99916701374427319</v>
      </c>
      <c r="KD19" s="14">
        <f t="shared" si="310"/>
        <v>0.99916701374427319</v>
      </c>
      <c r="KE19" s="14">
        <f t="shared" si="310"/>
        <v>0.99820062977957713</v>
      </c>
      <c r="KF19" s="14">
        <f t="shared" si="310"/>
        <v>0.97241056815524896</v>
      </c>
      <c r="KG19" s="14">
        <f>IFERROR(KG18/KG17,"")</f>
        <v>0.96711656441717786</v>
      </c>
      <c r="KH19" s="14">
        <f t="shared" si="310"/>
        <v>0.99780839073262362</v>
      </c>
      <c r="KI19" s="14">
        <f t="shared" si="310"/>
        <v>0.99220963172804533</v>
      </c>
      <c r="KJ19" s="14">
        <f t="shared" si="310"/>
        <v>0.99163879598662208</v>
      </c>
      <c r="KK19" s="14">
        <f t="shared" si="310"/>
        <v>0.97737659963436929</v>
      </c>
      <c r="KL19" s="14">
        <f t="shared" ref="KL19:LC19" si="311">IFERROR(KL18/KL17,"")</f>
        <v>0.99664991624790622</v>
      </c>
      <c r="KM19" s="14">
        <f t="shared" si="311"/>
        <v>0.998766954377312</v>
      </c>
      <c r="KN19" s="14">
        <f t="shared" si="311"/>
        <v>0.99951148021494873</v>
      </c>
      <c r="KO19" s="14">
        <f t="shared" si="311"/>
        <v>0.99946751863684768</v>
      </c>
      <c r="KP19" s="14">
        <f t="shared" si="311"/>
        <v>0.9822563559322034</v>
      </c>
      <c r="KQ19" s="14">
        <f t="shared" si="311"/>
        <v>0.99699361142427656</v>
      </c>
      <c r="KR19" s="14">
        <f t="shared" si="311"/>
        <v>0.99952651515151514</v>
      </c>
      <c r="KS19" s="14">
        <f t="shared" si="311"/>
        <v>0.999474513925381</v>
      </c>
      <c r="KT19" s="14">
        <f t="shared" si="311"/>
        <v>0.99804305283757333</v>
      </c>
      <c r="KU19" s="14">
        <f t="shared" si="311"/>
        <v>0.99807024314936321</v>
      </c>
      <c r="KV19" s="14">
        <f t="shared" si="311"/>
        <v>0.99814814814814812</v>
      </c>
      <c r="KW19" s="14">
        <f t="shared" si="311"/>
        <v>0.99591836734693873</v>
      </c>
      <c r="KX19" s="14">
        <f t="shared" si="311"/>
        <v>0.99500831946755408</v>
      </c>
      <c r="KY19" s="14">
        <f t="shared" si="311"/>
        <v>0.99289635130771714</v>
      </c>
      <c r="KZ19" s="14">
        <f t="shared" si="311"/>
        <v>0.99068322981366463</v>
      </c>
      <c r="LA19" s="14">
        <f t="shared" si="311"/>
        <v>0.99329608938547487</v>
      </c>
      <c r="LB19" s="14">
        <f t="shared" si="311"/>
        <v>0.99721891140246322</v>
      </c>
      <c r="LC19" s="14">
        <f t="shared" si="311"/>
        <v>0.99350897289041618</v>
      </c>
      <c r="LD19" s="14">
        <f t="shared" ref="LD19:LX19" si="312">IFERROR(LD18/LD17,"")</f>
        <v>0.95266609637867128</v>
      </c>
      <c r="LE19" s="14">
        <f t="shared" si="312"/>
        <v>0.9891956782713085</v>
      </c>
      <c r="LF19" s="14">
        <f t="shared" si="312"/>
        <v>0.98662846227316137</v>
      </c>
      <c r="LG19" s="14">
        <f t="shared" si="312"/>
        <v>0.99731423455684876</v>
      </c>
      <c r="LH19" s="14">
        <f t="shared" si="312"/>
        <v>0.99544419134396356</v>
      </c>
      <c r="LI19" s="14">
        <f t="shared" si="312"/>
        <v>0.98256377139166939</v>
      </c>
      <c r="LJ19" s="14">
        <f t="shared" si="312"/>
        <v>0.99819168173598549</v>
      </c>
      <c r="LK19" s="14">
        <f>IFERROR(LK18/LK17,"")</f>
        <v>0.99592575826165686</v>
      </c>
      <c r="LL19" s="14">
        <f t="shared" si="312"/>
        <v>0.98878343399482316</v>
      </c>
      <c r="LM19" s="14">
        <f t="shared" si="312"/>
        <v>0.99514327343370568</v>
      </c>
      <c r="LN19" s="14">
        <f t="shared" si="312"/>
        <v>0.99589245705750562</v>
      </c>
      <c r="LO19" s="14">
        <f t="shared" si="312"/>
        <v>0.9981609195402299</v>
      </c>
      <c r="LP19" s="14">
        <f t="shared" si="312"/>
        <v>0.99888579387186627</v>
      </c>
      <c r="LQ19" s="14">
        <f t="shared" si="312"/>
        <v>0.99188405797101453</v>
      </c>
      <c r="LR19" s="14">
        <f>IFERROR(LR18/LR17,"")</f>
        <v>0.98788228505481823</v>
      </c>
      <c r="LS19" s="14">
        <f t="shared" si="312"/>
        <v>0.99667497921862014</v>
      </c>
      <c r="LT19" s="14">
        <f t="shared" si="312"/>
        <v>0.99178082191780825</v>
      </c>
      <c r="LU19" s="14">
        <f t="shared" si="312"/>
        <v>0.99808061420345484</v>
      </c>
      <c r="LV19" s="14">
        <f t="shared" si="312"/>
        <v>0.9969864389753893</v>
      </c>
      <c r="LW19" s="14">
        <f t="shared" si="312"/>
        <v>0.98658078368223301</v>
      </c>
      <c r="LX19" s="14">
        <f t="shared" si="312"/>
        <v>0.98126205566271696</v>
      </c>
      <c r="LY19" s="14">
        <f t="shared" ref="LY19:MU19" si="313">IFERROR(LY18/LY17,"")</f>
        <v>0.9877732493516117</v>
      </c>
      <c r="LZ19" s="14">
        <f t="shared" si="313"/>
        <v>0.99848254931714719</v>
      </c>
      <c r="MA19" s="14">
        <f t="shared" si="313"/>
        <v>0.99485861182519275</v>
      </c>
      <c r="MB19" s="14">
        <f t="shared" si="313"/>
        <v>0.96075650118203315</v>
      </c>
      <c r="MC19" s="14">
        <f t="shared" si="313"/>
        <v>0.99286280729579701</v>
      </c>
      <c r="MD19" s="14">
        <f t="shared" si="313"/>
        <v>0.99622463426144403</v>
      </c>
      <c r="ME19" s="14">
        <f t="shared" si="313"/>
        <v>0.99798387096774188</v>
      </c>
      <c r="MF19" s="14">
        <f t="shared" si="313"/>
        <v>0.99708939708939714</v>
      </c>
      <c r="MG19" s="14">
        <f t="shared" si="313"/>
        <v>0.90949033391915646</v>
      </c>
      <c r="MH19" s="14">
        <f t="shared" si="313"/>
        <v>0.99475890985324944</v>
      </c>
      <c r="MI19" s="14">
        <f t="shared" si="313"/>
        <v>0.9973392461197339</v>
      </c>
      <c r="MJ19" s="14">
        <f t="shared" si="313"/>
        <v>0.99581589958159</v>
      </c>
      <c r="MK19" s="14">
        <f t="shared" si="313"/>
        <v>0.9988432620011567</v>
      </c>
      <c r="ML19" s="14">
        <f t="shared" si="313"/>
        <v>0.98646262507357274</v>
      </c>
      <c r="MM19" s="14">
        <f t="shared" si="313"/>
        <v>0.9970098248611704</v>
      </c>
      <c r="MN19" s="14">
        <f t="shared" si="313"/>
        <v>0.99389097744360899</v>
      </c>
      <c r="MO19" s="14">
        <f t="shared" si="313"/>
        <v>0.99469623915139826</v>
      </c>
      <c r="MP19" s="14">
        <f t="shared" si="313"/>
        <v>0.99891008174386919</v>
      </c>
      <c r="MQ19" s="14">
        <f t="shared" si="313"/>
        <v>0.99563591022443887</v>
      </c>
      <c r="MR19" s="14">
        <f t="shared" si="313"/>
        <v>0.99355069867431023</v>
      </c>
      <c r="MS19" s="14">
        <f t="shared" si="313"/>
        <v>0.99323867478025696</v>
      </c>
      <c r="MT19" s="14">
        <f t="shared" si="313"/>
        <v>0.99141791044776117</v>
      </c>
      <c r="MU19" s="14">
        <f t="shared" si="313"/>
        <v>0.99878640776699024</v>
      </c>
      <c r="MV19" s="14">
        <f t="shared" ref="MV19:NO19" si="314">IFERROR(MV18/MV17,"")</f>
        <v>0.94499762920815555</v>
      </c>
      <c r="MW19" s="14">
        <f t="shared" si="314"/>
        <v>0.97798295454545459</v>
      </c>
      <c r="MX19" s="14">
        <f t="shared" si="314"/>
        <v>0.99954995499549959</v>
      </c>
      <c r="MY19" s="14">
        <f t="shared" si="314"/>
        <v>0.99832962138084635</v>
      </c>
      <c r="MZ19" s="14">
        <f t="shared" si="314"/>
        <v>0.98047099368179202</v>
      </c>
      <c r="NA19" s="14">
        <f t="shared" si="314"/>
        <v>0.99888268156424576</v>
      </c>
      <c r="NB19" s="14">
        <f t="shared" si="314"/>
        <v>0.99613568054959212</v>
      </c>
      <c r="NC19" s="14">
        <f t="shared" si="314"/>
        <v>0.99890650628758881</v>
      </c>
      <c r="ND19" s="14">
        <f t="shared" si="314"/>
        <v>0.99877974374618672</v>
      </c>
      <c r="NE19" s="14">
        <f t="shared" si="314"/>
        <v>0.98171091445427727</v>
      </c>
      <c r="NF19" s="14">
        <f t="shared" si="314"/>
        <v>0.99233390119250431</v>
      </c>
      <c r="NG19" s="14">
        <f t="shared" si="314"/>
        <v>0.99845758354755787</v>
      </c>
      <c r="NH19" s="14">
        <f t="shared" si="314"/>
        <v>1</v>
      </c>
      <c r="NI19" s="14">
        <f t="shared" si="314"/>
        <v>0.99869621903520212</v>
      </c>
      <c r="NJ19" s="14">
        <f t="shared" si="314"/>
        <v>0.99923195084485406</v>
      </c>
      <c r="NK19" s="14">
        <f t="shared" si="314"/>
        <v>0.99113618049959706</v>
      </c>
      <c r="NL19" s="14">
        <f t="shared" si="314"/>
        <v>0.9922826969943136</v>
      </c>
      <c r="NM19" s="14">
        <f t="shared" si="314"/>
        <v>0.99671772428884031</v>
      </c>
      <c r="NN19" s="14">
        <f t="shared" si="314"/>
        <v>0.98085208233604593</v>
      </c>
      <c r="NO19" s="14">
        <f t="shared" si="314"/>
        <v>0.99453092132940679</v>
      </c>
      <c r="NP19" s="14">
        <f t="shared" ref="NP19:OH19" si="315">IFERROR(NP18/NP17,"")</f>
        <v>0.97868453105968334</v>
      </c>
      <c r="NQ19" s="14">
        <f t="shared" si="315"/>
        <v>0.95160349854227411</v>
      </c>
      <c r="NR19" s="14">
        <f t="shared" si="315"/>
        <v>0.97883937159345946</v>
      </c>
      <c r="NS19" s="14">
        <f t="shared" si="315"/>
        <v>0.99782844733984799</v>
      </c>
      <c r="NT19" s="14">
        <f t="shared" si="315"/>
        <v>0.98236546062633023</v>
      </c>
      <c r="NU19" s="14">
        <f t="shared" si="315"/>
        <v>0.99591381872213969</v>
      </c>
      <c r="NV19" s="14">
        <f t="shared" si="315"/>
        <v>0.99653379549393417</v>
      </c>
      <c r="NW19" s="14">
        <f t="shared" si="315"/>
        <v>0.99462809917355377</v>
      </c>
      <c r="NX19" s="14">
        <f t="shared" si="315"/>
        <v>0.99309664694280075</v>
      </c>
      <c r="NY19" s="14">
        <f t="shared" si="315"/>
        <v>0.99513933895009721</v>
      </c>
      <c r="NZ19" s="14">
        <f t="shared" si="315"/>
        <v>0.99797488861887407</v>
      </c>
      <c r="OA19" s="14">
        <f t="shared" si="315"/>
        <v>0.99418322830828887</v>
      </c>
      <c r="OB19" s="14">
        <f t="shared" si="315"/>
        <v>0.99554069119286515</v>
      </c>
      <c r="OC19" s="14">
        <f t="shared" si="315"/>
        <v>0.9973572938689218</v>
      </c>
      <c r="OD19" s="14">
        <f t="shared" si="315"/>
        <v>0.99555720103665313</v>
      </c>
      <c r="OE19" s="14">
        <f t="shared" si="315"/>
        <v>0.99955076370170715</v>
      </c>
      <c r="OF19" s="14">
        <f t="shared" si="315"/>
        <v>0.99447259327498849</v>
      </c>
      <c r="OG19" s="14">
        <f t="shared" si="315"/>
        <v>0.99546370967741937</v>
      </c>
      <c r="OH19" s="14">
        <f t="shared" si="315"/>
        <v>0.99273607748184023</v>
      </c>
      <c r="OI19" s="14">
        <f t="shared" ref="OI19:PG19" si="316">IFERROR(OI18/OI17,"")</f>
        <v>0.89558933466234736</v>
      </c>
      <c r="OJ19" s="14">
        <f t="shared" si="316"/>
        <v>0.99166377214310519</v>
      </c>
      <c r="OK19" s="14">
        <f t="shared" si="316"/>
        <v>0.99629477151090984</v>
      </c>
      <c r="OL19" s="14">
        <f t="shared" si="316"/>
        <v>0.98885350318471332</v>
      </c>
      <c r="OM19" s="14">
        <f t="shared" si="316"/>
        <v>0.99478487614080835</v>
      </c>
      <c r="ON19" s="14">
        <f t="shared" si="316"/>
        <v>0.98746418338108888</v>
      </c>
      <c r="OO19" s="14">
        <f t="shared" si="316"/>
        <v>0.99529311082584515</v>
      </c>
      <c r="OP19" s="14">
        <f t="shared" si="316"/>
        <v>0.99507874015748032</v>
      </c>
      <c r="OQ19" s="14">
        <f t="shared" si="316"/>
        <v>0.98976458546571133</v>
      </c>
      <c r="OR19" s="14">
        <f t="shared" si="316"/>
        <v>0.97986270022883293</v>
      </c>
      <c r="OS19" s="14">
        <f t="shared" si="316"/>
        <v>0.92913608130999437</v>
      </c>
      <c r="OT19" s="14">
        <f t="shared" si="316"/>
        <v>0.99388254486133765</v>
      </c>
      <c r="OU19" s="14">
        <f t="shared" si="316"/>
        <v>0.99759384023099129</v>
      </c>
      <c r="OV19" s="14">
        <f t="shared" si="316"/>
        <v>0.99744245524296671</v>
      </c>
      <c r="OW19" s="14">
        <f t="shared" si="316"/>
        <v>0.99895287958115186</v>
      </c>
      <c r="OX19" s="14">
        <f t="shared" si="316"/>
        <v>0.99849056603773589</v>
      </c>
      <c r="OY19" s="14">
        <f t="shared" si="316"/>
        <v>0.99874213836477987</v>
      </c>
      <c r="OZ19" s="14">
        <f t="shared" si="316"/>
        <v>0.99757281553398058</v>
      </c>
      <c r="PA19" s="14">
        <f t="shared" si="316"/>
        <v>0.99774901519414749</v>
      </c>
      <c r="PB19" s="14">
        <f t="shared" si="316"/>
        <v>0.99814700432365655</v>
      </c>
      <c r="PC19" s="14">
        <f t="shared" si="316"/>
        <v>0.99966055668703324</v>
      </c>
      <c r="PD19" s="14">
        <f t="shared" si="316"/>
        <v>0.99577464788732395</v>
      </c>
      <c r="PE19" s="14">
        <f t="shared" si="316"/>
        <v>0.99830364715860898</v>
      </c>
      <c r="PF19" s="14">
        <f t="shared" si="316"/>
        <v>0.9861616897305171</v>
      </c>
      <c r="PG19" s="14">
        <f t="shared" si="316"/>
        <v>0.99394221808014915</v>
      </c>
      <c r="PH19" s="14">
        <f t="shared" ref="PH19:PZ19" si="317">IFERROR(PH18/PH17,"")</f>
        <v>0.99431495167708928</v>
      </c>
      <c r="PI19" s="14">
        <f t="shared" si="317"/>
        <v>0.9970770917062477</v>
      </c>
      <c r="PJ19" s="14">
        <f t="shared" si="317"/>
        <v>0.99371069182389937</v>
      </c>
      <c r="PK19" s="14">
        <f t="shared" si="317"/>
        <v>0.99794450154162384</v>
      </c>
      <c r="PL19" s="14">
        <f t="shared" si="317"/>
        <v>0.91661939875212706</v>
      </c>
      <c r="PM19" s="14">
        <f t="shared" si="317"/>
        <v>0.99700262270513296</v>
      </c>
      <c r="PN19" s="14">
        <f t="shared" si="317"/>
        <v>0.99779735682819382</v>
      </c>
      <c r="PO19" s="14">
        <f t="shared" si="317"/>
        <v>0.99412844036697245</v>
      </c>
      <c r="PP19" s="14">
        <f t="shared" si="317"/>
        <v>0.99509803921568629</v>
      </c>
      <c r="PQ19" s="14">
        <f t="shared" si="317"/>
        <v>0.98581560283687941</v>
      </c>
      <c r="PR19" s="14">
        <f t="shared" si="317"/>
        <v>0.99658184580326625</v>
      </c>
      <c r="PS19" s="14">
        <f t="shared" si="317"/>
        <v>0.99953423381462503</v>
      </c>
      <c r="PT19" s="14">
        <f t="shared" si="317"/>
        <v>0.99781420765027318</v>
      </c>
      <c r="PU19" s="14">
        <f t="shared" si="317"/>
        <v>0.99650145772594756</v>
      </c>
      <c r="PV19" s="14">
        <f t="shared" si="317"/>
        <v>0.99506346967559944</v>
      </c>
      <c r="PW19" s="14">
        <f t="shared" si="317"/>
        <v>0.99245283018867925</v>
      </c>
      <c r="PX19" s="14">
        <f t="shared" si="317"/>
        <v>0.99373321396598036</v>
      </c>
      <c r="PY19" s="14">
        <f t="shared" si="317"/>
        <v>0.9717560376586164</v>
      </c>
      <c r="PZ19" s="14">
        <f t="shared" si="317"/>
        <v>0.99507389162561577</v>
      </c>
      <c r="QA19" s="14">
        <f t="shared" ref="QA19:QW19" si="318">IFERROR(QA18/QA17,"")</f>
        <v>0.89588843471988455</v>
      </c>
      <c r="QB19" s="14">
        <f t="shared" si="318"/>
        <v>0.98815331010452967</v>
      </c>
      <c r="QC19" s="14">
        <f t="shared" si="318"/>
        <v>0.98936170212765961</v>
      </c>
      <c r="QD19" s="14">
        <f t="shared" si="318"/>
        <v>0.94664536741214056</v>
      </c>
      <c r="QE19" s="14">
        <f t="shared" si="318"/>
        <v>0.99427917620137296</v>
      </c>
      <c r="QF19" s="14">
        <f t="shared" si="318"/>
        <v>0.99468838526912184</v>
      </c>
      <c r="QG19" s="14">
        <f t="shared" si="318"/>
        <v>0.99332146037399827</v>
      </c>
      <c r="QH19" s="14">
        <f t="shared" si="318"/>
        <v>0.98761865456046227</v>
      </c>
      <c r="QI19" s="14">
        <f t="shared" si="318"/>
        <v>0.96738244088067404</v>
      </c>
      <c r="QJ19" s="14">
        <f t="shared" si="318"/>
        <v>0.99620924943138744</v>
      </c>
      <c r="QK19" s="14">
        <f t="shared" si="318"/>
        <v>0.99859878561419901</v>
      </c>
      <c r="QL19" s="14">
        <f t="shared" si="318"/>
        <v>0.99781778505182761</v>
      </c>
      <c r="QM19" s="14">
        <f t="shared" si="318"/>
        <v>0.99657198824681681</v>
      </c>
      <c r="QN19" s="14">
        <f t="shared" si="318"/>
        <v>0.99805220101285552</v>
      </c>
      <c r="QO19" s="14">
        <f t="shared" si="318"/>
        <v>0.99910992434356916</v>
      </c>
      <c r="QP19" s="14">
        <f t="shared" si="318"/>
        <v>0.99850820487319747</v>
      </c>
      <c r="QQ19" s="14">
        <f t="shared" si="318"/>
        <v>0.99771062271062272</v>
      </c>
      <c r="QR19" s="14">
        <f t="shared" si="318"/>
        <v>0.99945355191256835</v>
      </c>
      <c r="QS19" s="14">
        <f t="shared" si="318"/>
        <v>0.98982511923688399</v>
      </c>
      <c r="QT19" s="14">
        <f t="shared" si="318"/>
        <v>0.98837884950610111</v>
      </c>
      <c r="QU19" s="14">
        <f t="shared" si="318"/>
        <v>0.9974600870827286</v>
      </c>
      <c r="QV19" s="14">
        <f t="shared" si="318"/>
        <v>0.99613084769609572</v>
      </c>
      <c r="QW19" s="14">
        <f t="shared" si="318"/>
        <v>0.99455040871934608</v>
      </c>
      <c r="QX19" s="14">
        <f t="shared" ref="QX19:RN19" si="319">IFERROR(QX18/QX17,"")</f>
        <v>0.98655221745350496</v>
      </c>
      <c r="QY19" s="14">
        <f t="shared" si="319"/>
        <v>0.99956709956709955</v>
      </c>
      <c r="QZ19" s="14">
        <f t="shared" si="319"/>
        <v>0.99522673031026254</v>
      </c>
      <c r="RA19" s="14">
        <f t="shared" si="319"/>
        <v>0.99863760217983655</v>
      </c>
      <c r="RB19" s="14">
        <f t="shared" si="319"/>
        <v>0.89043710631799966</v>
      </c>
      <c r="RC19" s="14">
        <f t="shared" si="319"/>
        <v>0.98167465463772197</v>
      </c>
      <c r="RD19" s="14">
        <f t="shared" si="319"/>
        <v>0.99845261121856865</v>
      </c>
      <c r="RE19" s="14">
        <f t="shared" si="319"/>
        <v>0.99732501114578687</v>
      </c>
      <c r="RF19" s="14">
        <f t="shared" si="319"/>
        <v>0.99468954248366015</v>
      </c>
      <c r="RG19" s="14">
        <f t="shared" si="319"/>
        <v>0.99819949585884049</v>
      </c>
      <c r="RH19" s="14">
        <f t="shared" si="319"/>
        <v>0.99654576856649391</v>
      </c>
      <c r="RI19" s="14">
        <f t="shared" si="319"/>
        <v>0.99790502793296088</v>
      </c>
      <c r="RJ19" s="14">
        <f t="shared" si="319"/>
        <v>0.98666666666666669</v>
      </c>
      <c r="RK19" s="14">
        <f t="shared" si="319"/>
        <v>0.99247948951686416</v>
      </c>
      <c r="RL19" s="14">
        <f t="shared" si="319"/>
        <v>0.99658119658119659</v>
      </c>
      <c r="RM19" s="14">
        <f t="shared" si="319"/>
        <v>0.99486301369863017</v>
      </c>
      <c r="RN19" s="14">
        <f t="shared" si="319"/>
        <v>0.9945925067593665</v>
      </c>
      <c r="RO19" s="14">
        <f t="shared" ref="RO19:SK19" si="320">IFERROR(RO18/RO17,"")</f>
        <v>0.99692622950819676</v>
      </c>
      <c r="RP19" s="14">
        <f t="shared" si="320"/>
        <v>0.97674418604651159</v>
      </c>
      <c r="RQ19" s="14">
        <f t="shared" si="320"/>
        <v>0.99169346195069663</v>
      </c>
      <c r="RR19" s="14">
        <f t="shared" si="320"/>
        <v>0.99957912457912457</v>
      </c>
      <c r="RS19" s="14">
        <f t="shared" si="320"/>
        <v>0.99846743295019158</v>
      </c>
      <c r="RT19" s="14">
        <f t="shared" si="320"/>
        <v>0.87912598791259877</v>
      </c>
      <c r="RU19" s="14">
        <f t="shared" si="320"/>
        <v>0.99122807017543857</v>
      </c>
      <c r="RV19" s="14">
        <f t="shared" si="320"/>
        <v>0.99553903345724903</v>
      </c>
      <c r="RW19" s="14">
        <f t="shared" si="320"/>
        <v>0.99719663596315578</v>
      </c>
      <c r="RX19" s="14">
        <f t="shared" si="320"/>
        <v>0.99701343952215027</v>
      </c>
      <c r="RY19" s="14">
        <f t="shared" si="320"/>
        <v>0.9957401490947817</v>
      </c>
      <c r="RZ19" s="14">
        <f t="shared" si="320"/>
        <v>0.99824791940429258</v>
      </c>
      <c r="SA19" s="14">
        <f t="shared" si="320"/>
        <v>0.99816176470588236</v>
      </c>
      <c r="SB19" s="14">
        <f t="shared" si="320"/>
        <v>1</v>
      </c>
      <c r="SC19" s="14">
        <f t="shared" si="320"/>
        <v>0.99921507064364212</v>
      </c>
      <c r="SD19" s="14">
        <f t="shared" si="320"/>
        <v>0.9992412746585736</v>
      </c>
      <c r="SE19" s="14">
        <f t="shared" si="320"/>
        <v>0.99502817368246599</v>
      </c>
      <c r="SF19" s="14">
        <f t="shared" si="320"/>
        <v>0.99838383838383837</v>
      </c>
      <c r="SG19" s="14">
        <f t="shared" si="320"/>
        <v>0.99611084103062708</v>
      </c>
      <c r="SH19" s="14">
        <f t="shared" si="320"/>
        <v>0.96899554045444891</v>
      </c>
      <c r="SI19" s="14">
        <f t="shared" si="320"/>
        <v>0.99608172404142181</v>
      </c>
      <c r="SJ19" s="14">
        <f t="shared" si="320"/>
        <v>0.96870002284669865</v>
      </c>
      <c r="SK19" s="14">
        <f t="shared" si="320"/>
        <v>0.99439313984168864</v>
      </c>
      <c r="SL19" s="14">
        <f t="shared" ref="SL19:TD19" si="321">IFERROR(SL18/SL17,"")</f>
        <v>0.99000571102227297</v>
      </c>
      <c r="SM19" s="14">
        <f t="shared" si="321"/>
        <v>0.99642601858470337</v>
      </c>
      <c r="SN19" s="14">
        <v>25.49</v>
      </c>
      <c r="SO19" s="14">
        <f t="shared" si="321"/>
        <v>0.99061209162598574</v>
      </c>
      <c r="SP19" s="14">
        <f t="shared" si="321"/>
        <v>0.99314079422382673</v>
      </c>
      <c r="SQ19" s="14">
        <f t="shared" si="321"/>
        <v>0.92852729145211121</v>
      </c>
      <c r="SR19" s="14">
        <f t="shared" si="321"/>
        <v>0.9837691614066727</v>
      </c>
      <c r="SS19" s="14">
        <f t="shared" si="321"/>
        <v>0.99204545454545456</v>
      </c>
      <c r="ST19" s="14">
        <f t="shared" si="321"/>
        <v>0.99417970170971259</v>
      </c>
      <c r="SU19" s="14">
        <f t="shared" si="321"/>
        <v>0.98716335263025423</v>
      </c>
      <c r="SV19" s="14">
        <f t="shared" si="321"/>
        <v>0.99808795411089868</v>
      </c>
      <c r="SW19" s="14">
        <f t="shared" si="321"/>
        <v>0.99399717514124297</v>
      </c>
      <c r="SX19" s="14">
        <f t="shared" si="321"/>
        <v>0.99539496989018772</v>
      </c>
      <c r="SY19" s="14">
        <f t="shared" si="321"/>
        <v>0.99776453055141578</v>
      </c>
      <c r="SZ19" s="14">
        <f t="shared" si="321"/>
        <v>0.98470668797078298</v>
      </c>
      <c r="TA19" s="14">
        <f t="shared" si="321"/>
        <v>0.95038722168441436</v>
      </c>
      <c r="TB19" s="14">
        <f t="shared" si="321"/>
        <v>0.96479229989868287</v>
      </c>
      <c r="TC19" s="14">
        <f t="shared" si="321"/>
        <v>0.97535317102494745</v>
      </c>
      <c r="TD19" s="14">
        <f t="shared" si="321"/>
        <v>0.90955591722855145</v>
      </c>
      <c r="TE19" s="14">
        <f t="shared" ref="TE19:VO19" si="322">IFERROR(TE18/TE17,"")</f>
        <v>0.89458563535911606</v>
      </c>
      <c r="TF19" s="14">
        <f t="shared" si="322"/>
        <v>0.9779456193353474</v>
      </c>
      <c r="TG19" s="14">
        <f t="shared" si="322"/>
        <v>0.98445767195767198</v>
      </c>
      <c r="TH19" s="14">
        <f t="shared" si="322"/>
        <v>0.99587706146926536</v>
      </c>
      <c r="TI19" s="14">
        <f t="shared" si="322"/>
        <v>0.9799861973775017</v>
      </c>
      <c r="TJ19" s="14">
        <f t="shared" si="322"/>
        <v>0.86413793103448278</v>
      </c>
      <c r="TK19" s="14">
        <f t="shared" si="322"/>
        <v>0.98673920435226115</v>
      </c>
      <c r="TL19" s="14">
        <f t="shared" si="322"/>
        <v>0.99057556378323797</v>
      </c>
      <c r="TM19" s="14">
        <f t="shared" si="322"/>
        <v>0.96753491883729714</v>
      </c>
      <c r="TN19" s="14">
        <f t="shared" si="322"/>
        <v>0.9964044943820225</v>
      </c>
      <c r="TO19" s="14">
        <f t="shared" si="322"/>
        <v>0.99815157116451014</v>
      </c>
      <c r="TP19" s="14">
        <f t="shared" si="322"/>
        <v>0.98323835065370435</v>
      </c>
      <c r="TQ19" s="14">
        <f t="shared" si="322"/>
        <v>0.97855464159811989</v>
      </c>
      <c r="TR19" s="14">
        <f t="shared" si="322"/>
        <v>0.97680412371134018</v>
      </c>
      <c r="TS19" s="14">
        <f t="shared" si="322"/>
        <v>0.99649430324276955</v>
      </c>
      <c r="TT19" s="14">
        <f t="shared" si="322"/>
        <v>0.95098941555453287</v>
      </c>
      <c r="TU19" s="14">
        <f t="shared" si="322"/>
        <v>0.81649931088797012</v>
      </c>
      <c r="TV19" s="14">
        <f t="shared" si="322"/>
        <v>0.79495403036134271</v>
      </c>
      <c r="TW19" s="14">
        <f t="shared" si="322"/>
        <v>0.88473938742611502</v>
      </c>
      <c r="TX19" s="14">
        <f t="shared" si="322"/>
        <v>0.79116075764934435</v>
      </c>
      <c r="TY19" s="14">
        <f t="shared" si="322"/>
        <v>0.72655565293602098</v>
      </c>
      <c r="TZ19" s="14">
        <f t="shared" si="322"/>
        <v>0.7183844625910395</v>
      </c>
      <c r="UA19" s="14">
        <f t="shared" si="322"/>
        <v>0.79047331926439557</v>
      </c>
      <c r="UB19" s="14">
        <f t="shared" si="322"/>
        <v>0.90440889582520478</v>
      </c>
      <c r="UC19" s="14">
        <f t="shared" si="322"/>
        <v>0.85657370517928288</v>
      </c>
      <c r="UD19" s="14">
        <f t="shared" si="322"/>
        <v>0.6592555583312516</v>
      </c>
      <c r="UE19" s="14">
        <f t="shared" si="322"/>
        <v>0.8053150194087787</v>
      </c>
      <c r="UF19" s="14">
        <f t="shared" si="322"/>
        <v>0.98128455976180351</v>
      </c>
      <c r="UG19" s="14">
        <f t="shared" si="322"/>
        <v>0.99045801526717558</v>
      </c>
      <c r="UH19" s="14">
        <f t="shared" si="322"/>
        <v>0.99888579387186627</v>
      </c>
      <c r="UI19" s="14">
        <f t="shared" si="322"/>
        <v>0.98650568181818177</v>
      </c>
      <c r="UJ19" s="14">
        <f t="shared" si="322"/>
        <v>0.99696048632218848</v>
      </c>
      <c r="UK19" s="14">
        <f t="shared" si="322"/>
        <v>0.99785223367697595</v>
      </c>
      <c r="UL19" s="14">
        <f t="shared" si="322"/>
        <v>0.99907663896583565</v>
      </c>
      <c r="UM19" s="14">
        <f t="shared" si="322"/>
        <v>0.99825378346915017</v>
      </c>
      <c r="UN19" s="14">
        <f t="shared" si="322"/>
        <v>0.98289326887318706</v>
      </c>
      <c r="UO19" s="14">
        <f t="shared" si="322"/>
        <v>0.99526881720430105</v>
      </c>
      <c r="UP19" s="14">
        <f t="shared" si="322"/>
        <v>0.9923017705927637</v>
      </c>
      <c r="UQ19" s="14">
        <f t="shared" si="322"/>
        <v>0.9926054806437582</v>
      </c>
      <c r="UR19" s="14">
        <f t="shared" si="322"/>
        <v>0.99322321050402373</v>
      </c>
      <c r="US19" s="14">
        <f t="shared" si="322"/>
        <v>0.94340563450511095</v>
      </c>
      <c r="UT19" s="14">
        <f t="shared" si="322"/>
        <v>0.99303135888501737</v>
      </c>
      <c r="UU19" s="14">
        <f t="shared" si="322"/>
        <v>0.98360071301247776</v>
      </c>
      <c r="UV19" s="14">
        <f t="shared" si="322"/>
        <v>0.99697428139183053</v>
      </c>
      <c r="UW19" s="14">
        <f t="shared" si="322"/>
        <v>0.99954107388710423</v>
      </c>
      <c r="UX19" s="14">
        <f t="shared" si="322"/>
        <v>0.95095693779904311</v>
      </c>
      <c r="UY19" s="14">
        <f t="shared" si="322"/>
        <v>0.99377431906614788</v>
      </c>
      <c r="UZ19" s="14">
        <f t="shared" si="322"/>
        <v>0.99678160919540226</v>
      </c>
      <c r="VA19" s="14">
        <f t="shared" si="322"/>
        <v>0.99369085173501581</v>
      </c>
      <c r="VB19" s="14">
        <f t="shared" si="322"/>
        <v>0.98298940323480199</v>
      </c>
      <c r="VC19" s="14">
        <f t="shared" si="322"/>
        <v>0.97875569044006072</v>
      </c>
      <c r="VD19" s="14">
        <f t="shared" si="322"/>
        <v>0.99428026692087701</v>
      </c>
      <c r="VE19" s="14">
        <f t="shared" si="322"/>
        <v>0.99833978970669623</v>
      </c>
      <c r="VF19" s="14">
        <f t="shared" si="322"/>
        <v>0.9940387481371088</v>
      </c>
      <c r="VG19" s="14">
        <f t="shared" si="322"/>
        <v>0.99031383184812083</v>
      </c>
      <c r="VH19" s="14">
        <f t="shared" si="322"/>
        <v>0.99869508481948677</v>
      </c>
      <c r="VI19" s="14">
        <f t="shared" si="322"/>
        <v>0.9991027366532077</v>
      </c>
      <c r="VJ19" s="14">
        <f t="shared" si="322"/>
        <v>1</v>
      </c>
      <c r="VK19" s="14">
        <f t="shared" si="322"/>
        <v>0.99905970850963799</v>
      </c>
      <c r="VL19" s="14">
        <f t="shared" si="322"/>
        <v>0.95315362470557441</v>
      </c>
      <c r="VM19" s="14">
        <f t="shared" si="322"/>
        <v>0.99015676266861097</v>
      </c>
      <c r="VN19" s="14">
        <f t="shared" si="322"/>
        <v>0.9957947855340622</v>
      </c>
      <c r="VO19" s="14">
        <f t="shared" si="322"/>
        <v>0.99017681728880158</v>
      </c>
      <c r="VP19" s="14">
        <f t="shared" ref="VP19:YA19" si="323">IFERROR(VP18/VP17,"")</f>
        <v>0.9950900163666121</v>
      </c>
      <c r="VQ19" s="14">
        <f t="shared" si="323"/>
        <v>0.99924783753290713</v>
      </c>
      <c r="VR19" s="14">
        <f t="shared" si="323"/>
        <v>0.99730458221024254</v>
      </c>
      <c r="VS19" s="14">
        <f t="shared" si="323"/>
        <v>0.99835616438356167</v>
      </c>
      <c r="VT19" s="14">
        <f t="shared" si="323"/>
        <v>0.99941520467836253</v>
      </c>
      <c r="VU19" s="14">
        <f t="shared" si="323"/>
        <v>0.99881656804733732</v>
      </c>
      <c r="VV19" s="14">
        <f t="shared" si="323"/>
        <v>0.9954579863739591</v>
      </c>
      <c r="VW19" s="14">
        <f t="shared" si="323"/>
        <v>0.99903707270101105</v>
      </c>
      <c r="VX19" s="14">
        <f t="shared" si="323"/>
        <v>0.99945145364783328</v>
      </c>
      <c r="VY19" s="14">
        <f t="shared" si="323"/>
        <v>0.99879663056558365</v>
      </c>
      <c r="VZ19" s="14">
        <f t="shared" si="323"/>
        <v>0.99940582293523472</v>
      </c>
      <c r="WA19" s="14">
        <f t="shared" si="323"/>
        <v>0.99885321100917435</v>
      </c>
      <c r="WB19" s="14">
        <f t="shared" si="323"/>
        <v>0.99851924975320827</v>
      </c>
      <c r="WC19" s="14">
        <f t="shared" si="323"/>
        <v>0.99940262843488648</v>
      </c>
      <c r="WD19" s="14">
        <f t="shared" si="323"/>
        <v>0.99812147777082028</v>
      </c>
      <c r="WE19" s="14">
        <f t="shared" si="323"/>
        <v>0.99928673323823114</v>
      </c>
      <c r="WF19" s="14">
        <f t="shared" si="323"/>
        <v>0.99715909090909094</v>
      </c>
      <c r="WG19" s="14">
        <f t="shared" si="323"/>
        <v>0.99877700774561762</v>
      </c>
      <c r="WH19" s="14">
        <f t="shared" si="323"/>
        <v>0.99551401869158873</v>
      </c>
      <c r="WI19" s="14">
        <f t="shared" si="323"/>
        <v>0.99906147348662599</v>
      </c>
      <c r="WJ19" s="14">
        <f t="shared" si="323"/>
        <v>0.99758620689655175</v>
      </c>
      <c r="WK19" s="14">
        <f t="shared" si="323"/>
        <v>0.99567387687188025</v>
      </c>
      <c r="WL19" s="14">
        <f t="shared" si="323"/>
        <v>0.99886406664142369</v>
      </c>
      <c r="WM19" s="14">
        <f t="shared" si="323"/>
        <v>1</v>
      </c>
      <c r="WN19" s="14">
        <f t="shared" si="323"/>
        <v>0.99686356508102458</v>
      </c>
      <c r="WO19" s="14">
        <f t="shared" si="323"/>
        <v>0.99781976744186052</v>
      </c>
      <c r="WP19" s="14">
        <f t="shared" si="323"/>
        <v>0.99873790492217085</v>
      </c>
      <c r="WQ19" s="14">
        <f t="shared" si="323"/>
        <v>0.99893162393162394</v>
      </c>
      <c r="WR19" s="14">
        <f t="shared" si="323"/>
        <v>0.99824150058616645</v>
      </c>
      <c r="WS19" s="14">
        <f t="shared" si="323"/>
        <v>0.99874213836477987</v>
      </c>
      <c r="WT19" s="14">
        <f t="shared" si="323"/>
        <v>1</v>
      </c>
      <c r="WU19" s="14">
        <f t="shared" si="323"/>
        <v>0.9989200863930886</v>
      </c>
      <c r="WV19" s="14">
        <f t="shared" si="323"/>
        <v>0.99692465402357766</v>
      </c>
      <c r="WW19" s="14">
        <f t="shared" si="323"/>
        <v>0.9981412639405205</v>
      </c>
      <c r="WX19" s="14">
        <f t="shared" si="323"/>
        <v>0.99714896650035634</v>
      </c>
      <c r="WY19" s="14">
        <f t="shared" si="323"/>
        <v>0.9990658570761326</v>
      </c>
      <c r="WZ19" s="14">
        <f t="shared" si="323"/>
        <v>0.99840595111583419</v>
      </c>
      <c r="XA19" s="14">
        <f t="shared" si="323"/>
        <v>0.99852941176470589</v>
      </c>
      <c r="XB19" s="14">
        <f t="shared" si="323"/>
        <v>0.99634846113719355</v>
      </c>
      <c r="XC19" s="14">
        <f t="shared" si="323"/>
        <v>0.99203187250996017</v>
      </c>
      <c r="XD19" s="14">
        <f t="shared" si="323"/>
        <v>0.99835661462612979</v>
      </c>
      <c r="XE19" s="14">
        <f t="shared" si="323"/>
        <v>0.99744245524296671</v>
      </c>
      <c r="XF19" s="14">
        <f t="shared" si="323"/>
        <v>0.97883236599522017</v>
      </c>
      <c r="XG19" s="14">
        <f t="shared" si="323"/>
        <v>0.99803844644958806</v>
      </c>
      <c r="XH19" s="14">
        <f t="shared" si="323"/>
        <v>0.99816983894582723</v>
      </c>
      <c r="XI19" s="14">
        <f t="shared" si="323"/>
        <v>0.99782891880156321</v>
      </c>
      <c r="XJ19" s="14">
        <f t="shared" si="323"/>
        <v>0.99738493723849375</v>
      </c>
      <c r="XK19" s="14">
        <f t="shared" si="323"/>
        <v>0.99799297541394882</v>
      </c>
      <c r="XL19" s="14">
        <f t="shared" si="323"/>
        <v>0.99852507374631272</v>
      </c>
      <c r="XM19" s="14">
        <f t="shared" si="323"/>
        <v>0.9981401115933044</v>
      </c>
      <c r="XN19" s="14">
        <f t="shared" si="323"/>
        <v>0.99799196787148592</v>
      </c>
      <c r="XO19" s="14">
        <f t="shared" si="323"/>
        <v>0.99952673923331758</v>
      </c>
      <c r="XP19" s="14">
        <f t="shared" si="323"/>
        <v>0.99893617021276593</v>
      </c>
      <c r="XQ19" s="14">
        <f t="shared" si="323"/>
        <v>0.99904214559386972</v>
      </c>
      <c r="XR19" s="14">
        <f t="shared" si="323"/>
        <v>0.99840063974410231</v>
      </c>
      <c r="XS19" s="14">
        <f t="shared" si="323"/>
        <v>0.99957464908549554</v>
      </c>
      <c r="XT19" s="14">
        <f t="shared" si="323"/>
        <v>0.99613526570048305</v>
      </c>
      <c r="XU19" s="14">
        <f t="shared" si="323"/>
        <v>1</v>
      </c>
      <c r="XV19" s="14">
        <f t="shared" si="323"/>
        <v>0.99854510184287104</v>
      </c>
      <c r="XW19" s="14">
        <f t="shared" si="323"/>
        <v>0.99766286882851296</v>
      </c>
      <c r="XX19" s="14">
        <f t="shared" si="323"/>
        <v>0.99789029535864981</v>
      </c>
      <c r="XY19" s="14">
        <f t="shared" si="323"/>
        <v>0.99855595667870034</v>
      </c>
      <c r="XZ19" s="14">
        <f t="shared" si="323"/>
        <v>0.99367299367299367</v>
      </c>
      <c r="YA19" s="14">
        <f t="shared" si="323"/>
        <v>0.9953588004284184</v>
      </c>
      <c r="YB19" s="14">
        <f t="shared" ref="YB19:ZM19" si="324">IFERROR(YB18/YB17,"")</f>
        <v>0.99608610567514677</v>
      </c>
      <c r="YC19" s="14">
        <f t="shared" si="324"/>
        <v>0.99795835034708047</v>
      </c>
      <c r="YD19" s="14">
        <f t="shared" si="324"/>
        <v>1</v>
      </c>
      <c r="YE19" s="14">
        <f t="shared" si="324"/>
        <v>0.99803825404610103</v>
      </c>
      <c r="YF19" s="14">
        <f t="shared" si="324"/>
        <v>0.99445564516129037</v>
      </c>
      <c r="YG19" s="14">
        <f t="shared" si="324"/>
        <v>0.99881516587677721</v>
      </c>
      <c r="YH19" s="14">
        <f t="shared" si="324"/>
        <v>0.99960845732184811</v>
      </c>
      <c r="YI19" s="14">
        <f t="shared" si="324"/>
        <v>0.99920255183413076</v>
      </c>
      <c r="YJ19" s="14">
        <f t="shared" si="324"/>
        <v>0.96287703016241299</v>
      </c>
      <c r="YK19" s="14">
        <f t="shared" si="324"/>
        <v>0.97177074422583409</v>
      </c>
      <c r="YL19" s="14">
        <f t="shared" si="324"/>
        <v>0.99671862182116489</v>
      </c>
      <c r="YM19" s="14">
        <f t="shared" si="324"/>
        <v>0.99375487900078063</v>
      </c>
      <c r="YN19" s="14">
        <f t="shared" si="324"/>
        <v>0.99225512528473803</v>
      </c>
      <c r="YO19" s="14">
        <f t="shared" si="324"/>
        <v>0.99752720079129575</v>
      </c>
      <c r="YP19" s="14">
        <f t="shared" si="324"/>
        <v>0.99657729606389045</v>
      </c>
      <c r="YQ19" s="14">
        <f t="shared" si="324"/>
        <v>0.98136002761477392</v>
      </c>
      <c r="YR19" s="14">
        <f t="shared" si="324"/>
        <v>0.99240780911062909</v>
      </c>
      <c r="YS19" s="14">
        <f t="shared" si="324"/>
        <v>0.99501246882793015</v>
      </c>
      <c r="YT19" s="14">
        <f t="shared" si="324"/>
        <v>0.9921422663358147</v>
      </c>
      <c r="YU19" s="14">
        <f t="shared" si="324"/>
        <v>0.95200276243093918</v>
      </c>
      <c r="YV19" s="14">
        <f t="shared" si="324"/>
        <v>0.97448641484426768</v>
      </c>
      <c r="YW19" s="14">
        <f t="shared" si="324"/>
        <v>0.99702970297029703</v>
      </c>
      <c r="YX19" s="14">
        <f t="shared" si="324"/>
        <v>0.96112852664576798</v>
      </c>
      <c r="YY19" s="14">
        <f t="shared" si="324"/>
        <v>0.75274725274725274</v>
      </c>
      <c r="YZ19" s="14">
        <f t="shared" si="324"/>
        <v>0.69851951547779279</v>
      </c>
      <c r="ZA19" s="14">
        <f t="shared" si="324"/>
        <v>0.99693251533742333</v>
      </c>
      <c r="ZB19" s="14">
        <f t="shared" si="324"/>
        <v>0.98903107861060324</v>
      </c>
      <c r="ZC19" s="14">
        <f t="shared" si="324"/>
        <v>0.99781897491821159</v>
      </c>
      <c r="ZD19" s="14">
        <f t="shared" si="324"/>
        <v>0.92343578485181121</v>
      </c>
      <c r="ZE19" s="14">
        <f t="shared" si="324"/>
        <v>0.9857237715803453</v>
      </c>
      <c r="ZF19" s="14">
        <f t="shared" si="324"/>
        <v>0.99686028257456827</v>
      </c>
      <c r="ZG19" s="14">
        <f t="shared" si="324"/>
        <v>0.99632183908045979</v>
      </c>
      <c r="ZH19" s="14">
        <f t="shared" si="324"/>
        <v>0.9978213507625272</v>
      </c>
      <c r="ZI19" s="14">
        <f t="shared" si="324"/>
        <v>0.99424874191229329</v>
      </c>
      <c r="ZJ19" s="14">
        <f t="shared" si="324"/>
        <v>0.99724264705882348</v>
      </c>
      <c r="ZK19" s="14">
        <f t="shared" si="324"/>
        <v>0.99744245524296671</v>
      </c>
      <c r="ZL19" s="14">
        <f t="shared" si="324"/>
        <v>0.99956312800349501</v>
      </c>
      <c r="ZM19" s="14">
        <f t="shared" si="324"/>
        <v>0.99526963103122046</v>
      </c>
      <c r="ZN19" s="14">
        <f t="shared" ref="ZN19:ABV19" si="325">IFERROR(ZN18/ZN17,"")</f>
        <v>0.97796655163259893</v>
      </c>
      <c r="ZO19" s="14">
        <f t="shared" si="325"/>
        <v>0.98287007110536517</v>
      </c>
      <c r="ZP19" s="14">
        <f t="shared" si="325"/>
        <v>0.98652522935779818</v>
      </c>
      <c r="ZQ19" s="14">
        <f t="shared" si="325"/>
        <v>0.99009224461906387</v>
      </c>
      <c r="ZR19" s="14">
        <f t="shared" si="325"/>
        <v>0.98811292719167909</v>
      </c>
      <c r="ZS19" s="14">
        <f t="shared" si="325"/>
        <v>0.99535050071530762</v>
      </c>
      <c r="ZT19" s="14">
        <f t="shared" si="325"/>
        <v>0.98704398227071255</v>
      </c>
      <c r="ZU19" s="14">
        <f t="shared" si="325"/>
        <v>0.99880335061826886</v>
      </c>
      <c r="ZV19" s="14">
        <f t="shared" si="325"/>
        <v>0.98498498498498499</v>
      </c>
      <c r="ZW19" s="14">
        <f t="shared" si="325"/>
        <v>0.98610067618332076</v>
      </c>
      <c r="ZX19" s="14">
        <f t="shared" si="325"/>
        <v>0.96171983356449375</v>
      </c>
      <c r="ZY19" s="14">
        <f>IFERROR(ZY18/ZY17,"")</f>
        <v>0.9808896210873147</v>
      </c>
      <c r="ZZ19" s="14">
        <f>IFERROR(ZZ18/ZZ17,"")</f>
        <v>0.99459215863001349</v>
      </c>
      <c r="AAA19" s="14">
        <f>IFERROR(AAA18/AAA17,"")</f>
        <v>0.98719537381247413</v>
      </c>
      <c r="AAB19" s="14">
        <f>IFERROR(AAB18/AAB17,"")</f>
        <v>0.98490728762397584</v>
      </c>
      <c r="AAC19" s="14">
        <f t="shared" si="325"/>
        <v>0.9731182795698925</v>
      </c>
      <c r="AAD19" s="14">
        <f t="shared" si="325"/>
        <v>0.99721226602947033</v>
      </c>
      <c r="AAE19" s="14">
        <f t="shared" si="325"/>
        <v>0.99866725899600173</v>
      </c>
      <c r="AAF19" s="14">
        <f t="shared" si="325"/>
        <v>0.99580712788259962</v>
      </c>
      <c r="AAG19" s="14">
        <f t="shared" si="325"/>
        <v>0.99614085865894841</v>
      </c>
      <c r="AAH19" s="14">
        <f t="shared" si="325"/>
        <v>0.99709396189861155</v>
      </c>
      <c r="AAI19" s="14">
        <f t="shared" si="325"/>
        <v>0.99764243614931236</v>
      </c>
      <c r="AAJ19" s="14">
        <f t="shared" si="325"/>
        <v>0.97526501766784457</v>
      </c>
      <c r="AAK19" s="14">
        <f t="shared" si="325"/>
        <v>0.98616957306073361</v>
      </c>
      <c r="AAL19" s="14">
        <f t="shared" si="325"/>
        <v>0.95682258510932738</v>
      </c>
      <c r="AAM19" s="14">
        <f t="shared" si="325"/>
        <v>0.89037372593431485</v>
      </c>
      <c r="AAN19" s="14">
        <f t="shared" si="325"/>
        <v>0.95825049701789267</v>
      </c>
      <c r="AAO19" s="14">
        <f t="shared" si="325"/>
        <v>0.99830220713073003</v>
      </c>
      <c r="AAP19" s="14">
        <f t="shared" si="325"/>
        <v>0.99353612167300376</v>
      </c>
      <c r="AAQ19" s="14">
        <f t="shared" si="325"/>
        <v>0.98751200768491831</v>
      </c>
      <c r="AAR19" s="14">
        <f t="shared" si="325"/>
        <v>0.97334674377671615</v>
      </c>
      <c r="AAS19" s="14">
        <f t="shared" si="325"/>
        <v>0.99354838709677418</v>
      </c>
      <c r="AAT19" s="14">
        <f t="shared" si="325"/>
        <v>0.99621689785624212</v>
      </c>
      <c r="AAU19" s="14">
        <f t="shared" si="325"/>
        <v>0.99271255060728747</v>
      </c>
      <c r="AAV19" s="14">
        <f t="shared" si="325"/>
        <v>0.99545896853713911</v>
      </c>
      <c r="AAW19" s="14">
        <f t="shared" si="325"/>
        <v>0.9952311078503302</v>
      </c>
      <c r="AAX19" s="14">
        <f t="shared" si="325"/>
        <v>0.99602977667493797</v>
      </c>
      <c r="AAY19" s="14">
        <f t="shared" si="325"/>
        <v>0.9848377161809998</v>
      </c>
      <c r="AAZ19" s="14">
        <f t="shared" si="325"/>
        <v>0.98994830557151059</v>
      </c>
      <c r="ABA19" s="14">
        <f t="shared" si="325"/>
        <v>0.97990376450608552</v>
      </c>
      <c r="ABB19" s="14">
        <f t="shared" si="325"/>
        <v>0.98359133126934983</v>
      </c>
      <c r="ABC19" s="14">
        <f t="shared" si="325"/>
        <v>0.98154212563262877</v>
      </c>
      <c r="ABD19" s="14">
        <f t="shared" si="325"/>
        <v>0.8941613820249289</v>
      </c>
      <c r="ABE19" s="14">
        <f t="shared" si="325"/>
        <v>0.96955743156817598</v>
      </c>
      <c r="ABF19" s="14">
        <f t="shared" si="325"/>
        <v>0.99024125779343997</v>
      </c>
      <c r="ABG19" s="14">
        <f t="shared" si="325"/>
        <v>0.9879281302638967</v>
      </c>
      <c r="ABH19" s="14">
        <f t="shared" si="325"/>
        <v>0.98898231371412004</v>
      </c>
      <c r="ABI19" s="14">
        <f t="shared" si="325"/>
        <v>0.90741753234918898</v>
      </c>
      <c r="ABJ19" s="14">
        <f t="shared" si="325"/>
        <v>0.88466135458167328</v>
      </c>
      <c r="ABK19" s="14">
        <f t="shared" si="325"/>
        <v>0.99135135135135133</v>
      </c>
      <c r="ABL19" s="14">
        <f t="shared" si="325"/>
        <v>0.98675310033821872</v>
      </c>
      <c r="ABM19" s="14">
        <f t="shared" si="325"/>
        <v>0.99585348997926748</v>
      </c>
      <c r="ABN19" s="14">
        <f t="shared" si="325"/>
        <v>0.98951715374841165</v>
      </c>
      <c r="ABO19" s="14">
        <f t="shared" si="325"/>
        <v>0.98971428571428577</v>
      </c>
      <c r="ABP19" s="14">
        <f t="shared" si="325"/>
        <v>0.99905437352245863</v>
      </c>
      <c r="ABQ19" s="14">
        <f t="shared" si="325"/>
        <v>0.99256198347107438</v>
      </c>
      <c r="ABR19" s="14">
        <f t="shared" si="325"/>
        <v>0.99942196531791905</v>
      </c>
      <c r="ABS19" s="14">
        <f t="shared" si="325"/>
        <v>0.99553372041089772</v>
      </c>
      <c r="ABT19" s="14">
        <f t="shared" si="325"/>
        <v>0.99265477439664218</v>
      </c>
      <c r="ABU19" s="14">
        <f t="shared" si="325"/>
        <v>0.9822616407982262</v>
      </c>
      <c r="ABV19" s="14">
        <f t="shared" si="325"/>
        <v>0.97984886649874059</v>
      </c>
      <c r="ABW19" s="14">
        <f t="shared" ref="ABW19:ACS19" si="326">IFERROR(ABW18/ABW17,"")</f>
        <v>0.87680859859446048</v>
      </c>
      <c r="ABX19" s="14">
        <f t="shared" si="326"/>
        <v>0.94952766531713895</v>
      </c>
      <c r="ABY19" s="14">
        <f t="shared" si="326"/>
        <v>0.94063180827886705</v>
      </c>
      <c r="ABZ19" s="14">
        <f t="shared" si="326"/>
        <v>0.93225000000000002</v>
      </c>
      <c r="ACA19" s="14">
        <f t="shared" si="326"/>
        <v>0.91715285880980169</v>
      </c>
      <c r="ACB19" s="14">
        <f t="shared" si="326"/>
        <v>0.97966101694915253</v>
      </c>
      <c r="ACC19" s="14">
        <f t="shared" si="326"/>
        <v>0.98331816803154382</v>
      </c>
      <c r="ACD19" s="14">
        <f t="shared" si="326"/>
        <v>0.99382113821138207</v>
      </c>
      <c r="ACE19" s="14">
        <f t="shared" si="326"/>
        <v>0.98916356247883508</v>
      </c>
      <c r="ACF19" s="14">
        <f t="shared" si="326"/>
        <v>0.85479397781299526</v>
      </c>
      <c r="ACG19" s="14">
        <f t="shared" si="326"/>
        <v>0.91459261199895203</v>
      </c>
      <c r="ACH19" s="14">
        <f t="shared" si="326"/>
        <v>0.96622196991200682</v>
      </c>
      <c r="ACI19" s="14">
        <f t="shared" si="326"/>
        <v>0.892226148409894</v>
      </c>
      <c r="ACJ19" s="14">
        <f t="shared" si="326"/>
        <v>0.78939157566302653</v>
      </c>
      <c r="ACK19" s="14">
        <f t="shared" si="326"/>
        <v>0.90403635391606518</v>
      </c>
      <c r="ACL19" s="14">
        <f t="shared" si="326"/>
        <v>0.90946502057613166</v>
      </c>
      <c r="ACM19" s="14">
        <f t="shared" si="326"/>
        <v>0.94114002478314751</v>
      </c>
      <c r="ACN19" s="14">
        <f t="shared" si="326"/>
        <v>0.93677515899738117</v>
      </c>
      <c r="ACO19" s="14">
        <f t="shared" si="326"/>
        <v>0.87409360580092288</v>
      </c>
      <c r="ACP19" s="14">
        <f t="shared" si="326"/>
        <v>0.74346257889990985</v>
      </c>
      <c r="ACQ19" s="14">
        <f t="shared" si="326"/>
        <v>0.76744725249246459</v>
      </c>
      <c r="ACR19" s="14">
        <f t="shared" si="326"/>
        <v>0.77641778865769073</v>
      </c>
      <c r="ACS19" s="14">
        <f t="shared" si="326"/>
        <v>0.76369774084653341</v>
      </c>
      <c r="ACT19" s="14">
        <f t="shared" ref="ACT19:AFD19" si="327">IFERROR(ACT18/ACT17,"")</f>
        <v>0.57199281867145424</v>
      </c>
      <c r="ACU19" s="14">
        <f t="shared" si="327"/>
        <v>0.69515728476821192</v>
      </c>
      <c r="ACV19" s="14">
        <f t="shared" si="327"/>
        <v>0.68023135715761207</v>
      </c>
      <c r="ACW19" s="14">
        <f t="shared" si="327"/>
        <v>0.54906588003933132</v>
      </c>
      <c r="ACX19" s="14">
        <f t="shared" si="327"/>
        <v>0.63552388493006073</v>
      </c>
      <c r="ACY19" s="14">
        <f t="shared" si="327"/>
        <v>0.8634639696586599</v>
      </c>
      <c r="ACZ19" s="14">
        <f t="shared" si="327"/>
        <v>0.96413721413721409</v>
      </c>
      <c r="ADA19" s="14">
        <f t="shared" si="327"/>
        <v>0.99585062240663902</v>
      </c>
      <c r="ADB19" s="14">
        <f t="shared" si="327"/>
        <v>0.99635435654393001</v>
      </c>
      <c r="ADC19" s="14">
        <f t="shared" si="327"/>
        <v>0.99418864550737596</v>
      </c>
      <c r="ADD19" s="14">
        <f t="shared" si="327"/>
        <v>0.9974182444061962</v>
      </c>
      <c r="ADE19" s="14">
        <f t="shared" si="327"/>
        <v>0.98979591836734693</v>
      </c>
      <c r="ADF19" s="14">
        <f t="shared" si="327"/>
        <v>0.99104573073233126</v>
      </c>
      <c r="ADG19" s="14">
        <f t="shared" si="327"/>
        <v>0.98881509961551906</v>
      </c>
      <c r="ADH19" s="14">
        <f t="shared" si="327"/>
        <v>0.99342105263157898</v>
      </c>
      <c r="ADI19" s="14">
        <f t="shared" si="327"/>
        <v>0.96477754237288138</v>
      </c>
      <c r="ADJ19" s="14">
        <f t="shared" si="327"/>
        <v>0.93119127008184299</v>
      </c>
      <c r="ADK19" s="14">
        <f t="shared" si="327"/>
        <v>0.98778544875199148</v>
      </c>
      <c r="ADL19" s="14">
        <f t="shared" si="327"/>
        <v>0.97841726618705038</v>
      </c>
      <c r="ADM19" s="14">
        <f t="shared" si="327"/>
        <v>0.99204152249134947</v>
      </c>
      <c r="ADN19" s="14">
        <f t="shared" si="327"/>
        <v>0.97830554921214885</v>
      </c>
      <c r="ADO19" s="14">
        <f t="shared" si="327"/>
        <v>0.97561542034370641</v>
      </c>
      <c r="ADP19" s="14">
        <f t="shared" si="327"/>
        <v>0.98799099324493367</v>
      </c>
      <c r="ADQ19" s="14">
        <f t="shared" si="327"/>
        <v>0.98457583547557836</v>
      </c>
      <c r="ADR19" s="14">
        <f t="shared" si="327"/>
        <v>0.98597038191738118</v>
      </c>
      <c r="ADS19" s="14">
        <f t="shared" si="327"/>
        <v>0.96751677852348994</v>
      </c>
      <c r="ADT19" s="14">
        <f t="shared" si="327"/>
        <v>0.98286229705351769</v>
      </c>
      <c r="ADU19" s="14">
        <f t="shared" si="327"/>
        <v>0.99380240612468096</v>
      </c>
      <c r="ADV19" s="14">
        <f t="shared" si="327"/>
        <v>0.99472402597402598</v>
      </c>
      <c r="ADW19" s="14">
        <f t="shared" si="327"/>
        <v>0.99372889532079112</v>
      </c>
      <c r="ADX19" s="14">
        <f t="shared" si="327"/>
        <v>0.99184782608695654</v>
      </c>
      <c r="ADY19" s="14">
        <f t="shared" si="327"/>
        <v>0.99519807923169268</v>
      </c>
      <c r="ADZ19" s="14">
        <f t="shared" si="327"/>
        <v>0.99522234472620363</v>
      </c>
      <c r="AEA19" s="14">
        <f t="shared" si="327"/>
        <v>0.99725526075022874</v>
      </c>
      <c r="AEB19" s="14">
        <f t="shared" si="327"/>
        <v>0.98865248226950353</v>
      </c>
      <c r="AEC19" s="14">
        <f t="shared" si="327"/>
        <v>0.98921568627450984</v>
      </c>
      <c r="AED19" s="14">
        <f t="shared" si="327"/>
        <v>0.99217833398513888</v>
      </c>
      <c r="AEE19" s="14">
        <f t="shared" si="327"/>
        <v>0.99400479616306958</v>
      </c>
      <c r="AEF19" s="14">
        <f t="shared" si="327"/>
        <v>0.98522550544323484</v>
      </c>
      <c r="AEG19" s="14">
        <f t="shared" si="327"/>
        <v>0.9465756175938943</v>
      </c>
      <c r="AEH19" s="14">
        <f t="shared" si="327"/>
        <v>0.99085037674919263</v>
      </c>
      <c r="AEI19" s="14">
        <f t="shared" si="327"/>
        <v>0.98629761578514663</v>
      </c>
      <c r="AEJ19" s="14">
        <f t="shared" si="327"/>
        <v>0.99512343797622671</v>
      </c>
      <c r="AEK19" s="14">
        <f t="shared" si="327"/>
        <v>0.99572649572649574</v>
      </c>
      <c r="AEL19" s="14">
        <f t="shared" si="327"/>
        <v>0.99394856278366117</v>
      </c>
      <c r="AEM19" s="14">
        <f t="shared" si="327"/>
        <v>0.99830335934849002</v>
      </c>
      <c r="AEN19" s="14">
        <f t="shared" si="327"/>
        <v>0.99890789952675652</v>
      </c>
      <c r="AEO19" s="14">
        <f t="shared" si="327"/>
        <v>0.99488117001828158</v>
      </c>
      <c r="AEP19" s="14">
        <f t="shared" si="327"/>
        <v>0.99659698590179868</v>
      </c>
      <c r="AEQ19" s="14">
        <f t="shared" si="327"/>
        <v>0.99122566493007946</v>
      </c>
      <c r="AER19" s="14">
        <f t="shared" si="327"/>
        <v>0.9955479452054794</v>
      </c>
      <c r="AES19" s="14">
        <f t="shared" si="327"/>
        <v>0.99471974004874086</v>
      </c>
      <c r="AET19" s="14">
        <f t="shared" si="327"/>
        <v>0.99911504424778763</v>
      </c>
      <c r="AEU19" s="14">
        <f t="shared" si="327"/>
        <v>0.99666983824928634</v>
      </c>
      <c r="AEV19" s="14">
        <f t="shared" si="327"/>
        <v>0.99396442185514611</v>
      </c>
      <c r="AEW19" s="14">
        <f t="shared" si="327"/>
        <v>0.99922600619195046</v>
      </c>
      <c r="AEX19" s="14">
        <f t="shared" si="327"/>
        <v>0.99669239250275632</v>
      </c>
      <c r="AEY19" s="14">
        <f t="shared" si="327"/>
        <v>0.99533618344345121</v>
      </c>
      <c r="AEZ19" s="14">
        <f t="shared" si="327"/>
        <v>0.99657387580299783</v>
      </c>
      <c r="AFA19" s="14">
        <f t="shared" si="327"/>
        <v>0.9869576789992015</v>
      </c>
      <c r="AFB19" s="14">
        <f t="shared" si="327"/>
        <v>0.98549987280590179</v>
      </c>
      <c r="AFC19" s="14">
        <f t="shared" si="327"/>
        <v>0.99347471451876024</v>
      </c>
      <c r="AFD19" s="14">
        <f t="shared" si="327"/>
        <v>0.98812704066488577</v>
      </c>
      <c r="AFE19" s="14">
        <f t="shared" ref="AFE19:AFX19" si="328">IFERROR(AFE18/AFE17,"")</f>
        <v>0.99578606158833061</v>
      </c>
      <c r="AFF19" s="14">
        <f t="shared" si="328"/>
        <v>0.99180537772087063</v>
      </c>
      <c r="AFG19" s="14">
        <f t="shared" si="328"/>
        <v>0.99465912661011624</v>
      </c>
      <c r="AFH19" s="14">
        <f t="shared" si="328"/>
        <v>0.99701195219123506</v>
      </c>
      <c r="AFI19" s="14">
        <f t="shared" si="328"/>
        <v>0.99731663685152061</v>
      </c>
      <c r="AFJ19" s="14">
        <f t="shared" si="328"/>
        <v>0.99109351806036616</v>
      </c>
      <c r="AFK19" s="14">
        <f t="shared" si="328"/>
        <v>0.9972497249724972</v>
      </c>
      <c r="AFL19" s="14">
        <f t="shared" si="328"/>
        <v>0.99488117001828158</v>
      </c>
      <c r="AFM19" s="14">
        <f t="shared" si="328"/>
        <v>0.99824484422992543</v>
      </c>
      <c r="AFN19" s="14">
        <f t="shared" si="328"/>
        <v>1</v>
      </c>
      <c r="AFO19" s="14">
        <f t="shared" si="328"/>
        <v>0.99814986123959293</v>
      </c>
      <c r="AFP19" s="14">
        <f t="shared" si="328"/>
        <v>0.98979232664554739</v>
      </c>
      <c r="AFQ19" s="14">
        <f t="shared" si="328"/>
        <v>0.99872340425531914</v>
      </c>
      <c r="AFR19" s="14">
        <f t="shared" si="328"/>
        <v>0.99749373433583954</v>
      </c>
      <c r="AFS19" s="14">
        <f t="shared" si="328"/>
        <v>0.99941176470588233</v>
      </c>
      <c r="AFT19" s="14">
        <f t="shared" si="328"/>
        <v>0.99671700590938939</v>
      </c>
      <c r="AFU19" s="14">
        <f t="shared" si="328"/>
        <v>0.99580335731414871</v>
      </c>
      <c r="AFV19" s="14">
        <f t="shared" si="328"/>
        <v>0.99854862119013066</v>
      </c>
      <c r="AFW19" s="14">
        <f t="shared" si="328"/>
        <v>0.99804916113928988</v>
      </c>
      <c r="AFX19" s="14">
        <f t="shared" si="328"/>
        <v>0.98697641675466385</v>
      </c>
      <c r="AFY19" s="14">
        <f t="shared" ref="AFY19:AHA19" si="329">IFERROR(AFY18/AFY17,"")</f>
        <v>0.99683088447133394</v>
      </c>
      <c r="AFZ19" s="14">
        <f t="shared" si="329"/>
        <v>0.99374813932718076</v>
      </c>
      <c r="AGA19" s="14">
        <f t="shared" si="329"/>
        <v>0.99731182795698925</v>
      </c>
      <c r="AGB19" s="14">
        <f t="shared" si="329"/>
        <v>0.98863157894736842</v>
      </c>
      <c r="AGC19" s="14">
        <f t="shared" si="329"/>
        <v>0.99730312837108959</v>
      </c>
      <c r="AGD19" s="14">
        <f t="shared" si="329"/>
        <v>0.99501163950781513</v>
      </c>
      <c r="AGE19" s="14">
        <f t="shared" si="329"/>
        <v>0.99641448547866618</v>
      </c>
      <c r="AGF19" s="14">
        <f t="shared" si="329"/>
        <v>1</v>
      </c>
      <c r="AGG19" s="14">
        <f t="shared" si="329"/>
        <v>0.99819576003608479</v>
      </c>
      <c r="AGH19" s="14">
        <f t="shared" si="329"/>
        <v>0.99323562570462232</v>
      </c>
      <c r="AGI19" s="14">
        <f t="shared" si="329"/>
        <v>0.99753390875462389</v>
      </c>
      <c r="AGJ19" s="14">
        <f t="shared" si="329"/>
        <v>0.99380657455931398</v>
      </c>
      <c r="AGK19" s="14">
        <f t="shared" si="329"/>
        <v>0.99465811965811968</v>
      </c>
      <c r="AGL19" s="14">
        <f t="shared" si="329"/>
        <v>0.98022471910112363</v>
      </c>
      <c r="AGM19" s="14">
        <f t="shared" si="329"/>
        <v>0.99939430648092065</v>
      </c>
      <c r="AGN19" s="14">
        <f t="shared" si="329"/>
        <v>0.99871575342465757</v>
      </c>
      <c r="AGO19" s="14">
        <f t="shared" si="329"/>
        <v>0.99904807234650161</v>
      </c>
      <c r="AGP19" s="14">
        <f t="shared" si="329"/>
        <v>0.98945855294681362</v>
      </c>
      <c r="AGQ19" s="14">
        <f t="shared" si="329"/>
        <v>0.99095238095238092</v>
      </c>
      <c r="AGR19" s="14">
        <f t="shared" si="329"/>
        <v>0.98888888888888893</v>
      </c>
      <c r="AGS19" s="14">
        <f t="shared" si="329"/>
        <v>0.98896870189840946</v>
      </c>
      <c r="AGT19" s="14">
        <f t="shared" si="329"/>
        <v>0.99657142857142855</v>
      </c>
      <c r="AGU19" s="14">
        <f t="shared" si="329"/>
        <v>0.98721636305528926</v>
      </c>
      <c r="AGV19" s="14">
        <f t="shared" si="329"/>
        <v>0.99291533829259648</v>
      </c>
      <c r="AGW19" s="14">
        <f t="shared" si="329"/>
        <v>0.99055118110236218</v>
      </c>
      <c r="AGX19" s="14">
        <f t="shared" si="329"/>
        <v>0.99888101454681089</v>
      </c>
      <c r="AGY19" s="14">
        <f t="shared" si="329"/>
        <v>0.99777678968430417</v>
      </c>
      <c r="AGZ19" s="14">
        <f t="shared" si="329"/>
        <v>0.98822996831145316</v>
      </c>
      <c r="AHA19" s="14">
        <f t="shared" si="329"/>
        <v>0.99722530521642616</v>
      </c>
      <c r="AHB19" s="14">
        <f t="shared" ref="AHB19:AHM19" si="330">IFERROR(AHB18/AHB17,"")</f>
        <v>0.99214888048851413</v>
      </c>
      <c r="AHC19" s="14">
        <f t="shared" si="330"/>
        <v>0.99896480331262938</v>
      </c>
      <c r="AHD19" s="14">
        <f t="shared" si="330"/>
        <v>0.99576988155668356</v>
      </c>
      <c r="AHE19" s="14">
        <f t="shared" si="330"/>
        <v>0.99862763037511437</v>
      </c>
      <c r="AHF19" s="14">
        <f t="shared" si="330"/>
        <v>0.9959493670886076</v>
      </c>
      <c r="AHG19" s="14">
        <f t="shared" si="330"/>
        <v>0.99807840122982316</v>
      </c>
      <c r="AHH19" s="14">
        <f t="shared" si="330"/>
        <v>0.99871134020618557</v>
      </c>
      <c r="AHI19" s="14">
        <f t="shared" si="330"/>
        <v>1</v>
      </c>
      <c r="AHJ19" s="14">
        <f t="shared" si="330"/>
        <v>0.99433057130396862</v>
      </c>
      <c r="AHK19" s="14">
        <f t="shared" si="330"/>
        <v>0.99689853788214444</v>
      </c>
      <c r="AHL19" s="14">
        <f t="shared" si="330"/>
        <v>0.99301548739750989</v>
      </c>
      <c r="AHM19" s="14">
        <f t="shared" si="330"/>
        <v>0.99699097291875627</v>
      </c>
      <c r="AHN19" s="14">
        <f t="shared" ref="AHN19:AIJ19" si="331">IFERROR(AHN18/AHN17,"")</f>
        <v>0.99280161243881371</v>
      </c>
      <c r="AHO19" s="14">
        <f t="shared" si="331"/>
        <v>0.99632230023403545</v>
      </c>
      <c r="AHP19" s="14">
        <f t="shared" si="331"/>
        <v>0.99359658484525082</v>
      </c>
      <c r="AHQ19" s="14">
        <f t="shared" si="331"/>
        <v>0.98445114875841266</v>
      </c>
      <c r="AHR19" s="14">
        <f t="shared" si="331"/>
        <v>0.98613918567715853</v>
      </c>
      <c r="AHS19" s="14">
        <f t="shared" si="331"/>
        <v>0.99230473258945751</v>
      </c>
      <c r="AHT19" s="14">
        <f t="shared" si="331"/>
        <v>0.99140660334690189</v>
      </c>
      <c r="AHU19" s="14">
        <f t="shared" si="331"/>
        <v>0.9945109780439122</v>
      </c>
      <c r="AHV19" s="14">
        <f t="shared" si="331"/>
        <v>0.99276729559748422</v>
      </c>
      <c r="AHW19" s="14">
        <f t="shared" si="331"/>
        <v>0.99664554603056277</v>
      </c>
      <c r="AHX19" s="14">
        <f t="shared" si="331"/>
        <v>0.99615569437770302</v>
      </c>
      <c r="AHY19" s="14">
        <f t="shared" si="331"/>
        <v>0.99012345679012348</v>
      </c>
      <c r="AHZ19" s="14">
        <f t="shared" si="331"/>
        <v>0.94547814798788399</v>
      </c>
      <c r="AIA19" s="14">
        <f t="shared" si="331"/>
        <v>0.99406631762652709</v>
      </c>
      <c r="AIB19" s="14">
        <f t="shared" si="331"/>
        <v>0.99126319621405168</v>
      </c>
      <c r="AIC19" s="14">
        <f t="shared" si="331"/>
        <v>0.99466994669946696</v>
      </c>
      <c r="AID19" s="14">
        <f t="shared" si="331"/>
        <v>0.99148936170212765</v>
      </c>
      <c r="AIE19" s="14">
        <f t="shared" si="331"/>
        <v>0.992600422832981</v>
      </c>
      <c r="AIF19" s="14">
        <f t="shared" si="331"/>
        <v>0.99744525547445251</v>
      </c>
      <c r="AIG19" s="14">
        <f t="shared" si="331"/>
        <v>0.99867491166077738</v>
      </c>
      <c r="AIH19" s="14">
        <f t="shared" si="331"/>
        <v>0.99796747967479671</v>
      </c>
      <c r="AII19" s="14">
        <f t="shared" si="331"/>
        <v>0.99728752260397835</v>
      </c>
      <c r="AIJ19" s="14">
        <f t="shared" si="331"/>
        <v>0.9949874686716792</v>
      </c>
      <c r="AIK19" s="14">
        <f t="shared" ref="AIK19:AJH19" si="332">IFERROR(AIK18/AIK17,"")</f>
        <v>0.98882681564245811</v>
      </c>
      <c r="AIL19" s="14">
        <f t="shared" si="332"/>
        <v>0.99595141700404854</v>
      </c>
      <c r="AIM19" s="14">
        <f t="shared" si="332"/>
        <v>0.99680789320951824</v>
      </c>
      <c r="AIN19" s="14">
        <f t="shared" si="332"/>
        <v>0.99267271458478712</v>
      </c>
      <c r="AIO19" s="14">
        <f t="shared" si="332"/>
        <v>0.99421128798842262</v>
      </c>
      <c r="AIP19" s="14">
        <f t="shared" si="332"/>
        <v>0.99718649517684887</v>
      </c>
      <c r="AIQ19" s="14">
        <f t="shared" si="332"/>
        <v>0.99835458658988074</v>
      </c>
      <c r="AIR19" s="14">
        <f t="shared" si="332"/>
        <v>0.99727644121652292</v>
      </c>
      <c r="AIS19" s="14">
        <f t="shared" si="332"/>
        <v>0.99837662337662336</v>
      </c>
      <c r="AIT19" s="14">
        <f t="shared" si="332"/>
        <v>0.99689247980111872</v>
      </c>
      <c r="AIU19" s="14">
        <f t="shared" si="332"/>
        <v>0.99727944034201321</v>
      </c>
      <c r="AIV19" s="14">
        <f t="shared" si="332"/>
        <v>0.9972247918593895</v>
      </c>
      <c r="AIW19" s="14">
        <f t="shared" si="332"/>
        <v>0.99612778315585671</v>
      </c>
      <c r="AIX19" s="14">
        <f t="shared" si="332"/>
        <v>0.99774876181900041</v>
      </c>
      <c r="AIY19" s="14">
        <f t="shared" si="332"/>
        <v>0.99884169884169882</v>
      </c>
      <c r="AIZ19" s="14">
        <f t="shared" si="332"/>
        <v>0.99499248873309964</v>
      </c>
      <c r="AJA19" s="14">
        <f t="shared" si="332"/>
        <v>0.99641148325358853</v>
      </c>
      <c r="AJB19" s="14">
        <f t="shared" si="332"/>
        <v>0.99613402061855671</v>
      </c>
      <c r="AJC19" s="14">
        <f t="shared" si="332"/>
        <v>0.98798674399337205</v>
      </c>
      <c r="AJD19" s="14">
        <f t="shared" si="332"/>
        <v>0.98607594936708864</v>
      </c>
      <c r="AJE19" s="14">
        <f t="shared" si="332"/>
        <v>0.99268578115857231</v>
      </c>
      <c r="AJF19" s="14">
        <f t="shared" si="332"/>
        <v>0.97365196078431371</v>
      </c>
      <c r="AJG19" s="14">
        <f t="shared" si="332"/>
        <v>0.98685389901404241</v>
      </c>
      <c r="AJH19" s="14">
        <f t="shared" si="332"/>
        <v>0.96607322808196172</v>
      </c>
      <c r="AJI19" s="14">
        <f t="shared" ref="AJI19:AJZ19" si="333">IFERROR(AJI18/AJI17,"")</f>
        <v>0.99605367008681922</v>
      </c>
      <c r="AJJ19" s="14">
        <f t="shared" si="333"/>
        <v>0.99103139013452912</v>
      </c>
      <c r="AJK19" s="14">
        <f t="shared" si="333"/>
        <v>0.99819004524886878</v>
      </c>
      <c r="AJL19" s="14">
        <f t="shared" si="333"/>
        <v>0.99407992106561416</v>
      </c>
      <c r="AJM19" s="14">
        <f t="shared" si="333"/>
        <v>0.99790356394129975</v>
      </c>
      <c r="AJN19" s="14">
        <f t="shared" si="333"/>
        <v>0.93893735130848532</v>
      </c>
      <c r="AJO19" s="14">
        <f t="shared" si="333"/>
        <v>0.98433775961865855</v>
      </c>
      <c r="AJP19" s="14">
        <f t="shared" si="333"/>
        <v>0.99548440065681443</v>
      </c>
      <c r="AJQ19" s="14">
        <f t="shared" si="333"/>
        <v>0.99561617145640524</v>
      </c>
      <c r="AJR19" s="14">
        <f t="shared" si="333"/>
        <v>0.98992112182296232</v>
      </c>
      <c r="AJS19" s="14">
        <f t="shared" si="333"/>
        <v>0.99344388738912459</v>
      </c>
      <c r="AJT19" s="14">
        <f t="shared" si="333"/>
        <v>0.99048442906574397</v>
      </c>
      <c r="AJU19" s="14">
        <f t="shared" si="333"/>
        <v>0.9982245894363071</v>
      </c>
      <c r="AJV19" s="14">
        <f t="shared" si="333"/>
        <v>0.99140811455847255</v>
      </c>
      <c r="AJW19" s="14">
        <f t="shared" si="333"/>
        <v>0.99604519774011302</v>
      </c>
      <c r="AJX19" s="14">
        <f t="shared" si="333"/>
        <v>0.98716744913928012</v>
      </c>
      <c r="AJY19" s="14">
        <f t="shared" si="333"/>
        <v>0.98677626876340241</v>
      </c>
      <c r="AJZ19" s="14">
        <f t="shared" si="333"/>
        <v>0.98559932232105041</v>
      </c>
      <c r="AKA19" s="14">
        <f t="shared" ref="AKA19:AKB19" si="334">IFERROR(AKA18/AKA17,"")</f>
        <v>0.99059293044469787</v>
      </c>
      <c r="AKB19" s="14">
        <f t="shared" si="334"/>
        <v>0.99230769230769234</v>
      </c>
      <c r="AKC19" s="14">
        <f t="shared" ref="AKC19:AKS19" si="335">IFERROR(AKC18/AKC17,"")</f>
        <v>0.96020942408376964</v>
      </c>
      <c r="AKD19" s="14">
        <f t="shared" si="335"/>
        <v>0.98531488280146851</v>
      </c>
      <c r="AKE19" s="14">
        <f t="shared" si="335"/>
        <v>0.97359496124031009</v>
      </c>
      <c r="AKF19" s="14">
        <f t="shared" si="335"/>
        <v>0.98606713109563016</v>
      </c>
      <c r="AKG19" s="14">
        <f t="shared" si="335"/>
        <v>0.98933649289099523</v>
      </c>
      <c r="AKH19" s="14">
        <f t="shared" si="335"/>
        <v>0.98924462231115562</v>
      </c>
      <c r="AKI19" s="14">
        <f t="shared" si="335"/>
        <v>0.99340735600277585</v>
      </c>
      <c r="AKJ19" s="14">
        <f t="shared" si="335"/>
        <v>0.9942352036894696</v>
      </c>
      <c r="AKK19" s="14">
        <f t="shared" si="335"/>
        <v>0.99652432969215488</v>
      </c>
      <c r="AKL19" s="14">
        <f t="shared" si="335"/>
        <v>0.9949376947040498</v>
      </c>
      <c r="AKM19" s="14">
        <f t="shared" si="335"/>
        <v>0.99326145552560652</v>
      </c>
      <c r="AKN19" s="14">
        <f t="shared" si="335"/>
        <v>0.97938144329896903</v>
      </c>
      <c r="AKO19" s="14">
        <f t="shared" si="335"/>
        <v>0.99525118720319916</v>
      </c>
      <c r="AKP19" s="14">
        <f t="shared" si="335"/>
        <v>0.98839522546419101</v>
      </c>
      <c r="AKQ19" s="14">
        <f t="shared" si="335"/>
        <v>0.98482658959537572</v>
      </c>
      <c r="AKR19" s="14">
        <f t="shared" si="335"/>
        <v>0.97288384023451813</v>
      </c>
      <c r="AKS19" s="14">
        <f t="shared" si="335"/>
        <v>0.98685612788632326</v>
      </c>
      <c r="AKT19" s="14">
        <f t="shared" ref="AKT19" si="336">IFERROR(AKT18/AKT17,"")</f>
        <v>0.98480573041024533</v>
      </c>
      <c r="AKU19" s="14">
        <f t="shared" ref="AKU19:ALO19" si="337">IFERROR(AKU18/AKU17,"")</f>
        <v>0.98588821250691749</v>
      </c>
      <c r="AKV19" s="14">
        <f t="shared" si="337"/>
        <v>0.98586040914560769</v>
      </c>
      <c r="AKW19" s="14">
        <f t="shared" si="337"/>
        <v>0.98547375371409707</v>
      </c>
      <c r="AKX19" s="14">
        <f t="shared" si="337"/>
        <v>0.97235905856595517</v>
      </c>
      <c r="AKY19" s="14">
        <f t="shared" si="337"/>
        <v>0.98496644295302016</v>
      </c>
      <c r="AKZ19" s="14">
        <f t="shared" si="337"/>
        <v>0.9822374571517607</v>
      </c>
      <c r="ALA19" s="14">
        <f t="shared" si="337"/>
        <v>0.98027229786051684</v>
      </c>
      <c r="ALB19" s="14">
        <f t="shared" si="337"/>
        <v>0.99309153713298792</v>
      </c>
      <c r="ALC19" s="14">
        <f t="shared" si="337"/>
        <v>0.98636651870640457</v>
      </c>
      <c r="ALD19" s="14">
        <f t="shared" si="337"/>
        <v>0.98726303317535546</v>
      </c>
      <c r="ALE19" s="14">
        <f t="shared" si="337"/>
        <v>0.98994787788533134</v>
      </c>
      <c r="ALF19" s="14">
        <f t="shared" si="337"/>
        <v>0.9767108563238982</v>
      </c>
      <c r="ALG19" s="14">
        <f t="shared" si="337"/>
        <v>0.99613339777670373</v>
      </c>
      <c r="ALH19" s="14">
        <f t="shared" si="337"/>
        <v>0.99746450304259637</v>
      </c>
      <c r="ALI19" s="14">
        <f t="shared" si="337"/>
        <v>0.984998499849985</v>
      </c>
      <c r="ALJ19" s="14">
        <f t="shared" si="337"/>
        <v>0.98612903225806448</v>
      </c>
      <c r="ALK19" s="14">
        <f t="shared" si="337"/>
        <v>0.99092229484386352</v>
      </c>
      <c r="ALL19" s="14">
        <f t="shared" si="337"/>
        <v>0.94982078853046592</v>
      </c>
      <c r="ALM19" s="14">
        <f t="shared" si="337"/>
        <v>0.9558457711442786</v>
      </c>
      <c r="ALN19" s="14">
        <f t="shared" si="337"/>
        <v>0.93117505995203842</v>
      </c>
      <c r="ALO19" s="14">
        <f t="shared" si="337"/>
        <v>0.9347451366658458</v>
      </c>
      <c r="ALP19" s="14">
        <f t="shared" ref="ALP19:AMH19" si="338">IFERROR(ALP18/ALP17,"")</f>
        <v>0.78182409364331007</v>
      </c>
      <c r="ALQ19" s="14">
        <f t="shared" si="338"/>
        <v>0.93975631768953072</v>
      </c>
      <c r="ALR19" s="14">
        <f t="shared" si="338"/>
        <v>0.99135944700460832</v>
      </c>
      <c r="ALS19" s="14">
        <f t="shared" si="338"/>
        <v>0.9968061322261258</v>
      </c>
      <c r="ALT19" s="14">
        <f t="shared" si="338"/>
        <v>0.99706744868035191</v>
      </c>
      <c r="ALU19" s="14">
        <f t="shared" si="338"/>
        <v>0.96617915904936014</v>
      </c>
      <c r="ALV19" s="14">
        <f t="shared" si="338"/>
        <v>0.99166890620800863</v>
      </c>
      <c r="ALW19" s="14">
        <f t="shared" si="338"/>
        <v>0.99094202898550721</v>
      </c>
      <c r="ALX19" s="14">
        <f t="shared" si="338"/>
        <v>0.9942117807286347</v>
      </c>
      <c r="ALY19" s="14">
        <f t="shared" si="338"/>
        <v>0.99377745241581261</v>
      </c>
      <c r="ALZ19" s="14">
        <f t="shared" si="338"/>
        <v>0.98928164196123147</v>
      </c>
      <c r="AMA19" s="14">
        <f t="shared" si="338"/>
        <v>0.99491237987563597</v>
      </c>
      <c r="AMB19" s="14">
        <f t="shared" si="338"/>
        <v>0.9898056705957311</v>
      </c>
      <c r="AMC19" s="14">
        <f t="shared" si="338"/>
        <v>0.99642998809996031</v>
      </c>
      <c r="AMD19" s="14">
        <f t="shared" si="338"/>
        <v>0.99417927823050056</v>
      </c>
      <c r="AME19" s="14">
        <f t="shared" si="338"/>
        <v>0.99202264539372109</v>
      </c>
      <c r="AMF19" s="14">
        <f t="shared" si="338"/>
        <v>0.98993902439024395</v>
      </c>
      <c r="AMG19" s="14">
        <f t="shared" si="338"/>
        <v>0.98658468418110679</v>
      </c>
      <c r="AMH19" s="14">
        <f t="shared" si="338"/>
        <v>0.96204061895551263</v>
      </c>
      <c r="AMI19" s="14">
        <f t="shared" ref="AMI19:ANB19" si="339">IFERROR(AMI18/AMI17,"")</f>
        <v>0.89212328767123283</v>
      </c>
      <c r="AMJ19" s="14">
        <f t="shared" si="339"/>
        <v>0.56664078674948237</v>
      </c>
      <c r="AMK19" s="14">
        <f t="shared" si="339"/>
        <v>0.72750000000000004</v>
      </c>
      <c r="AML19" s="14">
        <f t="shared" si="339"/>
        <v>0.94914089347079034</v>
      </c>
      <c r="AMM19" s="14">
        <f t="shared" si="339"/>
        <v>0.9925251868703282</v>
      </c>
      <c r="AMN19" s="14">
        <f t="shared" si="339"/>
        <v>0.99264531435349945</v>
      </c>
      <c r="AMO19" s="14">
        <f t="shared" si="339"/>
        <v>0.96951512241958715</v>
      </c>
      <c r="AMP19" s="14">
        <f t="shared" si="339"/>
        <v>0.99054301403294687</v>
      </c>
      <c r="AMQ19" s="14">
        <f t="shared" si="339"/>
        <v>0.99735449735449733</v>
      </c>
      <c r="AMR19" s="14">
        <f t="shared" si="339"/>
        <v>0.99079657251666142</v>
      </c>
      <c r="AMS19" s="14">
        <f t="shared" si="339"/>
        <v>0.99933311103701239</v>
      </c>
      <c r="AMT19" s="14">
        <f t="shared" si="339"/>
        <v>0.9894902785076195</v>
      </c>
      <c r="AMU19" s="14">
        <f t="shared" si="339"/>
        <v>0.99252168710738853</v>
      </c>
      <c r="AMV19" s="14">
        <f t="shared" si="339"/>
        <v>0.99032882011605416</v>
      </c>
      <c r="AMW19" s="14">
        <f t="shared" si="339"/>
        <v>0.99755401549123524</v>
      </c>
      <c r="AMX19" s="14">
        <f t="shared" si="339"/>
        <v>0.99542025862068961</v>
      </c>
      <c r="AMY19" s="14">
        <f t="shared" si="339"/>
        <v>0.9845995893223819</v>
      </c>
      <c r="AMZ19" s="14">
        <f t="shared" si="339"/>
        <v>0.96559835342546307</v>
      </c>
      <c r="ANA19" s="14">
        <f t="shared" si="339"/>
        <v>0.97808764940239046</v>
      </c>
      <c r="ANB19" s="14">
        <f t="shared" si="339"/>
        <v>0.8928571428571429</v>
      </c>
      <c r="ANC19" s="14">
        <f t="shared" ref="ANC19:ANV19" si="340">IFERROR(ANC18/ANC17,"")</f>
        <v>0.86148148148148151</v>
      </c>
      <c r="AND19" s="14">
        <f t="shared" si="340"/>
        <v>0.79536231884057973</v>
      </c>
      <c r="ANE19" s="14">
        <f t="shared" si="340"/>
        <v>0.80299361655293855</v>
      </c>
      <c r="ANF19" s="14">
        <f t="shared" si="340"/>
        <v>0.96658449739797314</v>
      </c>
      <c r="ANG19" s="14">
        <f t="shared" si="340"/>
        <v>0.98697585768742058</v>
      </c>
      <c r="ANH19" s="14">
        <f t="shared" si="340"/>
        <v>0.90208385638965605</v>
      </c>
      <c r="ANI19" s="14">
        <f t="shared" si="340"/>
        <v>0.98204768583450208</v>
      </c>
      <c r="ANJ19" s="14">
        <f t="shared" si="340"/>
        <v>0.99615261301699265</v>
      </c>
      <c r="ANK19" s="14">
        <f t="shared" si="340"/>
        <v>0.99281609195402298</v>
      </c>
      <c r="ANL19" s="14">
        <f t="shared" si="340"/>
        <v>0.99040219378427785</v>
      </c>
      <c r="ANM19" s="14">
        <f t="shared" si="340"/>
        <v>0.99318845280570878</v>
      </c>
      <c r="ANN19" s="14">
        <f t="shared" si="340"/>
        <v>0.99609929078014181</v>
      </c>
      <c r="ANO19" s="14">
        <f t="shared" si="340"/>
        <v>0.99756196668021124</v>
      </c>
      <c r="ANP19" s="14">
        <f t="shared" si="340"/>
        <v>0.9986213235294118</v>
      </c>
      <c r="ANQ19" s="14">
        <f t="shared" si="340"/>
        <v>0.99728260869565222</v>
      </c>
      <c r="ANR19" s="14">
        <f t="shared" si="340"/>
        <v>0.99404565001653988</v>
      </c>
      <c r="ANS19" s="14">
        <f t="shared" si="340"/>
        <v>0.99654245101805605</v>
      </c>
      <c r="ANT19" s="14">
        <f t="shared" si="340"/>
        <v>0.99761526232114472</v>
      </c>
      <c r="ANU19" s="14">
        <f t="shared" si="340"/>
        <v>0.99282748206870519</v>
      </c>
      <c r="ANV19" s="14">
        <f t="shared" si="340"/>
        <v>0.98681866761667258</v>
      </c>
      <c r="ANW19" s="14">
        <f t="shared" ref="ANW19:AOT19" si="341">IFERROR(ANW18/ANW17,"")</f>
        <v>0.98226521563885527</v>
      </c>
      <c r="ANX19" s="14">
        <f t="shared" si="341"/>
        <v>0.98714322447930059</v>
      </c>
      <c r="ANY19" s="14">
        <f t="shared" si="341"/>
        <v>0.9877979568671964</v>
      </c>
      <c r="ANZ19" s="14">
        <f t="shared" si="341"/>
        <v>0.96576531877945915</v>
      </c>
      <c r="AOA19" s="14">
        <f t="shared" si="341"/>
        <v>0.99008115419296661</v>
      </c>
      <c r="AOB19" s="14">
        <f t="shared" si="341"/>
        <v>0.98595733189305967</v>
      </c>
      <c r="AOC19" s="14">
        <f t="shared" si="341"/>
        <v>0.98956469886702447</v>
      </c>
      <c r="AOD19" s="14">
        <f t="shared" si="341"/>
        <v>0.99689975887013438</v>
      </c>
      <c r="AOE19" s="14">
        <f t="shared" si="341"/>
        <v>0.99520575309628445</v>
      </c>
      <c r="AOF19" s="14">
        <f t="shared" si="341"/>
        <v>0.99569134351743049</v>
      </c>
      <c r="AOG19" s="14">
        <f t="shared" si="341"/>
        <v>0.94644779332615714</v>
      </c>
      <c r="AOH19" s="14">
        <f t="shared" si="341"/>
        <v>0.98999031320632869</v>
      </c>
      <c r="AOI19" s="14">
        <f t="shared" si="341"/>
        <v>0.99624765478424016</v>
      </c>
      <c r="AOJ19" s="14">
        <f t="shared" si="341"/>
        <v>0.99114688128772632</v>
      </c>
      <c r="AOK19" s="14">
        <f t="shared" si="341"/>
        <v>0.99709555620098755</v>
      </c>
      <c r="AOL19" s="14">
        <f t="shared" si="341"/>
        <v>0.99248377177997948</v>
      </c>
      <c r="AOM19" s="14">
        <f t="shared" si="341"/>
        <v>0.99878738884397733</v>
      </c>
      <c r="AON19" s="14">
        <f t="shared" si="341"/>
        <v>0.99690676093680952</v>
      </c>
      <c r="AOO19" s="14">
        <f t="shared" si="341"/>
        <v>0.99550449550449549</v>
      </c>
      <c r="AOP19" s="14">
        <f t="shared" si="341"/>
        <v>0.97428262046561998</v>
      </c>
      <c r="AOQ19" s="14">
        <f t="shared" si="341"/>
        <v>0.97690461907618475</v>
      </c>
      <c r="AOR19" s="14">
        <f t="shared" si="341"/>
        <v>0.95768145678379069</v>
      </c>
      <c r="AOS19" s="14">
        <f t="shared" si="341"/>
        <v>0.98054226475279105</v>
      </c>
      <c r="AOT19" s="14">
        <f t="shared" si="341"/>
        <v>0.9700579523502898</v>
      </c>
      <c r="AOU19" s="14">
        <f t="shared" ref="AOU19:APM19" si="342">IFERROR(AOU18/AOU17,"")</f>
        <v>0.98789212988442487</v>
      </c>
      <c r="AOV19" s="14">
        <f t="shared" si="342"/>
        <v>0.98284106891701828</v>
      </c>
      <c r="AOW19" s="14">
        <f t="shared" si="342"/>
        <v>0.99368800721370609</v>
      </c>
      <c r="AOX19" s="14">
        <f t="shared" si="342"/>
        <v>0.9956521739130435</v>
      </c>
      <c r="AOY19" s="14">
        <f t="shared" si="342"/>
        <v>0.99473684210526314</v>
      </c>
      <c r="AOZ19" s="14">
        <f t="shared" si="342"/>
        <v>0.98496471310217859</v>
      </c>
      <c r="APA19" s="14">
        <f t="shared" si="342"/>
        <v>0.99338440111420612</v>
      </c>
      <c r="APB19" s="14">
        <f t="shared" si="342"/>
        <v>0.99542682926829273</v>
      </c>
      <c r="APC19" s="14">
        <f t="shared" si="342"/>
        <v>0.99159310634720466</v>
      </c>
      <c r="APD19" s="14">
        <f t="shared" si="342"/>
        <v>0.96579476861167002</v>
      </c>
      <c r="APE19" s="14">
        <f t="shared" si="342"/>
        <v>0.98488411152166611</v>
      </c>
      <c r="APF19" s="14">
        <f t="shared" si="342"/>
        <v>0.99592668024439923</v>
      </c>
      <c r="APG19" s="14">
        <f t="shared" si="342"/>
        <v>0.99900695134061568</v>
      </c>
      <c r="APH19" s="14">
        <f t="shared" si="342"/>
        <v>0.99899799599198402</v>
      </c>
      <c r="API19" s="14">
        <f t="shared" si="342"/>
        <v>0.9957957957957958</v>
      </c>
      <c r="APJ19" s="14">
        <f t="shared" si="342"/>
        <v>0.99713979263496599</v>
      </c>
      <c r="APK19" s="14">
        <f t="shared" si="342"/>
        <v>0.98971344599559152</v>
      </c>
      <c r="APL19" s="14">
        <f t="shared" si="342"/>
        <v>0.98655462184873954</v>
      </c>
      <c r="APM19" s="14">
        <f t="shared" si="342"/>
        <v>0.9920063948840927</v>
      </c>
      <c r="APN19" s="14">
        <f t="shared" ref="APN19:APR19" si="343">IFERROR(APN18/APN17,"")</f>
        <v>0.93095064429856555</v>
      </c>
      <c r="APO19" s="14">
        <f t="shared" si="343"/>
        <v>0.99313052011776248</v>
      </c>
      <c r="APP19" s="14">
        <f t="shared" si="343"/>
        <v>0.97664947054032036</v>
      </c>
      <c r="APQ19" s="14">
        <f t="shared" si="343"/>
        <v>0.9917903378591727</v>
      </c>
      <c r="APR19" s="14">
        <f t="shared" si="343"/>
        <v>0.99396454168238402</v>
      </c>
      <c r="APS19" s="14">
        <f t="shared" ref="APS19:APW19" si="344">IFERROR(APS18/APS17,"")</f>
        <v>0.98771232381640761</v>
      </c>
      <c r="APT19" s="14">
        <f t="shared" si="344"/>
        <v>0.9951845906902087</v>
      </c>
      <c r="APU19" s="14">
        <f t="shared" si="344"/>
        <v>0.99063032367972748</v>
      </c>
      <c r="APV19" s="14">
        <f t="shared" si="344"/>
        <v>0.99232158988256547</v>
      </c>
      <c r="APW19" s="14">
        <f t="shared" si="344"/>
        <v>0.99359316604378001</v>
      </c>
      <c r="APX19" s="14">
        <f t="shared" ref="APX19:AQB19" si="345">IFERROR(APX18/APX17,"")</f>
        <v>0.99005328596802844</v>
      </c>
      <c r="APY19" s="14">
        <f t="shared" si="345"/>
        <v>0.99639855942376954</v>
      </c>
      <c r="APZ19" s="14">
        <f t="shared" si="345"/>
        <v>0.9969365426695842</v>
      </c>
      <c r="AQA19" s="14">
        <f t="shared" si="345"/>
        <v>0.98724610297590931</v>
      </c>
      <c r="AQB19" s="14">
        <f t="shared" si="345"/>
        <v>0.99598997493734331</v>
      </c>
      <c r="AQC19" s="14">
        <f t="shared" ref="AQC19:AQG19" si="346">IFERROR(AQC18/AQC17,"")</f>
        <v>0.99320543565147879</v>
      </c>
      <c r="AQD19" s="14">
        <f t="shared" si="346"/>
        <v>0.99809069212410506</v>
      </c>
      <c r="AQE19" s="14">
        <f t="shared" ref="AQE19:AQF19" si="347">IFERROR(AQE18/AQE17,"")</f>
        <v>0.98996509598603843</v>
      </c>
      <c r="AQF19" s="14">
        <f t="shared" si="347"/>
        <v>0.98743961352657006</v>
      </c>
      <c r="AQG19" s="14">
        <f t="shared" si="346"/>
        <v>0.9929906542056075</v>
      </c>
    </row>
    <row r="20" spans="1:1125" s="21" customFormat="1" ht="18.75" hidden="1" customHeight="1" x14ac:dyDescent="0.25">
      <c r="A20" s="31" t="s">
        <v>37</v>
      </c>
      <c r="B20" s="20">
        <v>1</v>
      </c>
      <c r="C20" s="20">
        <v>1</v>
      </c>
      <c r="D20" s="20">
        <v>1</v>
      </c>
      <c r="E20" s="20">
        <v>1</v>
      </c>
      <c r="F20" s="20">
        <v>4</v>
      </c>
      <c r="G20" s="20">
        <v>4</v>
      </c>
      <c r="H20" s="20">
        <v>0</v>
      </c>
      <c r="I20" s="20">
        <v>4</v>
      </c>
      <c r="J20" s="20">
        <v>0</v>
      </c>
      <c r="K20" s="20">
        <v>1</v>
      </c>
      <c r="L20" s="20">
        <v>0</v>
      </c>
      <c r="M20" s="20">
        <v>0</v>
      </c>
      <c r="N20" s="20">
        <v>0</v>
      </c>
      <c r="O20" s="20">
        <v>0</v>
      </c>
      <c r="P20" s="20">
        <v>1</v>
      </c>
      <c r="Q20" s="20">
        <v>1</v>
      </c>
      <c r="R20" s="20">
        <v>1</v>
      </c>
      <c r="S20" s="20">
        <v>0</v>
      </c>
      <c r="T20" s="20">
        <v>1</v>
      </c>
      <c r="U20" s="20">
        <v>0</v>
      </c>
      <c r="V20" s="20">
        <v>2</v>
      </c>
      <c r="W20" s="20">
        <v>3</v>
      </c>
      <c r="X20" s="20">
        <v>3</v>
      </c>
      <c r="Y20" s="20">
        <v>1</v>
      </c>
      <c r="Z20" s="20">
        <v>5</v>
      </c>
      <c r="AA20" s="20">
        <v>1</v>
      </c>
      <c r="AB20" s="20">
        <v>4</v>
      </c>
      <c r="AC20" s="20">
        <v>0</v>
      </c>
      <c r="AD20" s="20">
        <v>1</v>
      </c>
      <c r="AE20" s="20">
        <v>14</v>
      </c>
      <c r="AF20" s="20">
        <v>1</v>
      </c>
      <c r="AG20" s="20">
        <v>3</v>
      </c>
      <c r="AH20" s="20">
        <v>1</v>
      </c>
      <c r="AI20" s="20">
        <v>0</v>
      </c>
      <c r="AJ20" s="20">
        <v>57</v>
      </c>
      <c r="AK20" s="20">
        <v>0</v>
      </c>
      <c r="AL20" s="20">
        <v>2</v>
      </c>
      <c r="AM20" s="20">
        <v>0</v>
      </c>
      <c r="AN20" s="20">
        <v>0</v>
      </c>
      <c r="AO20" s="20">
        <v>2</v>
      </c>
      <c r="AP20" s="20">
        <v>1</v>
      </c>
      <c r="AQ20" s="20">
        <v>2</v>
      </c>
      <c r="AR20" s="20">
        <v>2</v>
      </c>
      <c r="AS20" s="20">
        <v>0</v>
      </c>
      <c r="AT20" s="20">
        <v>1</v>
      </c>
      <c r="AU20" s="20">
        <v>3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2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1</v>
      </c>
      <c r="BI20" s="20">
        <v>0</v>
      </c>
      <c r="BJ20" s="20">
        <v>2</v>
      </c>
      <c r="BK20" s="20">
        <v>0</v>
      </c>
      <c r="BL20" s="20">
        <v>1</v>
      </c>
      <c r="BM20" s="20">
        <v>1</v>
      </c>
      <c r="BN20" s="20">
        <v>2</v>
      </c>
      <c r="BO20" s="20">
        <v>0</v>
      </c>
      <c r="BP20" s="20">
        <v>8</v>
      </c>
      <c r="BQ20" s="20">
        <v>1</v>
      </c>
      <c r="BR20" s="20">
        <v>1</v>
      </c>
      <c r="BS20" s="20">
        <v>0</v>
      </c>
      <c r="BT20" s="20">
        <v>0</v>
      </c>
      <c r="BU20" s="20">
        <v>1</v>
      </c>
      <c r="BV20" s="20">
        <v>0</v>
      </c>
      <c r="BW20" s="20">
        <v>1</v>
      </c>
      <c r="BX20" s="20">
        <v>0</v>
      </c>
      <c r="BY20" s="20">
        <v>0</v>
      </c>
      <c r="BZ20" s="20">
        <v>0</v>
      </c>
      <c r="CA20" s="20">
        <v>1</v>
      </c>
      <c r="CB20" s="20">
        <v>0</v>
      </c>
      <c r="CC20" s="20">
        <v>0</v>
      </c>
      <c r="CD20" s="20">
        <v>0</v>
      </c>
      <c r="CE20" s="20">
        <v>0</v>
      </c>
      <c r="CF20" s="20">
        <v>1</v>
      </c>
      <c r="CG20" s="20">
        <v>1</v>
      </c>
      <c r="CH20" s="20">
        <v>0</v>
      </c>
      <c r="CI20" s="20">
        <v>3</v>
      </c>
      <c r="CJ20" s="20">
        <v>0</v>
      </c>
      <c r="CK20" s="20">
        <v>0</v>
      </c>
      <c r="CL20" s="20">
        <v>1</v>
      </c>
      <c r="CM20" s="20">
        <v>0</v>
      </c>
      <c r="CN20" s="20">
        <v>1</v>
      </c>
      <c r="CO20" s="20">
        <v>1</v>
      </c>
      <c r="CP20" s="20">
        <v>0</v>
      </c>
      <c r="CQ20" s="20">
        <v>2</v>
      </c>
      <c r="CR20" s="20">
        <v>0</v>
      </c>
      <c r="CS20" s="20">
        <v>1</v>
      </c>
      <c r="CT20" s="20">
        <v>0</v>
      </c>
      <c r="CU20" s="20">
        <v>0</v>
      </c>
      <c r="CV20" s="20">
        <v>0</v>
      </c>
      <c r="CW20" s="20">
        <v>0</v>
      </c>
      <c r="CX20" s="20">
        <v>1</v>
      </c>
      <c r="CY20" s="20">
        <v>22</v>
      </c>
      <c r="CZ20" s="20">
        <v>0</v>
      </c>
      <c r="DA20" s="20">
        <v>2</v>
      </c>
      <c r="DB20" s="20">
        <v>1</v>
      </c>
      <c r="DC20" s="20">
        <v>0</v>
      </c>
      <c r="DD20" s="20">
        <v>1</v>
      </c>
      <c r="DE20" s="20">
        <v>0</v>
      </c>
      <c r="DF20" s="20">
        <v>2</v>
      </c>
      <c r="DG20" s="20">
        <v>1</v>
      </c>
      <c r="DH20" s="20">
        <v>1</v>
      </c>
      <c r="DI20" s="20">
        <v>0</v>
      </c>
      <c r="DJ20" s="20">
        <v>0</v>
      </c>
      <c r="DK20" s="20">
        <v>2</v>
      </c>
      <c r="DL20" s="20">
        <v>0</v>
      </c>
      <c r="DM20" s="20">
        <v>0</v>
      </c>
      <c r="DN20" s="20">
        <v>1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2</v>
      </c>
      <c r="DV20" s="20">
        <v>0</v>
      </c>
      <c r="DW20" s="20">
        <v>1</v>
      </c>
      <c r="DX20" s="20">
        <v>1</v>
      </c>
      <c r="DY20" s="20">
        <v>0</v>
      </c>
      <c r="DZ20" s="20">
        <v>1</v>
      </c>
      <c r="EA20" s="20">
        <v>0</v>
      </c>
      <c r="EB20" s="20">
        <v>0</v>
      </c>
      <c r="EC20" s="20">
        <v>0</v>
      </c>
      <c r="ED20" s="20">
        <v>1</v>
      </c>
      <c r="EE20" s="20">
        <v>0</v>
      </c>
      <c r="EF20" s="20">
        <v>0</v>
      </c>
      <c r="EG20" s="20">
        <v>0</v>
      </c>
      <c r="EH20" s="20">
        <v>0</v>
      </c>
      <c r="EI20" s="20">
        <v>1</v>
      </c>
      <c r="EJ20" s="20">
        <v>0</v>
      </c>
      <c r="EK20" s="20">
        <v>2</v>
      </c>
      <c r="EL20" s="20">
        <v>0</v>
      </c>
      <c r="EM20" s="20">
        <v>0</v>
      </c>
      <c r="EN20" s="20">
        <v>0</v>
      </c>
      <c r="EO20" s="20">
        <v>1</v>
      </c>
      <c r="EP20" s="20">
        <v>1</v>
      </c>
      <c r="EQ20" s="20">
        <v>2</v>
      </c>
      <c r="ER20" s="20">
        <v>0</v>
      </c>
      <c r="ES20" s="20">
        <v>12</v>
      </c>
      <c r="ET20" s="20">
        <v>1</v>
      </c>
      <c r="EU20" s="20">
        <v>1</v>
      </c>
      <c r="EV20" s="20">
        <v>3</v>
      </c>
      <c r="EW20" s="20">
        <v>0</v>
      </c>
      <c r="EX20" s="20">
        <v>57</v>
      </c>
      <c r="EY20" s="20">
        <v>0</v>
      </c>
      <c r="EZ20" s="20">
        <v>0</v>
      </c>
      <c r="FA20" s="20">
        <v>1</v>
      </c>
      <c r="FB20" s="20">
        <v>0</v>
      </c>
      <c r="FC20" s="20">
        <v>24</v>
      </c>
      <c r="FD20" s="20">
        <v>244</v>
      </c>
      <c r="FE20" s="20">
        <v>1</v>
      </c>
      <c r="FF20" s="20">
        <v>2</v>
      </c>
      <c r="FG20" s="20">
        <v>0</v>
      </c>
      <c r="FH20" s="20">
        <v>1</v>
      </c>
      <c r="FI20" s="20">
        <v>3</v>
      </c>
      <c r="FJ20" s="20">
        <v>0</v>
      </c>
      <c r="FK20" s="20">
        <v>1</v>
      </c>
      <c r="FL20" s="20">
        <v>1</v>
      </c>
      <c r="FM20" s="20">
        <v>200</v>
      </c>
      <c r="FN20" s="20">
        <v>10</v>
      </c>
      <c r="FO20" s="20">
        <v>0</v>
      </c>
      <c r="FP20" s="20">
        <v>4</v>
      </c>
      <c r="FQ20" s="20">
        <v>1</v>
      </c>
      <c r="FR20" s="20">
        <v>3</v>
      </c>
      <c r="FS20" s="20">
        <v>0</v>
      </c>
      <c r="FT20" s="20">
        <v>1</v>
      </c>
      <c r="FU20" s="20">
        <v>0</v>
      </c>
      <c r="FV20" s="20">
        <v>1</v>
      </c>
      <c r="FW20" s="20">
        <v>1</v>
      </c>
      <c r="FX20" s="20">
        <v>0</v>
      </c>
      <c r="FY20" s="20">
        <v>0</v>
      </c>
      <c r="FZ20" s="20">
        <v>1</v>
      </c>
      <c r="GA20" s="20">
        <v>2</v>
      </c>
      <c r="GB20" s="20">
        <v>0</v>
      </c>
      <c r="GC20" s="20">
        <v>0</v>
      </c>
      <c r="GD20" s="20">
        <v>0</v>
      </c>
      <c r="GE20" s="20">
        <v>0</v>
      </c>
      <c r="GF20" s="20">
        <v>2</v>
      </c>
      <c r="GG20" s="20">
        <v>0</v>
      </c>
      <c r="GH20" s="20">
        <v>1</v>
      </c>
      <c r="GI20" s="20">
        <v>0</v>
      </c>
      <c r="GJ20" s="20">
        <v>0</v>
      </c>
      <c r="GK20" s="20">
        <v>0</v>
      </c>
      <c r="GL20" s="20">
        <v>3</v>
      </c>
      <c r="GM20" s="20">
        <v>1</v>
      </c>
      <c r="GN20" s="20">
        <v>0</v>
      </c>
      <c r="GO20" s="20">
        <v>1</v>
      </c>
      <c r="GP20" s="20">
        <v>1</v>
      </c>
      <c r="GQ20" s="20">
        <v>0</v>
      </c>
      <c r="GR20" s="20">
        <v>0</v>
      </c>
      <c r="GS20" s="20">
        <v>0</v>
      </c>
      <c r="GT20" s="20">
        <v>0</v>
      </c>
      <c r="GU20" s="20">
        <v>0</v>
      </c>
      <c r="GV20" s="20">
        <v>0</v>
      </c>
      <c r="GW20" s="20">
        <v>1</v>
      </c>
      <c r="GX20" s="20">
        <v>0</v>
      </c>
      <c r="GY20" s="20">
        <v>0</v>
      </c>
      <c r="GZ20" s="20">
        <v>1</v>
      </c>
      <c r="HA20" s="20">
        <v>0</v>
      </c>
      <c r="HB20" s="20">
        <v>0</v>
      </c>
      <c r="HC20" s="20">
        <v>1</v>
      </c>
      <c r="HD20" s="20">
        <v>0</v>
      </c>
      <c r="HE20" s="20">
        <v>0</v>
      </c>
      <c r="HF20" s="20">
        <v>1</v>
      </c>
      <c r="HG20" s="20">
        <v>1</v>
      </c>
      <c r="HH20" s="20">
        <v>0</v>
      </c>
      <c r="HI20" s="20">
        <v>1</v>
      </c>
      <c r="HJ20" s="20">
        <v>1</v>
      </c>
      <c r="HK20" s="20">
        <v>1</v>
      </c>
      <c r="HL20" s="20">
        <v>0</v>
      </c>
      <c r="HM20" s="20">
        <v>1</v>
      </c>
      <c r="HN20" s="20">
        <v>0</v>
      </c>
      <c r="HO20" s="20">
        <v>1</v>
      </c>
      <c r="HP20" s="20">
        <v>0</v>
      </c>
      <c r="HQ20" s="20">
        <v>0</v>
      </c>
      <c r="HR20" s="20">
        <v>0</v>
      </c>
      <c r="HS20" s="20">
        <v>2</v>
      </c>
      <c r="HT20" s="20">
        <v>1</v>
      </c>
      <c r="HU20" s="20">
        <v>0</v>
      </c>
      <c r="HV20" s="20">
        <v>0</v>
      </c>
      <c r="HW20" s="20">
        <v>0</v>
      </c>
      <c r="HX20" s="20">
        <v>0</v>
      </c>
      <c r="HY20" s="20">
        <v>1</v>
      </c>
      <c r="HZ20" s="20">
        <v>0</v>
      </c>
      <c r="IA20" s="20">
        <v>0</v>
      </c>
      <c r="IB20" s="20">
        <v>0</v>
      </c>
      <c r="IC20" s="20">
        <v>0</v>
      </c>
      <c r="ID20" s="20">
        <v>0</v>
      </c>
      <c r="IE20" s="20">
        <v>0</v>
      </c>
      <c r="IF20" s="20">
        <v>0</v>
      </c>
      <c r="IG20" s="20">
        <v>1</v>
      </c>
      <c r="IH20" s="20">
        <v>0</v>
      </c>
      <c r="II20" s="20">
        <v>0</v>
      </c>
      <c r="IJ20" s="20">
        <v>1</v>
      </c>
      <c r="IK20" s="20">
        <v>0</v>
      </c>
      <c r="IL20" s="20">
        <v>0</v>
      </c>
      <c r="IM20" s="20">
        <v>0</v>
      </c>
      <c r="IN20" s="20">
        <v>0</v>
      </c>
      <c r="IO20" s="20">
        <v>0</v>
      </c>
      <c r="IP20" s="20">
        <v>0</v>
      </c>
      <c r="IQ20" s="20">
        <v>0</v>
      </c>
      <c r="IR20" s="20">
        <v>0</v>
      </c>
      <c r="IS20" s="20">
        <v>1</v>
      </c>
      <c r="IT20" s="20">
        <v>0</v>
      </c>
      <c r="IU20" s="20">
        <v>0</v>
      </c>
      <c r="IV20" s="20">
        <v>0</v>
      </c>
      <c r="IW20" s="20">
        <v>10</v>
      </c>
      <c r="IX20" s="20">
        <v>0</v>
      </c>
      <c r="IY20" s="20">
        <v>0</v>
      </c>
      <c r="IZ20" s="20">
        <v>0</v>
      </c>
      <c r="JA20" s="20">
        <v>0</v>
      </c>
      <c r="JB20" s="20">
        <v>1</v>
      </c>
      <c r="JC20" s="20">
        <v>1</v>
      </c>
      <c r="JD20" s="20">
        <v>0</v>
      </c>
      <c r="JE20" s="20">
        <v>0</v>
      </c>
      <c r="JF20" s="20">
        <v>0</v>
      </c>
      <c r="JG20" s="20">
        <v>0</v>
      </c>
      <c r="JH20" s="20">
        <v>0</v>
      </c>
      <c r="JI20" s="20">
        <v>1</v>
      </c>
      <c r="JJ20" s="20">
        <v>0</v>
      </c>
      <c r="JK20" s="20">
        <v>0</v>
      </c>
      <c r="JL20" s="20">
        <v>0</v>
      </c>
      <c r="JM20" s="20">
        <v>1</v>
      </c>
      <c r="JN20" s="20">
        <v>0</v>
      </c>
      <c r="JO20" s="20">
        <v>0</v>
      </c>
      <c r="JP20" s="20">
        <v>1</v>
      </c>
      <c r="JQ20" s="20">
        <v>1</v>
      </c>
      <c r="JR20" s="20">
        <v>0</v>
      </c>
      <c r="JS20" s="20">
        <v>0</v>
      </c>
      <c r="JT20" s="20">
        <v>2</v>
      </c>
      <c r="JU20" s="20">
        <v>0</v>
      </c>
      <c r="JV20" s="20">
        <v>0</v>
      </c>
      <c r="JW20" s="20">
        <v>1</v>
      </c>
      <c r="JX20" s="20">
        <v>0</v>
      </c>
      <c r="JY20" s="20">
        <v>0</v>
      </c>
      <c r="JZ20" s="20">
        <v>0</v>
      </c>
      <c r="KA20" s="20">
        <v>0</v>
      </c>
      <c r="KB20" s="20">
        <v>2</v>
      </c>
      <c r="KC20" s="20">
        <v>0</v>
      </c>
      <c r="KD20" s="20">
        <v>0</v>
      </c>
      <c r="KE20" s="20">
        <v>1</v>
      </c>
      <c r="KF20" s="20">
        <v>1</v>
      </c>
      <c r="KG20" s="20">
        <v>1</v>
      </c>
      <c r="KH20" s="20">
        <v>0</v>
      </c>
      <c r="KI20" s="20">
        <v>0</v>
      </c>
      <c r="KJ20" s="20">
        <v>0</v>
      </c>
      <c r="KK20" s="20">
        <v>0</v>
      </c>
      <c r="KL20" s="20">
        <v>1</v>
      </c>
      <c r="KM20" s="20">
        <v>0</v>
      </c>
      <c r="KN20" s="20">
        <v>1</v>
      </c>
      <c r="KO20" s="20">
        <v>0</v>
      </c>
      <c r="KP20" s="20">
        <v>0</v>
      </c>
      <c r="KQ20" s="20">
        <v>0</v>
      </c>
      <c r="KR20" s="20">
        <v>0</v>
      </c>
      <c r="KS20" s="20">
        <v>0</v>
      </c>
      <c r="KT20" s="20">
        <v>1</v>
      </c>
      <c r="KU20" s="20">
        <v>1</v>
      </c>
      <c r="KV20" s="20">
        <v>3</v>
      </c>
      <c r="KW20" s="20">
        <v>0</v>
      </c>
      <c r="KX20" s="20">
        <v>0</v>
      </c>
      <c r="KY20" s="20">
        <v>9</v>
      </c>
      <c r="KZ20" s="20">
        <v>0</v>
      </c>
      <c r="LA20" s="20">
        <v>0</v>
      </c>
      <c r="LB20" s="20">
        <v>0</v>
      </c>
      <c r="LC20" s="20">
        <v>0</v>
      </c>
      <c r="LD20" s="20">
        <v>1</v>
      </c>
      <c r="LE20" s="20">
        <v>1</v>
      </c>
      <c r="LF20" s="20">
        <v>0</v>
      </c>
      <c r="LG20" s="20">
        <v>0</v>
      </c>
      <c r="LH20" s="20">
        <v>0</v>
      </c>
      <c r="LI20" s="20">
        <v>0</v>
      </c>
      <c r="LJ20" s="20">
        <v>1</v>
      </c>
      <c r="LK20" s="20">
        <v>0</v>
      </c>
      <c r="LL20" s="20">
        <v>0</v>
      </c>
      <c r="LM20" s="20">
        <v>0</v>
      </c>
      <c r="LN20" s="20">
        <v>0</v>
      </c>
      <c r="LO20" s="20">
        <v>0</v>
      </c>
      <c r="LP20" s="20">
        <v>0</v>
      </c>
      <c r="LQ20" s="20">
        <v>1</v>
      </c>
      <c r="LR20" s="20">
        <v>0</v>
      </c>
      <c r="LS20" s="20">
        <v>0</v>
      </c>
      <c r="LT20" s="20">
        <v>1</v>
      </c>
      <c r="LU20" s="20">
        <v>1</v>
      </c>
      <c r="LV20" s="20">
        <v>0</v>
      </c>
      <c r="LW20" s="20">
        <v>1</v>
      </c>
      <c r="LX20" s="20">
        <v>1</v>
      </c>
      <c r="LY20" s="20">
        <v>0</v>
      </c>
      <c r="LZ20" s="20">
        <v>0</v>
      </c>
      <c r="MA20" s="20">
        <v>0</v>
      </c>
      <c r="MB20" s="20">
        <v>375</v>
      </c>
      <c r="MC20" s="20">
        <v>0</v>
      </c>
      <c r="MD20" s="20">
        <v>0</v>
      </c>
      <c r="ME20" s="20">
        <v>1</v>
      </c>
      <c r="MF20" s="20">
        <v>1</v>
      </c>
      <c r="MG20" s="20">
        <v>0</v>
      </c>
      <c r="MH20" s="20">
        <v>0</v>
      </c>
      <c r="MI20" s="20">
        <v>1</v>
      </c>
      <c r="MJ20" s="20">
        <v>0</v>
      </c>
      <c r="MK20" s="20">
        <v>0</v>
      </c>
      <c r="ML20" s="20">
        <v>6</v>
      </c>
      <c r="MM20" s="20">
        <v>0</v>
      </c>
      <c r="MN20" s="20">
        <v>0</v>
      </c>
      <c r="MO20" s="20">
        <v>0</v>
      </c>
      <c r="MP20" s="20">
        <v>0</v>
      </c>
      <c r="MQ20" s="20">
        <v>0</v>
      </c>
      <c r="MR20" s="20">
        <v>20</v>
      </c>
      <c r="MS20" s="20">
        <v>0</v>
      </c>
      <c r="MT20" s="20">
        <v>1</v>
      </c>
      <c r="MU20" s="20">
        <v>0</v>
      </c>
      <c r="MV20" s="20">
        <v>1</v>
      </c>
      <c r="MW20" s="20">
        <v>2</v>
      </c>
      <c r="MX20" s="20">
        <v>0</v>
      </c>
      <c r="MY20" s="20">
        <v>0</v>
      </c>
      <c r="MZ20" s="20">
        <v>0</v>
      </c>
      <c r="NA20" s="20">
        <v>0</v>
      </c>
      <c r="NB20" s="20">
        <v>0</v>
      </c>
      <c r="NC20" s="20">
        <v>0</v>
      </c>
      <c r="ND20" s="20">
        <v>0</v>
      </c>
      <c r="NE20" s="20">
        <v>0</v>
      </c>
      <c r="NF20" s="20">
        <v>2</v>
      </c>
      <c r="NG20" s="20">
        <v>1</v>
      </c>
      <c r="NH20" s="20">
        <v>0</v>
      </c>
      <c r="NI20" s="20">
        <v>0</v>
      </c>
      <c r="NJ20" s="20">
        <v>0</v>
      </c>
      <c r="NK20" s="20">
        <v>1</v>
      </c>
      <c r="NL20" s="20">
        <v>0</v>
      </c>
      <c r="NM20" s="20">
        <v>0</v>
      </c>
      <c r="NN20" s="20">
        <v>0</v>
      </c>
      <c r="NO20" s="20">
        <v>0</v>
      </c>
      <c r="NP20" s="20">
        <v>1</v>
      </c>
      <c r="NQ20" s="20">
        <v>0</v>
      </c>
      <c r="NR20" s="20">
        <v>2</v>
      </c>
      <c r="NS20" s="20">
        <v>1</v>
      </c>
      <c r="NT20" s="20">
        <v>1</v>
      </c>
      <c r="NU20" s="20">
        <v>1</v>
      </c>
      <c r="NV20" s="20">
        <v>1</v>
      </c>
      <c r="NW20" s="20">
        <v>1</v>
      </c>
      <c r="NX20" s="20">
        <v>1</v>
      </c>
      <c r="NY20" s="20">
        <v>22</v>
      </c>
      <c r="NZ20" s="20">
        <v>0</v>
      </c>
      <c r="OA20" s="20">
        <v>2</v>
      </c>
      <c r="OB20" s="20">
        <v>0</v>
      </c>
      <c r="OC20" s="20">
        <v>0</v>
      </c>
      <c r="OD20" s="20">
        <v>1</v>
      </c>
      <c r="OE20" s="20">
        <v>1</v>
      </c>
      <c r="OF20" s="20">
        <v>0</v>
      </c>
      <c r="OG20" s="20">
        <v>2</v>
      </c>
      <c r="OH20" s="20">
        <v>0</v>
      </c>
      <c r="OI20" s="20">
        <v>2</v>
      </c>
      <c r="OJ20" s="20">
        <v>0</v>
      </c>
      <c r="OK20" s="20">
        <v>1</v>
      </c>
      <c r="OL20" s="20">
        <v>0</v>
      </c>
      <c r="OM20" s="20">
        <v>0</v>
      </c>
      <c r="ON20" s="20">
        <v>0</v>
      </c>
      <c r="OO20" s="20">
        <v>1</v>
      </c>
      <c r="OP20" s="20">
        <v>0</v>
      </c>
      <c r="OQ20" s="20">
        <v>0</v>
      </c>
      <c r="OR20" s="20">
        <v>0</v>
      </c>
      <c r="OS20" s="20">
        <v>0</v>
      </c>
      <c r="OT20" s="20">
        <v>0</v>
      </c>
      <c r="OU20" s="20">
        <v>0</v>
      </c>
      <c r="OV20" s="20">
        <v>2</v>
      </c>
      <c r="OW20" s="20">
        <v>0</v>
      </c>
      <c r="OX20" s="20">
        <v>0</v>
      </c>
      <c r="OY20" s="20">
        <v>1</v>
      </c>
      <c r="OZ20" s="20">
        <v>0</v>
      </c>
      <c r="PA20" s="20">
        <v>0</v>
      </c>
      <c r="PB20" s="20">
        <v>0</v>
      </c>
      <c r="PC20" s="20">
        <v>1</v>
      </c>
      <c r="PD20" s="20">
        <v>0</v>
      </c>
      <c r="PE20" s="20">
        <v>0</v>
      </c>
      <c r="PF20" s="20">
        <v>0</v>
      </c>
      <c r="PG20" s="20">
        <v>0</v>
      </c>
      <c r="PH20" s="20">
        <v>1</v>
      </c>
      <c r="PI20" s="20">
        <v>0</v>
      </c>
      <c r="PJ20" s="20">
        <v>0</v>
      </c>
      <c r="PK20" s="20">
        <v>0</v>
      </c>
      <c r="PL20" s="20">
        <v>1</v>
      </c>
      <c r="PM20" s="20">
        <v>0</v>
      </c>
      <c r="PN20" s="20">
        <v>1</v>
      </c>
      <c r="PO20" s="20">
        <v>2</v>
      </c>
      <c r="PP20" s="20">
        <v>0</v>
      </c>
      <c r="PQ20" s="20">
        <v>0</v>
      </c>
      <c r="PR20" s="20">
        <v>1</v>
      </c>
      <c r="PS20" s="20">
        <v>0</v>
      </c>
      <c r="PT20" s="20">
        <v>1</v>
      </c>
      <c r="PU20" s="20">
        <v>1</v>
      </c>
      <c r="PV20" s="20">
        <v>1</v>
      </c>
      <c r="PW20" s="20">
        <v>0</v>
      </c>
      <c r="PX20" s="20">
        <v>0</v>
      </c>
      <c r="PY20" s="20">
        <v>0</v>
      </c>
      <c r="PZ20" s="20">
        <v>1</v>
      </c>
      <c r="QA20" s="20">
        <v>0</v>
      </c>
      <c r="QB20" s="20">
        <v>1</v>
      </c>
      <c r="QC20" s="20">
        <v>0</v>
      </c>
      <c r="QD20" s="20">
        <v>0</v>
      </c>
      <c r="QE20" s="20">
        <v>2</v>
      </c>
      <c r="QF20" s="20">
        <v>1</v>
      </c>
      <c r="QG20" s="20">
        <v>0</v>
      </c>
      <c r="QH20" s="20">
        <v>1</v>
      </c>
      <c r="QI20" s="20">
        <v>0</v>
      </c>
      <c r="QJ20" s="20">
        <v>2</v>
      </c>
      <c r="QK20" s="20">
        <v>0</v>
      </c>
      <c r="QL20" s="20">
        <v>0</v>
      </c>
      <c r="QM20" s="20">
        <v>0</v>
      </c>
      <c r="QN20" s="20">
        <v>0</v>
      </c>
      <c r="QO20" s="20">
        <v>1</v>
      </c>
      <c r="QP20" s="20">
        <v>0</v>
      </c>
      <c r="QQ20" s="20">
        <v>2</v>
      </c>
      <c r="QR20" s="20">
        <v>2</v>
      </c>
      <c r="QS20" s="20">
        <v>0</v>
      </c>
      <c r="QT20" s="20">
        <v>1</v>
      </c>
      <c r="QU20" s="20">
        <v>0</v>
      </c>
      <c r="QV20" s="20">
        <v>0</v>
      </c>
      <c r="QW20" s="20">
        <v>1</v>
      </c>
      <c r="QX20" s="20">
        <v>1</v>
      </c>
      <c r="QY20" s="20">
        <v>0</v>
      </c>
      <c r="QZ20" s="20">
        <v>0</v>
      </c>
      <c r="RA20" s="20">
        <v>1</v>
      </c>
      <c r="RB20" s="20">
        <v>0</v>
      </c>
      <c r="RC20" s="20">
        <v>3</v>
      </c>
      <c r="RD20" s="20">
        <v>0</v>
      </c>
      <c r="RE20" s="20">
        <v>0</v>
      </c>
      <c r="RF20" s="20">
        <v>0</v>
      </c>
      <c r="RG20" s="20">
        <v>0</v>
      </c>
      <c r="RH20" s="20">
        <v>0</v>
      </c>
      <c r="RI20" s="20">
        <v>0</v>
      </c>
      <c r="RJ20" s="20">
        <v>10</v>
      </c>
      <c r="RK20" s="20">
        <v>25</v>
      </c>
      <c r="RL20" s="20">
        <v>0</v>
      </c>
      <c r="RM20" s="20">
        <v>1</v>
      </c>
      <c r="RN20" s="20">
        <v>3</v>
      </c>
      <c r="RO20" s="20">
        <v>1</v>
      </c>
      <c r="RP20" s="20">
        <v>1</v>
      </c>
      <c r="RQ20" s="20">
        <v>0</v>
      </c>
      <c r="RR20" s="20">
        <v>0</v>
      </c>
      <c r="RS20" s="20">
        <v>1</v>
      </c>
      <c r="RT20" s="20">
        <v>0</v>
      </c>
      <c r="RU20" s="20">
        <v>1</v>
      </c>
      <c r="RV20" s="20">
        <v>0</v>
      </c>
      <c r="RW20" s="20">
        <v>1</v>
      </c>
      <c r="RX20" s="20">
        <v>1</v>
      </c>
      <c r="RY20" s="20">
        <v>0</v>
      </c>
      <c r="RZ20" s="20">
        <v>0</v>
      </c>
      <c r="SA20" s="20">
        <v>0</v>
      </c>
      <c r="SB20" s="20">
        <v>0</v>
      </c>
      <c r="SC20" s="20">
        <v>0</v>
      </c>
      <c r="SD20" s="20">
        <v>1</v>
      </c>
      <c r="SE20" s="20">
        <v>0</v>
      </c>
      <c r="SF20" s="20">
        <v>0</v>
      </c>
      <c r="SG20" s="20">
        <v>0</v>
      </c>
      <c r="SH20" s="20">
        <v>2</v>
      </c>
      <c r="SI20" s="20">
        <v>0</v>
      </c>
      <c r="SJ20" s="20">
        <v>1</v>
      </c>
      <c r="SK20" s="20">
        <v>0</v>
      </c>
      <c r="SL20" s="20">
        <v>0</v>
      </c>
      <c r="SM20" s="20">
        <v>2</v>
      </c>
      <c r="SN20" s="20">
        <v>0</v>
      </c>
      <c r="SO20" s="20">
        <v>2</v>
      </c>
      <c r="SP20" s="20">
        <v>1</v>
      </c>
      <c r="SQ20" s="20">
        <v>0</v>
      </c>
      <c r="SR20" s="20">
        <v>2</v>
      </c>
      <c r="SS20" s="20">
        <v>0</v>
      </c>
      <c r="ST20" s="20">
        <v>6</v>
      </c>
      <c r="SU20" s="20">
        <v>0</v>
      </c>
      <c r="SV20" s="20">
        <v>1</v>
      </c>
      <c r="SW20" s="20">
        <v>3</v>
      </c>
      <c r="SX20" s="20">
        <v>1</v>
      </c>
      <c r="SY20" s="20">
        <v>0</v>
      </c>
      <c r="SZ20" s="20">
        <v>1</v>
      </c>
      <c r="TA20" s="20">
        <v>0</v>
      </c>
      <c r="TB20" s="20">
        <v>0</v>
      </c>
      <c r="TC20" s="20">
        <v>1</v>
      </c>
      <c r="TD20" s="20">
        <v>0</v>
      </c>
      <c r="TE20" s="20">
        <v>0</v>
      </c>
      <c r="TF20" s="20">
        <v>0</v>
      </c>
      <c r="TG20" s="20">
        <v>0</v>
      </c>
      <c r="TH20" s="20">
        <v>0</v>
      </c>
      <c r="TI20" s="20">
        <v>3</v>
      </c>
      <c r="TJ20" s="20">
        <v>0</v>
      </c>
      <c r="TK20" s="20">
        <v>5</v>
      </c>
      <c r="TL20" s="20">
        <v>0</v>
      </c>
      <c r="TM20" s="20">
        <v>7</v>
      </c>
      <c r="TN20" s="20">
        <v>0</v>
      </c>
      <c r="TO20" s="20">
        <v>0</v>
      </c>
      <c r="TP20" s="20">
        <v>0</v>
      </c>
      <c r="TQ20" s="20">
        <v>2</v>
      </c>
      <c r="TR20" s="20">
        <v>4</v>
      </c>
      <c r="TS20" s="20">
        <v>0</v>
      </c>
      <c r="TT20" s="20">
        <v>2</v>
      </c>
      <c r="TU20" s="20">
        <v>6</v>
      </c>
      <c r="TV20" s="20">
        <v>0</v>
      </c>
      <c r="TW20" s="20">
        <v>2</v>
      </c>
      <c r="TX20" s="20">
        <v>43</v>
      </c>
      <c r="TY20" s="20">
        <v>0</v>
      </c>
      <c r="TZ20" s="20">
        <v>1</v>
      </c>
      <c r="UA20" s="20">
        <v>2</v>
      </c>
      <c r="UB20" s="20">
        <v>4</v>
      </c>
      <c r="UC20" s="20">
        <v>0</v>
      </c>
      <c r="UD20" s="20">
        <v>1</v>
      </c>
      <c r="UE20" s="20">
        <v>0</v>
      </c>
      <c r="UF20" s="20">
        <v>0</v>
      </c>
      <c r="UG20" s="20">
        <v>12</v>
      </c>
      <c r="UH20" s="20">
        <v>0</v>
      </c>
      <c r="UI20" s="20">
        <v>0</v>
      </c>
      <c r="UJ20" s="20">
        <v>0</v>
      </c>
      <c r="UK20" s="20">
        <v>0</v>
      </c>
      <c r="UL20" s="20">
        <v>0</v>
      </c>
      <c r="UM20" s="20">
        <v>0</v>
      </c>
      <c r="UN20" s="20">
        <v>0</v>
      </c>
      <c r="UO20" s="20">
        <v>0</v>
      </c>
      <c r="UP20" s="20">
        <v>0</v>
      </c>
      <c r="UQ20" s="20">
        <v>1</v>
      </c>
      <c r="UR20" s="20">
        <v>0</v>
      </c>
      <c r="US20" s="20">
        <v>1</v>
      </c>
      <c r="UT20" s="20">
        <v>1</v>
      </c>
      <c r="UU20" s="20">
        <v>0</v>
      </c>
      <c r="UV20" s="20">
        <v>0</v>
      </c>
      <c r="UW20" s="20">
        <v>0</v>
      </c>
      <c r="UX20" s="20">
        <v>0</v>
      </c>
      <c r="UY20" s="20">
        <v>0</v>
      </c>
      <c r="UZ20" s="20">
        <v>1</v>
      </c>
      <c r="VA20" s="20">
        <v>4</v>
      </c>
      <c r="VB20" s="20">
        <v>0</v>
      </c>
      <c r="VC20" s="20">
        <v>1</v>
      </c>
      <c r="VD20" s="20">
        <v>0</v>
      </c>
      <c r="VE20" s="20">
        <v>0</v>
      </c>
      <c r="VF20" s="20">
        <v>2</v>
      </c>
      <c r="VG20" s="20">
        <v>1</v>
      </c>
      <c r="VH20" s="20">
        <v>0</v>
      </c>
      <c r="VI20" s="20">
        <v>0</v>
      </c>
      <c r="VJ20" s="20">
        <v>0</v>
      </c>
      <c r="VK20" s="20">
        <v>0</v>
      </c>
      <c r="VL20" s="20">
        <v>0</v>
      </c>
      <c r="VM20" s="20">
        <v>3</v>
      </c>
      <c r="VN20" s="20">
        <v>2</v>
      </c>
      <c r="VO20" s="20">
        <v>0</v>
      </c>
      <c r="VP20" s="20">
        <v>2</v>
      </c>
      <c r="VQ20" s="20">
        <v>0</v>
      </c>
      <c r="VR20" s="20">
        <v>0</v>
      </c>
      <c r="VS20" s="20">
        <v>1</v>
      </c>
      <c r="VT20" s="20">
        <v>0</v>
      </c>
      <c r="VU20" s="20">
        <v>1</v>
      </c>
      <c r="VV20" s="20">
        <v>0</v>
      </c>
      <c r="VW20" s="20">
        <v>0</v>
      </c>
      <c r="VX20" s="20">
        <v>0</v>
      </c>
      <c r="VY20" s="20">
        <v>0</v>
      </c>
      <c r="VZ20" s="20">
        <v>0</v>
      </c>
      <c r="WA20" s="20">
        <v>1</v>
      </c>
      <c r="WB20" s="20">
        <v>0</v>
      </c>
      <c r="WC20" s="20">
        <v>0</v>
      </c>
      <c r="WD20" s="20">
        <v>1</v>
      </c>
      <c r="WE20" s="20">
        <v>0</v>
      </c>
      <c r="WF20" s="20">
        <v>0</v>
      </c>
      <c r="WG20" s="20">
        <v>2</v>
      </c>
      <c r="WH20" s="20">
        <v>1</v>
      </c>
      <c r="WI20" s="20">
        <v>1</v>
      </c>
      <c r="WJ20" s="20">
        <v>1</v>
      </c>
      <c r="WK20" s="20">
        <v>0</v>
      </c>
      <c r="WL20" s="20">
        <v>0</v>
      </c>
      <c r="WM20" s="20">
        <v>0</v>
      </c>
      <c r="WN20" s="20">
        <v>0</v>
      </c>
      <c r="WO20" s="20">
        <v>0</v>
      </c>
      <c r="WP20" s="20">
        <v>2</v>
      </c>
      <c r="WQ20" s="20">
        <v>0</v>
      </c>
      <c r="WR20" s="20">
        <v>1</v>
      </c>
      <c r="WS20" s="20">
        <v>1</v>
      </c>
      <c r="WT20" s="20">
        <v>1</v>
      </c>
      <c r="WU20" s="20">
        <v>0</v>
      </c>
      <c r="WV20" s="20">
        <v>1</v>
      </c>
      <c r="WW20" s="20">
        <v>0</v>
      </c>
      <c r="WX20" s="20">
        <v>0</v>
      </c>
      <c r="WY20" s="20">
        <v>0</v>
      </c>
      <c r="WZ20" s="20">
        <v>1</v>
      </c>
      <c r="XA20" s="20">
        <v>1</v>
      </c>
      <c r="XB20" s="20">
        <v>1</v>
      </c>
      <c r="XC20" s="20">
        <v>1</v>
      </c>
      <c r="XD20" s="20">
        <v>1</v>
      </c>
      <c r="XE20" s="20">
        <v>0</v>
      </c>
      <c r="XF20" s="20">
        <v>1</v>
      </c>
      <c r="XG20" s="20">
        <v>0</v>
      </c>
      <c r="XH20" s="20">
        <v>0</v>
      </c>
      <c r="XI20" s="20">
        <v>0</v>
      </c>
      <c r="XJ20" s="20">
        <v>0</v>
      </c>
      <c r="XK20" s="20">
        <v>0</v>
      </c>
      <c r="XL20" s="20">
        <v>0</v>
      </c>
      <c r="XM20" s="20">
        <v>0</v>
      </c>
      <c r="XN20" s="20">
        <v>0</v>
      </c>
      <c r="XO20" s="20">
        <v>0</v>
      </c>
      <c r="XP20" s="20">
        <v>0</v>
      </c>
      <c r="XQ20" s="20">
        <v>0</v>
      </c>
      <c r="XR20" s="20">
        <v>0</v>
      </c>
      <c r="XS20" s="20">
        <v>0</v>
      </c>
      <c r="XT20" s="20">
        <v>0</v>
      </c>
      <c r="XU20" s="20">
        <v>0</v>
      </c>
      <c r="XV20" s="20">
        <v>0</v>
      </c>
      <c r="XW20" s="20">
        <v>0</v>
      </c>
      <c r="XX20" s="20">
        <v>0</v>
      </c>
      <c r="XY20" s="20">
        <v>0</v>
      </c>
      <c r="XZ20" s="20">
        <v>0</v>
      </c>
      <c r="YA20" s="20">
        <v>0</v>
      </c>
      <c r="YB20" s="20">
        <v>0</v>
      </c>
      <c r="YC20" s="20">
        <v>0</v>
      </c>
      <c r="YD20" s="20">
        <v>0</v>
      </c>
      <c r="YE20" s="20">
        <v>0</v>
      </c>
      <c r="YF20" s="20">
        <v>0</v>
      </c>
      <c r="YG20" s="20">
        <v>0</v>
      </c>
      <c r="YH20" s="20">
        <v>0</v>
      </c>
      <c r="YI20" s="20">
        <v>0</v>
      </c>
      <c r="YJ20" s="20">
        <v>0</v>
      </c>
      <c r="YK20" s="20">
        <v>0</v>
      </c>
      <c r="YL20" s="20">
        <v>0</v>
      </c>
      <c r="YM20" s="20">
        <v>0</v>
      </c>
      <c r="YN20" s="20">
        <v>0</v>
      </c>
      <c r="YO20" s="20">
        <v>0</v>
      </c>
      <c r="YP20" s="20">
        <v>0</v>
      </c>
      <c r="YQ20" s="20">
        <v>0</v>
      </c>
      <c r="YR20" s="20">
        <v>0</v>
      </c>
      <c r="YS20" s="20">
        <v>0</v>
      </c>
      <c r="YT20" s="20">
        <v>0</v>
      </c>
      <c r="YU20" s="20">
        <v>0</v>
      </c>
      <c r="YV20" s="20">
        <v>0</v>
      </c>
      <c r="YW20" s="20">
        <v>0</v>
      </c>
      <c r="YX20" s="20">
        <v>0</v>
      </c>
      <c r="YY20" s="20">
        <v>0</v>
      </c>
      <c r="YZ20" s="20">
        <v>0</v>
      </c>
      <c r="ZA20" s="20">
        <v>0</v>
      </c>
      <c r="ZB20" s="20">
        <v>0</v>
      </c>
      <c r="ZC20" s="20">
        <v>0</v>
      </c>
      <c r="ZD20" s="20">
        <v>0</v>
      </c>
      <c r="ZE20" s="20">
        <v>0</v>
      </c>
      <c r="ZF20" s="20">
        <v>0</v>
      </c>
      <c r="ZG20" s="20">
        <v>0</v>
      </c>
      <c r="ZH20" s="20">
        <v>0</v>
      </c>
      <c r="ZI20" s="20">
        <v>0</v>
      </c>
      <c r="ZJ20" s="20">
        <v>0</v>
      </c>
      <c r="ZK20" s="20">
        <v>0</v>
      </c>
      <c r="ZL20" s="20">
        <v>0</v>
      </c>
      <c r="ZM20" s="20">
        <v>0</v>
      </c>
      <c r="ZN20" s="20">
        <v>0</v>
      </c>
      <c r="ZO20" s="20">
        <v>0</v>
      </c>
      <c r="ZP20" s="20">
        <v>0</v>
      </c>
      <c r="ZQ20" s="20">
        <v>0</v>
      </c>
      <c r="ZR20" s="20">
        <v>0</v>
      </c>
      <c r="ZS20" s="20">
        <v>0</v>
      </c>
      <c r="ZT20" s="20">
        <v>0</v>
      </c>
      <c r="ZU20" s="20">
        <v>0</v>
      </c>
      <c r="ZV20" s="20">
        <v>0</v>
      </c>
      <c r="ZW20" s="20">
        <v>0</v>
      </c>
      <c r="ZX20" s="20">
        <v>0</v>
      </c>
      <c r="ZY20" s="20">
        <v>0</v>
      </c>
      <c r="ZZ20" s="20">
        <v>0</v>
      </c>
      <c r="AAA20" s="20">
        <v>0</v>
      </c>
      <c r="AAB20" s="20">
        <v>0</v>
      </c>
      <c r="AAC20" s="20">
        <v>0</v>
      </c>
      <c r="AAD20" s="20">
        <v>0</v>
      </c>
      <c r="AAE20" s="20">
        <v>0</v>
      </c>
      <c r="AAF20" s="20">
        <v>0</v>
      </c>
      <c r="AAG20" s="20">
        <v>0</v>
      </c>
      <c r="AAH20" s="20">
        <v>0</v>
      </c>
      <c r="AAI20" s="20">
        <v>0</v>
      </c>
      <c r="AAJ20" s="20">
        <v>0</v>
      </c>
      <c r="AAK20" s="20">
        <v>0</v>
      </c>
      <c r="AAL20" s="20">
        <v>0</v>
      </c>
      <c r="AAM20" s="20">
        <v>0</v>
      </c>
      <c r="AAN20" s="20"/>
      <c r="AAO20" s="20"/>
      <c r="AAP20" s="20"/>
      <c r="AAQ20" s="20"/>
      <c r="AAR20" s="20"/>
      <c r="AAS20" s="20"/>
      <c r="AAT20" s="20"/>
      <c r="AAU20" s="20"/>
      <c r="AAV20" s="20"/>
      <c r="AAW20" s="20"/>
      <c r="AAX20" s="20"/>
      <c r="AAY20" s="20"/>
      <c r="AAZ20" s="20"/>
      <c r="ABA20" s="20"/>
      <c r="ABB20" s="20"/>
      <c r="ABC20" s="20"/>
      <c r="ABD20" s="20"/>
      <c r="ABE20" s="20"/>
      <c r="ABF20" s="20"/>
      <c r="ABG20" s="20"/>
      <c r="ABH20" s="20"/>
      <c r="ABI20" s="20"/>
      <c r="ABJ20" s="20"/>
      <c r="ABK20" s="20"/>
      <c r="ABL20" s="20"/>
      <c r="ABM20" s="20"/>
      <c r="ABN20" s="20"/>
      <c r="ABO20" s="20"/>
      <c r="ABP20" s="20"/>
      <c r="ABQ20" s="20"/>
      <c r="ABR20" s="20"/>
      <c r="ABS20" s="20"/>
      <c r="ABT20" s="20"/>
      <c r="ABU20" s="20"/>
      <c r="ABV20" s="20"/>
      <c r="ABW20" s="20"/>
      <c r="ABX20" s="20"/>
      <c r="ABY20" s="20"/>
      <c r="ABZ20" s="20"/>
      <c r="ACA20" s="20"/>
      <c r="ACB20" s="20"/>
      <c r="ACC20" s="20"/>
      <c r="ACD20" s="20"/>
      <c r="ACE20" s="20"/>
      <c r="ACF20" s="20"/>
      <c r="ACG20" s="20"/>
      <c r="ACH20" s="20"/>
      <c r="ACI20" s="20"/>
      <c r="ACJ20" s="20"/>
      <c r="ACK20" s="20"/>
      <c r="ACL20" s="20"/>
      <c r="ACM20" s="20"/>
      <c r="ACN20" s="20"/>
      <c r="ACO20" s="20"/>
      <c r="ACP20" s="20"/>
      <c r="ACQ20" s="20"/>
      <c r="ACR20" s="20"/>
      <c r="ACS20" s="20"/>
      <c r="ACT20" s="20"/>
      <c r="ACU20" s="20"/>
      <c r="ACV20" s="20"/>
      <c r="ACW20" s="20"/>
      <c r="ACX20" s="20"/>
      <c r="ACY20" s="20"/>
      <c r="ACZ20" s="20"/>
      <c r="ADA20" s="20"/>
      <c r="ADB20" s="20"/>
      <c r="ADC20" s="20"/>
      <c r="ADD20" s="20"/>
      <c r="ADE20" s="20"/>
      <c r="ADF20" s="20"/>
      <c r="ADG20" s="20"/>
      <c r="ADH20" s="20"/>
      <c r="ADI20" s="20"/>
      <c r="ADJ20" s="20"/>
      <c r="ADK20" s="20"/>
      <c r="ADL20" s="20"/>
      <c r="ADM20" s="20"/>
      <c r="ADN20" s="20"/>
      <c r="ADO20" s="20"/>
      <c r="ADP20" s="20"/>
      <c r="ADQ20" s="20"/>
      <c r="ADR20" s="20"/>
      <c r="ADS20" s="20"/>
      <c r="ADT20" s="20"/>
      <c r="ADU20" s="20"/>
      <c r="ADV20" s="20"/>
      <c r="ADW20" s="20"/>
      <c r="ADX20" s="20"/>
      <c r="ADY20" s="20"/>
      <c r="ADZ20" s="20"/>
      <c r="AEA20" s="20"/>
      <c r="AEB20" s="20"/>
      <c r="AEC20" s="20"/>
      <c r="AED20" s="20"/>
      <c r="AEE20" s="20"/>
      <c r="AEF20" s="20"/>
      <c r="AEG20" s="20"/>
      <c r="AEH20" s="20"/>
      <c r="AEI20" s="20"/>
      <c r="AEJ20" s="20"/>
      <c r="AEK20" s="20"/>
      <c r="AEL20" s="20"/>
      <c r="AEM20" s="20"/>
      <c r="AEN20" s="20"/>
      <c r="AEO20" s="20"/>
      <c r="AEP20" s="20"/>
      <c r="AEQ20" s="20"/>
      <c r="AER20" s="20"/>
      <c r="AES20" s="20"/>
      <c r="AET20" s="20"/>
      <c r="AEU20" s="20"/>
      <c r="AEV20" s="20"/>
      <c r="AEW20" s="20"/>
      <c r="AEX20" s="20"/>
      <c r="AEY20" s="20"/>
      <c r="AEZ20" s="20"/>
      <c r="AFA20" s="20"/>
      <c r="AFB20" s="20"/>
      <c r="AFC20" s="20"/>
      <c r="AFD20" s="20"/>
      <c r="AFE20" s="20"/>
      <c r="AFF20" s="20"/>
      <c r="AFG20" s="20"/>
      <c r="AFH20" s="20"/>
      <c r="AFI20" s="20"/>
      <c r="AFJ20" s="20"/>
      <c r="AFK20" s="20"/>
      <c r="AFL20" s="20"/>
      <c r="AFM20" s="20"/>
      <c r="AFN20" s="20"/>
      <c r="AFO20" s="20"/>
      <c r="AFP20" s="20"/>
      <c r="AFQ20" s="20"/>
      <c r="AFR20" s="20"/>
      <c r="AFS20" s="20"/>
      <c r="AFT20" s="20"/>
      <c r="AFU20" s="20"/>
      <c r="AFV20" s="20"/>
      <c r="AFW20" s="20"/>
      <c r="AFX20" s="20"/>
      <c r="AFY20" s="20"/>
      <c r="AFZ20" s="20"/>
      <c r="AGA20" s="20"/>
      <c r="AGB20" s="20"/>
      <c r="AGC20" s="20"/>
      <c r="AGD20" s="20"/>
      <c r="AGE20" s="20"/>
      <c r="AGF20" s="20"/>
      <c r="AGG20" s="20"/>
      <c r="AGH20" s="20"/>
      <c r="AGI20" s="20"/>
      <c r="AGJ20" s="20"/>
      <c r="AGK20" s="20"/>
      <c r="AGL20" s="20"/>
      <c r="AGM20" s="20"/>
      <c r="AGN20" s="20"/>
      <c r="AGO20" s="20"/>
      <c r="AGP20" s="20"/>
      <c r="AGQ20" s="20"/>
      <c r="AGR20" s="20"/>
      <c r="AGS20" s="20"/>
      <c r="AGT20" s="20"/>
      <c r="AGU20" s="20"/>
      <c r="AGV20" s="20"/>
      <c r="AGW20" s="20"/>
      <c r="AGX20" s="20"/>
      <c r="AGY20" s="20"/>
      <c r="AGZ20" s="20"/>
      <c r="AHA20" s="20"/>
      <c r="AHB20" s="20"/>
      <c r="AHC20" s="20"/>
      <c r="AHD20" s="20"/>
      <c r="AHE20" s="20"/>
      <c r="AHF20" s="20"/>
      <c r="AHG20" s="20"/>
      <c r="AHH20" s="20"/>
      <c r="AHI20" s="20"/>
      <c r="AHJ20" s="20"/>
      <c r="AHK20" s="20"/>
      <c r="AHL20" s="20"/>
      <c r="AHM20" s="20"/>
      <c r="AHN20" s="20"/>
      <c r="AHO20" s="20"/>
      <c r="AHP20" s="20"/>
      <c r="AHQ20" s="20"/>
      <c r="AHR20" s="20"/>
      <c r="AHS20" s="20"/>
      <c r="AHT20" s="20"/>
      <c r="AHU20" s="20"/>
      <c r="AHV20" s="20"/>
      <c r="AHW20" s="20"/>
      <c r="AHX20" s="20"/>
      <c r="AHY20" s="20"/>
      <c r="AHZ20" s="20"/>
      <c r="AIA20" s="20"/>
      <c r="AIB20" s="20"/>
      <c r="AIC20" s="20"/>
      <c r="AID20" s="20"/>
      <c r="AIE20" s="20"/>
      <c r="AIF20" s="20"/>
      <c r="AIG20" s="20"/>
      <c r="AIH20" s="20"/>
      <c r="AII20" s="20"/>
      <c r="AIJ20" s="20"/>
      <c r="AIK20" s="20"/>
      <c r="AIL20" s="20"/>
      <c r="AIM20" s="20"/>
      <c r="AIN20" s="20"/>
      <c r="AIO20" s="20"/>
      <c r="AIP20" s="20"/>
      <c r="AIQ20" s="20"/>
      <c r="AIR20" s="20"/>
      <c r="AIS20" s="20"/>
      <c r="AIT20" s="20"/>
      <c r="AIU20" s="20"/>
      <c r="AIV20" s="20"/>
      <c r="AIW20" s="20"/>
      <c r="AIX20" s="20"/>
      <c r="AIY20" s="20"/>
      <c r="AIZ20" s="20"/>
      <c r="AJA20" s="20"/>
      <c r="AJB20" s="20"/>
      <c r="AJC20" s="20"/>
      <c r="AJD20" s="20"/>
      <c r="AJE20" s="20"/>
      <c r="AJF20" s="20"/>
      <c r="AJG20" s="20"/>
      <c r="AJH20" s="20"/>
      <c r="AJI20" s="20"/>
      <c r="AJJ20" s="20"/>
      <c r="AJK20" s="20"/>
      <c r="AJL20" s="20"/>
      <c r="AJM20" s="20"/>
      <c r="AJN20" s="20"/>
      <c r="AJO20" s="20"/>
      <c r="AJP20" s="20"/>
      <c r="AJQ20" s="20"/>
      <c r="AJR20" s="20"/>
      <c r="AJS20" s="20"/>
      <c r="AJT20" s="20"/>
      <c r="AJU20" s="20"/>
      <c r="AJV20" s="20"/>
      <c r="AJW20" s="20"/>
      <c r="AJX20" s="20"/>
      <c r="AJY20" s="20"/>
      <c r="AJZ20" s="20"/>
      <c r="AKA20" s="20"/>
      <c r="AKB20" s="20"/>
      <c r="AKC20" s="20"/>
      <c r="AKD20" s="20"/>
      <c r="AKE20" s="20"/>
      <c r="AKF20" s="20"/>
      <c r="AKG20" s="20"/>
      <c r="AKH20" s="20"/>
      <c r="AKI20" s="20"/>
      <c r="AKJ20" s="20"/>
      <c r="AKK20" s="20"/>
      <c r="AKL20" s="20"/>
      <c r="AKM20" s="20"/>
      <c r="AKN20" s="20"/>
      <c r="AKO20" s="20"/>
      <c r="AKP20" s="20"/>
      <c r="AKQ20" s="20"/>
      <c r="AKR20" s="20"/>
      <c r="AKS20" s="20"/>
      <c r="AKT20" s="20"/>
      <c r="AKU20" s="20"/>
      <c r="AKV20" s="20"/>
      <c r="AKW20" s="20"/>
      <c r="AKX20" s="20"/>
      <c r="AKY20" s="20"/>
      <c r="AKZ20" s="20"/>
      <c r="ALA20" s="20"/>
      <c r="ALB20" s="20"/>
      <c r="ALC20" s="20"/>
      <c r="ALD20" s="20"/>
      <c r="ALE20" s="20"/>
      <c r="ALF20" s="20"/>
      <c r="ALG20" s="20"/>
      <c r="ALH20" s="20"/>
      <c r="ALI20" s="20"/>
      <c r="ALJ20" s="20"/>
      <c r="ALK20" s="20"/>
      <c r="ALL20" s="20"/>
      <c r="ALM20" s="20"/>
      <c r="ALN20" s="20"/>
      <c r="ALO20" s="20"/>
      <c r="ALP20" s="20"/>
      <c r="ALQ20" s="20"/>
      <c r="ALR20" s="20"/>
      <c r="ALS20" s="20"/>
      <c r="ALT20" s="20"/>
      <c r="ALU20" s="20"/>
      <c r="ALV20" s="20"/>
      <c r="ALW20" s="20"/>
      <c r="ALX20" s="20"/>
      <c r="ALY20" s="20"/>
      <c r="ALZ20" s="20"/>
      <c r="AMA20" s="20"/>
      <c r="AMB20" s="20"/>
      <c r="AMC20" s="20"/>
      <c r="AMD20" s="20"/>
      <c r="AME20" s="20"/>
      <c r="AMF20" s="20"/>
      <c r="AMG20" s="20"/>
      <c r="AMH20" s="20"/>
      <c r="AMI20" s="20"/>
      <c r="AMJ20" s="20"/>
      <c r="AMK20" s="20"/>
      <c r="AML20" s="20"/>
      <c r="AMM20" s="20"/>
      <c r="AMN20" s="20"/>
      <c r="AMO20" s="20"/>
      <c r="AMP20" s="20"/>
      <c r="AMQ20" s="20"/>
      <c r="AMR20" s="20"/>
      <c r="AMS20" s="20"/>
      <c r="AMT20" s="20"/>
      <c r="AMU20" s="20"/>
      <c r="AMV20" s="20"/>
      <c r="AMW20" s="20"/>
      <c r="AMX20" s="20"/>
      <c r="AMY20" s="20"/>
      <c r="AMZ20" s="20"/>
      <c r="ANA20" s="20"/>
      <c r="ANB20" s="20"/>
      <c r="ANC20" s="20"/>
      <c r="AND20" s="20"/>
      <c r="ANE20" s="20"/>
      <c r="ANF20" s="20"/>
      <c r="ANG20" s="20"/>
      <c r="ANH20" s="20"/>
      <c r="ANI20" s="20"/>
      <c r="ANJ20" s="20"/>
      <c r="ANK20" s="20"/>
      <c r="ANL20" s="20"/>
      <c r="ANM20" s="20"/>
      <c r="ANN20" s="20"/>
      <c r="ANO20" s="20"/>
      <c r="ANP20" s="20"/>
      <c r="ANQ20" s="20"/>
      <c r="ANR20" s="20"/>
      <c r="ANS20" s="20"/>
      <c r="ANT20" s="20"/>
      <c r="ANU20" s="20"/>
      <c r="ANV20" s="20"/>
      <c r="ANW20" s="20"/>
      <c r="ANX20" s="20"/>
      <c r="ANY20" s="20"/>
      <c r="ANZ20" s="20"/>
      <c r="AOA20" s="20"/>
      <c r="AOB20" s="20"/>
      <c r="AOC20" s="20"/>
      <c r="AOD20" s="20"/>
      <c r="AOE20" s="20"/>
      <c r="AOF20" s="20"/>
      <c r="AOG20" s="20"/>
      <c r="AOH20" s="20"/>
      <c r="AOI20" s="20"/>
      <c r="AOJ20" s="20"/>
      <c r="AOK20" s="20"/>
      <c r="AOL20" s="20"/>
      <c r="AOM20" s="20"/>
      <c r="AON20" s="20"/>
      <c r="AOO20" s="20"/>
      <c r="AOP20" s="20"/>
      <c r="AOQ20" s="20"/>
      <c r="AOR20" s="20"/>
      <c r="AOS20" s="20"/>
      <c r="AOT20" s="20"/>
      <c r="AOU20" s="20"/>
      <c r="AOV20" s="20"/>
      <c r="AOW20" s="20"/>
      <c r="AOX20" s="20"/>
      <c r="AOY20" s="20"/>
      <c r="AOZ20" s="20"/>
      <c r="APA20" s="20"/>
      <c r="APB20" s="20"/>
      <c r="APC20" s="20"/>
      <c r="APD20" s="20"/>
      <c r="APE20" s="20"/>
      <c r="APF20" s="20"/>
      <c r="APG20" s="20"/>
      <c r="APH20" s="20"/>
      <c r="API20" s="20"/>
      <c r="APJ20" s="20"/>
      <c r="APK20" s="20"/>
      <c r="APL20" s="20"/>
      <c r="APM20" s="20"/>
      <c r="APN20" s="20"/>
      <c r="APO20" s="20"/>
      <c r="APP20" s="20"/>
      <c r="APQ20" s="20"/>
      <c r="APR20" s="20"/>
      <c r="APS20" s="20"/>
      <c r="APT20" s="20"/>
      <c r="APU20" s="20"/>
      <c r="APV20" s="20"/>
      <c r="APW20" s="20"/>
      <c r="APX20" s="20"/>
      <c r="APY20" s="20"/>
      <c r="APZ20" s="20"/>
      <c r="AQA20" s="20"/>
      <c r="AQB20" s="20"/>
      <c r="AQC20" s="20"/>
      <c r="AQD20" s="20"/>
      <c r="AQE20" s="20"/>
      <c r="AQF20" s="20"/>
      <c r="AQG20" s="20"/>
    </row>
    <row r="21" spans="1:1125" ht="18.75" hidden="1" customHeight="1" x14ac:dyDescent="0.25">
      <c r="A21" s="34" t="s">
        <v>38</v>
      </c>
      <c r="B21" s="14">
        <f t="shared" ref="B21" si="348">IFERROR(B20/(B17+B20),"")</f>
        <v>2.1431633090441491E-4</v>
      </c>
      <c r="C21" s="14">
        <f t="shared" ref="C21:U21" si="349">IFERROR(C20/(C17+C20),"")</f>
        <v>1.4338973329509606E-4</v>
      </c>
      <c r="D21" s="14">
        <f t="shared" si="349"/>
        <v>1.8268176835951772E-4</v>
      </c>
      <c r="E21" s="14">
        <f t="shared" si="349"/>
        <v>1.8726591760299626E-4</v>
      </c>
      <c r="F21" s="14">
        <f t="shared" si="349"/>
        <v>8.2355363393040967E-4</v>
      </c>
      <c r="G21" s="14">
        <f t="shared" si="349"/>
        <v>1.0778765831312314E-3</v>
      </c>
      <c r="H21" s="14">
        <f t="shared" si="349"/>
        <v>0</v>
      </c>
      <c r="I21" s="14">
        <f t="shared" si="349"/>
        <v>7.9051383399209485E-4</v>
      </c>
      <c r="J21" s="14">
        <f t="shared" si="349"/>
        <v>0</v>
      </c>
      <c r="K21" s="14">
        <f t="shared" si="349"/>
        <v>2.4527839097375519E-4</v>
      </c>
      <c r="L21" s="14">
        <f t="shared" si="349"/>
        <v>0</v>
      </c>
      <c r="M21" s="14">
        <f t="shared" si="349"/>
        <v>0</v>
      </c>
      <c r="N21" s="14">
        <f t="shared" si="349"/>
        <v>0</v>
      </c>
      <c r="O21" s="14">
        <f t="shared" si="349"/>
        <v>0</v>
      </c>
      <c r="P21" s="14">
        <f t="shared" si="349"/>
        <v>3.0940594059405941E-4</v>
      </c>
      <c r="Q21" s="14">
        <f t="shared" si="349"/>
        <v>2.0678246484698098E-4</v>
      </c>
      <c r="R21" s="14">
        <f t="shared" si="349"/>
        <v>2.310536044362292E-4</v>
      </c>
      <c r="S21" s="14">
        <f t="shared" si="349"/>
        <v>0</v>
      </c>
      <c r="T21" s="14">
        <f t="shared" si="349"/>
        <v>2.3843586075345731E-4</v>
      </c>
      <c r="U21" s="14">
        <f t="shared" si="349"/>
        <v>0</v>
      </c>
      <c r="V21" s="14">
        <f t="shared" ref="V21:AO21" si="350">IFERROR(V20/(V17+V20),"")</f>
        <v>3.1615554852987672E-4</v>
      </c>
      <c r="W21" s="14">
        <f t="shared" si="350"/>
        <v>5.8962264150943394E-4</v>
      </c>
      <c r="X21" s="14">
        <f t="shared" si="350"/>
        <v>6.4075181546347719E-4</v>
      </c>
      <c r="Y21" s="14">
        <f t="shared" si="350"/>
        <v>2.2893772893772894E-4</v>
      </c>
      <c r="Z21" s="14">
        <f t="shared" si="350"/>
        <v>1.2903225806451613E-3</v>
      </c>
      <c r="AA21" s="14">
        <f t="shared" si="350"/>
        <v>2.2002200220022002E-4</v>
      </c>
      <c r="AB21" s="14">
        <f t="shared" si="350"/>
        <v>9.5533795080009556E-4</v>
      </c>
      <c r="AC21" s="14">
        <f t="shared" si="350"/>
        <v>0</v>
      </c>
      <c r="AD21" s="14">
        <f t="shared" si="350"/>
        <v>2.82326369282891E-4</v>
      </c>
      <c r="AE21" s="14">
        <f t="shared" si="350"/>
        <v>3.8126361655773421E-3</v>
      </c>
      <c r="AF21" s="14">
        <f t="shared" si="350"/>
        <v>3.4506556245686681E-4</v>
      </c>
      <c r="AG21" s="14">
        <f t="shared" si="350"/>
        <v>7.3583517292126564E-4</v>
      </c>
      <c r="AH21" s="14">
        <f t="shared" si="350"/>
        <v>2.4271844660194174E-4</v>
      </c>
      <c r="AI21" s="14">
        <f t="shared" si="350"/>
        <v>0</v>
      </c>
      <c r="AJ21" s="14">
        <f t="shared" si="350"/>
        <v>1.7490027615833077E-2</v>
      </c>
      <c r="AK21" s="14">
        <f t="shared" si="350"/>
        <v>0</v>
      </c>
      <c r="AL21" s="14">
        <f t="shared" si="350"/>
        <v>5.5141990625861594E-4</v>
      </c>
      <c r="AM21" s="14">
        <f t="shared" si="350"/>
        <v>0</v>
      </c>
      <c r="AN21" s="14">
        <f t="shared" si="350"/>
        <v>0</v>
      </c>
      <c r="AO21" s="14">
        <f t="shared" si="350"/>
        <v>5.856515373352855E-4</v>
      </c>
      <c r="AP21" s="14">
        <f t="shared" ref="AP21:BM21" si="351">IFERROR(AP20/(AP17+AP20),"")</f>
        <v>1.7427675148135239E-4</v>
      </c>
      <c r="AQ21" s="14">
        <f t="shared" si="351"/>
        <v>4.7404598246029864E-4</v>
      </c>
      <c r="AR21" s="14">
        <f t="shared" si="351"/>
        <v>4.8484848484848484E-4</v>
      </c>
      <c r="AS21" s="14">
        <f t="shared" si="351"/>
        <v>0</v>
      </c>
      <c r="AT21" s="14">
        <f t="shared" si="351"/>
        <v>2.7586206896551725E-4</v>
      </c>
      <c r="AU21" s="14">
        <f t="shared" si="351"/>
        <v>7.6844262295081966E-4</v>
      </c>
      <c r="AV21" s="14">
        <f t="shared" si="351"/>
        <v>0</v>
      </c>
      <c r="AW21" s="14">
        <f t="shared" si="351"/>
        <v>0</v>
      </c>
      <c r="AX21" s="14">
        <f t="shared" si="351"/>
        <v>0</v>
      </c>
      <c r="AY21" s="14">
        <f t="shared" si="351"/>
        <v>0</v>
      </c>
      <c r="AZ21" s="14">
        <f t="shared" si="351"/>
        <v>0</v>
      </c>
      <c r="BA21" s="14">
        <f t="shared" si="351"/>
        <v>6.583278472679394E-4</v>
      </c>
      <c r="BB21" s="14">
        <f t="shared" si="351"/>
        <v>0</v>
      </c>
      <c r="BC21" s="14">
        <f t="shared" si="351"/>
        <v>0</v>
      </c>
      <c r="BD21" s="14">
        <f t="shared" si="351"/>
        <v>0</v>
      </c>
      <c r="BE21" s="14">
        <f t="shared" si="351"/>
        <v>0</v>
      </c>
      <c r="BF21" s="14">
        <f t="shared" si="351"/>
        <v>0</v>
      </c>
      <c r="BG21" s="14">
        <f t="shared" si="351"/>
        <v>0</v>
      </c>
      <c r="BH21" s="14">
        <f t="shared" si="351"/>
        <v>4.0749796251018743E-4</v>
      </c>
      <c r="BI21" s="14">
        <f t="shared" si="351"/>
        <v>0</v>
      </c>
      <c r="BJ21" s="14">
        <f t="shared" si="351"/>
        <v>5.4347826086956522E-4</v>
      </c>
      <c r="BK21" s="14">
        <f t="shared" si="351"/>
        <v>0</v>
      </c>
      <c r="BL21" s="14">
        <f t="shared" si="351"/>
        <v>3.0712530712530712E-4</v>
      </c>
      <c r="BM21" s="14">
        <f t="shared" si="351"/>
        <v>3.4153005464480874E-4</v>
      </c>
      <c r="BN21" s="14">
        <f t="shared" ref="BN21:BX21" si="352">IFERROR(BN20/(BN17+BN20),"")</f>
        <v>4.7047753469771819E-4</v>
      </c>
      <c r="BO21" s="14">
        <f t="shared" si="352"/>
        <v>0</v>
      </c>
      <c r="BP21" s="14">
        <f t="shared" si="352"/>
        <v>2.2434099831744251E-3</v>
      </c>
      <c r="BQ21" s="14">
        <f t="shared" si="352"/>
        <v>3.3658700774150119E-4</v>
      </c>
      <c r="BR21" s="14">
        <f t="shared" si="352"/>
        <v>4.219409282700422E-4</v>
      </c>
      <c r="BS21" s="14">
        <f t="shared" si="352"/>
        <v>0</v>
      </c>
      <c r="BT21" s="14">
        <f t="shared" si="352"/>
        <v>0</v>
      </c>
      <c r="BU21" s="14">
        <f t="shared" si="352"/>
        <v>3.7835792659856227E-4</v>
      </c>
      <c r="BV21" s="14">
        <f t="shared" si="352"/>
        <v>0</v>
      </c>
      <c r="BW21" s="14">
        <f t="shared" si="352"/>
        <v>5.0530570995452253E-4</v>
      </c>
      <c r="BX21" s="14">
        <f t="shared" si="352"/>
        <v>0</v>
      </c>
      <c r="BY21" s="14">
        <f t="shared" ref="BY21:CG21" si="353">IFERROR(BY20/(BY17+BY20),"")</f>
        <v>0</v>
      </c>
      <c r="BZ21" s="14">
        <f t="shared" si="353"/>
        <v>0</v>
      </c>
      <c r="CA21" s="14">
        <f t="shared" si="353"/>
        <v>4.4130626654898501E-4</v>
      </c>
      <c r="CB21" s="14">
        <f t="shared" si="353"/>
        <v>0</v>
      </c>
      <c r="CC21" s="14">
        <f t="shared" si="353"/>
        <v>0</v>
      </c>
      <c r="CD21" s="14">
        <f t="shared" si="353"/>
        <v>0</v>
      </c>
      <c r="CE21" s="14">
        <f t="shared" si="353"/>
        <v>0</v>
      </c>
      <c r="CF21" s="14">
        <f t="shared" si="353"/>
        <v>3.8804811796662784E-4</v>
      </c>
      <c r="CG21" s="14">
        <f t="shared" si="353"/>
        <v>3.4293552812071328E-4</v>
      </c>
      <c r="CH21" s="14">
        <f t="shared" ref="CH21:CZ21" si="354">IFERROR(CH20/(CH17+CH20),"")</f>
        <v>0</v>
      </c>
      <c r="CI21" s="14">
        <f t="shared" si="354"/>
        <v>9.1074681238615665E-4</v>
      </c>
      <c r="CJ21" s="14">
        <f t="shared" si="354"/>
        <v>0</v>
      </c>
      <c r="CK21" s="14">
        <f t="shared" si="354"/>
        <v>0</v>
      </c>
      <c r="CL21" s="14">
        <f t="shared" si="354"/>
        <v>4.906771344455348E-4</v>
      </c>
      <c r="CM21" s="14">
        <f t="shared" si="354"/>
        <v>0</v>
      </c>
      <c r="CN21" s="14">
        <f t="shared" si="354"/>
        <v>2.8401022436807724E-4</v>
      </c>
      <c r="CO21" s="14">
        <f t="shared" si="354"/>
        <v>4.0899795501022495E-4</v>
      </c>
      <c r="CP21" s="14">
        <f t="shared" si="354"/>
        <v>0</v>
      </c>
      <c r="CQ21" s="14">
        <f t="shared" si="354"/>
        <v>8.6132644272179156E-4</v>
      </c>
      <c r="CR21" s="14">
        <f t="shared" si="354"/>
        <v>0</v>
      </c>
      <c r="CS21" s="14">
        <f t="shared" si="354"/>
        <v>3.7835792659856227E-4</v>
      </c>
      <c r="CT21" s="14">
        <f t="shared" si="354"/>
        <v>0</v>
      </c>
      <c r="CU21" s="14">
        <f t="shared" si="354"/>
        <v>0</v>
      </c>
      <c r="CV21" s="14">
        <f t="shared" si="354"/>
        <v>0</v>
      </c>
      <c r="CW21" s="14">
        <f t="shared" si="354"/>
        <v>0</v>
      </c>
      <c r="CX21" s="14">
        <f t="shared" si="354"/>
        <v>4.0192926045016077E-4</v>
      </c>
      <c r="CY21" s="14">
        <f t="shared" si="354"/>
        <v>9.0497737556561094E-3</v>
      </c>
      <c r="CZ21" s="14">
        <f t="shared" si="354"/>
        <v>0</v>
      </c>
      <c r="DA21" s="14">
        <f t="shared" ref="DA21:DV21" si="355">IFERROR(DA20/(DA17+DA20),"")</f>
        <v>4.4622936189201248E-4</v>
      </c>
      <c r="DB21" s="14">
        <f t="shared" si="355"/>
        <v>3.2030749519538755E-4</v>
      </c>
      <c r="DC21" s="14">
        <f t="shared" si="355"/>
        <v>0</v>
      </c>
      <c r="DD21" s="14">
        <f t="shared" si="355"/>
        <v>3.8387715930902113E-4</v>
      </c>
      <c r="DE21" s="14">
        <f t="shared" si="355"/>
        <v>0</v>
      </c>
      <c r="DF21" s="14">
        <f t="shared" si="355"/>
        <v>6.6979236436704619E-4</v>
      </c>
      <c r="DG21" s="14">
        <f t="shared" si="355"/>
        <v>3.9651070578905631E-4</v>
      </c>
      <c r="DH21" s="14">
        <f t="shared" si="355"/>
        <v>4.6040515653775324E-4</v>
      </c>
      <c r="DI21" s="14">
        <f t="shared" si="355"/>
        <v>0</v>
      </c>
      <c r="DJ21" s="14">
        <f t="shared" si="355"/>
        <v>0</v>
      </c>
      <c r="DK21" s="14">
        <f t="shared" si="355"/>
        <v>6.6755674232309744E-4</v>
      </c>
      <c r="DL21" s="14">
        <f t="shared" si="355"/>
        <v>0</v>
      </c>
      <c r="DM21" s="14">
        <f t="shared" si="355"/>
        <v>0</v>
      </c>
      <c r="DN21" s="14">
        <f t="shared" si="355"/>
        <v>5.6915196357427435E-4</v>
      </c>
      <c r="DO21" s="14">
        <f t="shared" si="355"/>
        <v>0</v>
      </c>
      <c r="DP21" s="14">
        <f t="shared" si="355"/>
        <v>0</v>
      </c>
      <c r="DQ21" s="14">
        <f t="shared" si="355"/>
        <v>0</v>
      </c>
      <c r="DR21" s="14">
        <f t="shared" si="355"/>
        <v>0</v>
      </c>
      <c r="DS21" s="14">
        <f t="shared" si="355"/>
        <v>0</v>
      </c>
      <c r="DT21" s="14">
        <f t="shared" si="355"/>
        <v>0</v>
      </c>
      <c r="DU21" s="14">
        <f t="shared" si="355"/>
        <v>6.6093853271645734E-4</v>
      </c>
      <c r="DV21" s="14">
        <f t="shared" si="355"/>
        <v>0</v>
      </c>
      <c r="DW21" s="14">
        <f>IFERROR(DW20/(DW17+DW20),"")</f>
        <v>3.2754667540124465E-4</v>
      </c>
      <c r="DX21" s="14">
        <f>IFERROR(DX20/(DX17+DX20),"")</f>
        <v>2.4981264051961031E-4</v>
      </c>
      <c r="DY21" s="14">
        <f t="shared" ref="DY21:ER21" si="356">IFERROR(DY20/(DY17+DY20),"")</f>
        <v>0</v>
      </c>
      <c r="DZ21" s="14">
        <f t="shared" si="356"/>
        <v>2.1195421788893599E-4</v>
      </c>
      <c r="EA21" s="14">
        <f t="shared" si="356"/>
        <v>0</v>
      </c>
      <c r="EB21" s="14">
        <f t="shared" si="356"/>
        <v>0</v>
      </c>
      <c r="EC21" s="14">
        <f t="shared" si="356"/>
        <v>0</v>
      </c>
      <c r="ED21" s="14">
        <f t="shared" si="356"/>
        <v>2.880184331797235E-4</v>
      </c>
      <c r="EE21" s="14">
        <f t="shared" si="356"/>
        <v>0</v>
      </c>
      <c r="EF21" s="14">
        <f t="shared" si="356"/>
        <v>0</v>
      </c>
      <c r="EG21" s="14">
        <f t="shared" si="356"/>
        <v>0</v>
      </c>
      <c r="EH21" s="14">
        <f t="shared" si="356"/>
        <v>0</v>
      </c>
      <c r="EI21" s="14">
        <f t="shared" si="356"/>
        <v>3.2351989647363315E-4</v>
      </c>
      <c r="EJ21" s="14">
        <f t="shared" si="356"/>
        <v>0</v>
      </c>
      <c r="EK21" s="14">
        <f t="shared" si="356"/>
        <v>9.4876660341555979E-4</v>
      </c>
      <c r="EL21" s="14">
        <f t="shared" si="356"/>
        <v>0</v>
      </c>
      <c r="EM21" s="14">
        <f t="shared" si="356"/>
        <v>0</v>
      </c>
      <c r="EN21" s="14">
        <f t="shared" si="356"/>
        <v>0</v>
      </c>
      <c r="EO21" s="14">
        <f t="shared" si="356"/>
        <v>4.0983606557377049E-4</v>
      </c>
      <c r="EP21" s="14">
        <f t="shared" si="356"/>
        <v>4.0783034257748778E-4</v>
      </c>
      <c r="EQ21" s="14">
        <f t="shared" si="356"/>
        <v>7.874015748031496E-4</v>
      </c>
      <c r="ER21" s="14">
        <f t="shared" si="356"/>
        <v>0</v>
      </c>
      <c r="ES21" s="14">
        <f t="shared" ref="ES21:FE21" si="357">IFERROR(ES20/(ES17+ES20),"")</f>
        <v>2.7649769585253456E-3</v>
      </c>
      <c r="ET21" s="14">
        <f t="shared" si="357"/>
        <v>3.1397174254317112E-4</v>
      </c>
      <c r="EU21" s="14">
        <f t="shared" si="357"/>
        <v>3.0358227079538557E-4</v>
      </c>
      <c r="EV21" s="14">
        <f t="shared" si="357"/>
        <v>9.4876660341555979E-4</v>
      </c>
      <c r="EW21" s="14">
        <f t="shared" si="357"/>
        <v>0</v>
      </c>
      <c r="EX21" s="14">
        <f t="shared" si="357"/>
        <v>1.8345671065336338E-2</v>
      </c>
      <c r="EY21" s="14">
        <f t="shared" si="357"/>
        <v>0</v>
      </c>
      <c r="EZ21" s="14">
        <f t="shared" si="357"/>
        <v>0</v>
      </c>
      <c r="FA21" s="14">
        <f t="shared" si="357"/>
        <v>3.2185387833923401E-4</v>
      </c>
      <c r="FB21" s="14">
        <f t="shared" si="357"/>
        <v>0</v>
      </c>
      <c r="FC21" s="14">
        <f t="shared" si="357"/>
        <v>2.9721362229102165E-3</v>
      </c>
      <c r="FD21" s="14">
        <f t="shared" si="357"/>
        <v>3.1241997439180536E-2</v>
      </c>
      <c r="FE21" s="14">
        <f t="shared" si="357"/>
        <v>1.9015021867275147E-4</v>
      </c>
      <c r="FF21" s="14">
        <f t="shared" ref="FF21:FM21" si="358">IFERROR(FF20/(FF17+FF20),"")</f>
        <v>4.9492699826775548E-4</v>
      </c>
      <c r="FG21" s="14">
        <f t="shared" si="358"/>
        <v>0</v>
      </c>
      <c r="FH21" s="14">
        <f t="shared" si="358"/>
        <v>1.9849146486701071E-4</v>
      </c>
      <c r="FI21" s="14">
        <f>IFERROR(FI20/(FI17+FI20),"")</f>
        <v>7.2411296162201298E-4</v>
      </c>
      <c r="FJ21" s="14">
        <f>IFERROR(FJ20/(FJ17+FJ20),"")</f>
        <v>0</v>
      </c>
      <c r="FK21" s="14">
        <f t="shared" si="358"/>
        <v>2.6903416733925207E-4</v>
      </c>
      <c r="FL21" s="14">
        <f t="shared" si="358"/>
        <v>3.0940594059405941E-4</v>
      </c>
      <c r="FM21" s="14">
        <f t="shared" si="358"/>
        <v>3.1279324366593683E-2</v>
      </c>
      <c r="FN21" s="14">
        <f>IFERROR(FN20/(FN17+FN20),"")</f>
        <v>1.7120356103406951E-3</v>
      </c>
      <c r="FO21" s="14">
        <f>IFERROR(FO20/(FO17+FO20),"")</f>
        <v>0</v>
      </c>
      <c r="FP21" s="14">
        <f>IFERROR(FP20/(FP17+FP20),"")</f>
        <v>1.1242270938729624E-3</v>
      </c>
      <c r="FQ21" s="14">
        <f>IFERROR(FQ20/(FQ17+FQ20),"")</f>
        <v>3.43878954607978E-4</v>
      </c>
      <c r="FR21" s="14">
        <f t="shared" ref="FR21:GJ21" si="359">IFERROR(FR20/(FR17+FR20),"")</f>
        <v>6.7857950689889169E-4</v>
      </c>
      <c r="FS21" s="14">
        <f t="shared" si="359"/>
        <v>0</v>
      </c>
      <c r="FT21" s="14">
        <f t="shared" si="359"/>
        <v>2.9940119760479042E-4</v>
      </c>
      <c r="FU21" s="14">
        <f t="shared" si="359"/>
        <v>0</v>
      </c>
      <c r="FV21" s="14">
        <f t="shared" si="359"/>
        <v>1.7304031839418584E-4</v>
      </c>
      <c r="FW21" s="14">
        <f t="shared" si="359"/>
        <v>1.7670966601873123E-4</v>
      </c>
      <c r="FX21" s="14">
        <f t="shared" si="359"/>
        <v>0</v>
      </c>
      <c r="FY21" s="14">
        <f t="shared" si="359"/>
        <v>0</v>
      </c>
      <c r="FZ21" s="14">
        <f t="shared" si="359"/>
        <v>3.5460992907801421E-4</v>
      </c>
      <c r="GA21" s="14">
        <f t="shared" si="359"/>
        <v>4.7103155911446069E-4</v>
      </c>
      <c r="GB21" s="14">
        <f t="shared" si="359"/>
        <v>0</v>
      </c>
      <c r="GC21" s="14">
        <f t="shared" si="359"/>
        <v>0</v>
      </c>
      <c r="GD21" s="14">
        <f t="shared" si="359"/>
        <v>0</v>
      </c>
      <c r="GE21" s="14">
        <f t="shared" si="359"/>
        <v>0</v>
      </c>
      <c r="GF21" s="14">
        <f t="shared" si="359"/>
        <v>3.9984006397441024E-4</v>
      </c>
      <c r="GG21" s="14">
        <f t="shared" si="359"/>
        <v>0</v>
      </c>
      <c r="GH21" s="14">
        <f t="shared" si="359"/>
        <v>2.0911752404851526E-4</v>
      </c>
      <c r="GI21" s="14">
        <f t="shared" si="359"/>
        <v>0</v>
      </c>
      <c r="GJ21" s="14">
        <f t="shared" si="359"/>
        <v>0</v>
      </c>
      <c r="GK21" s="14">
        <f t="shared" ref="GK21:HD21" si="360">IFERROR(GK20/(GK17+GK20),"")</f>
        <v>0</v>
      </c>
      <c r="GL21" s="14">
        <f t="shared" si="360"/>
        <v>6.793478260869565E-4</v>
      </c>
      <c r="GM21" s="14">
        <f t="shared" si="360"/>
        <v>2.503755633450175E-4</v>
      </c>
      <c r="GN21" s="14">
        <f t="shared" si="360"/>
        <v>0</v>
      </c>
      <c r="GO21" s="14">
        <f t="shared" si="360"/>
        <v>3.8476337052712584E-4</v>
      </c>
      <c r="GP21" s="14">
        <f t="shared" si="360"/>
        <v>2.5075225677031093E-4</v>
      </c>
      <c r="GQ21" s="14">
        <f t="shared" si="360"/>
        <v>0</v>
      </c>
      <c r="GR21" s="14">
        <f t="shared" si="360"/>
        <v>0</v>
      </c>
      <c r="GS21" s="14">
        <f t="shared" si="360"/>
        <v>0</v>
      </c>
      <c r="GT21" s="14">
        <f t="shared" si="360"/>
        <v>0</v>
      </c>
      <c r="GU21" s="14">
        <f t="shared" si="360"/>
        <v>0</v>
      </c>
      <c r="GV21" s="14">
        <f t="shared" si="360"/>
        <v>0</v>
      </c>
      <c r="GW21" s="14">
        <f t="shared" si="360"/>
        <v>4.0096230954290296E-4</v>
      </c>
      <c r="GX21" s="14">
        <f t="shared" si="360"/>
        <v>0</v>
      </c>
      <c r="GY21" s="14">
        <f t="shared" si="360"/>
        <v>0</v>
      </c>
      <c r="GZ21" s="14">
        <f t="shared" si="360"/>
        <v>2.9214139643587495E-4</v>
      </c>
      <c r="HA21" s="14">
        <f t="shared" si="360"/>
        <v>0</v>
      </c>
      <c r="HB21" s="14">
        <f t="shared" si="360"/>
        <v>0</v>
      </c>
      <c r="HC21" s="14">
        <f t="shared" si="360"/>
        <v>3.3955857385398983E-4</v>
      </c>
      <c r="HD21" s="14">
        <f t="shared" si="360"/>
        <v>0</v>
      </c>
      <c r="HE21" s="14">
        <f t="shared" ref="HE21:HV21" si="361">IFERROR(HE20/(HE17+HE20),"")</f>
        <v>0</v>
      </c>
      <c r="HF21" s="14">
        <f t="shared" si="361"/>
        <v>2.6406126221283337E-4</v>
      </c>
      <c r="HG21" s="14">
        <f t="shared" si="361"/>
        <v>2.8694404591104734E-4</v>
      </c>
      <c r="HH21" s="14">
        <f t="shared" si="361"/>
        <v>0</v>
      </c>
      <c r="HI21" s="14">
        <f t="shared" si="361"/>
        <v>3.5323207347227127E-4</v>
      </c>
      <c r="HJ21" s="14">
        <f t="shared" si="361"/>
        <v>3.0656039239730225E-4</v>
      </c>
      <c r="HK21" s="14">
        <f t="shared" si="361"/>
        <v>3.7064492216456633E-4</v>
      </c>
      <c r="HL21" s="14">
        <f t="shared" si="361"/>
        <v>0</v>
      </c>
      <c r="HM21" s="14">
        <f t="shared" si="361"/>
        <v>3.5486160397444998E-4</v>
      </c>
      <c r="HN21" s="14">
        <f t="shared" si="361"/>
        <v>0</v>
      </c>
      <c r="HO21" s="14">
        <f t="shared" si="361"/>
        <v>2.9868578255675028E-4</v>
      </c>
      <c r="HP21" s="14">
        <f t="shared" si="361"/>
        <v>0</v>
      </c>
      <c r="HQ21" s="14">
        <f t="shared" si="361"/>
        <v>0</v>
      </c>
      <c r="HR21" s="14">
        <f t="shared" si="361"/>
        <v>0</v>
      </c>
      <c r="HS21" s="14">
        <f t="shared" si="361"/>
        <v>6.793478260869565E-4</v>
      </c>
      <c r="HT21" s="14">
        <f t="shared" si="361"/>
        <v>4.5207956600361662E-4</v>
      </c>
      <c r="HU21" s="14">
        <f t="shared" si="361"/>
        <v>0</v>
      </c>
      <c r="HV21" s="14">
        <f t="shared" si="361"/>
        <v>0</v>
      </c>
      <c r="HW21" s="14">
        <f t="shared" ref="HW21:IS21" si="362">IFERROR(HW20/(HW17+HW20),"")</f>
        <v>0</v>
      </c>
      <c r="HX21" s="14">
        <f t="shared" si="362"/>
        <v>0</v>
      </c>
      <c r="HY21" s="14">
        <f t="shared" si="362"/>
        <v>3.5984166966534722E-4</v>
      </c>
      <c r="HZ21" s="14">
        <f t="shared" si="362"/>
        <v>0</v>
      </c>
      <c r="IA21" s="14">
        <f t="shared" si="362"/>
        <v>0</v>
      </c>
      <c r="IB21" s="14">
        <f t="shared" si="362"/>
        <v>0</v>
      </c>
      <c r="IC21" s="14">
        <f t="shared" si="362"/>
        <v>0</v>
      </c>
      <c r="ID21" s="14">
        <f t="shared" si="362"/>
        <v>0</v>
      </c>
      <c r="IE21" s="14">
        <f t="shared" si="362"/>
        <v>0</v>
      </c>
      <c r="IF21" s="14">
        <f t="shared" si="362"/>
        <v>0</v>
      </c>
      <c r="IG21" s="14">
        <f t="shared" si="362"/>
        <v>2.9299736302373279E-4</v>
      </c>
      <c r="IH21" s="14">
        <f t="shared" si="362"/>
        <v>0</v>
      </c>
      <c r="II21" s="14">
        <f t="shared" si="362"/>
        <v>0</v>
      </c>
      <c r="IJ21" s="14">
        <f t="shared" si="362"/>
        <v>6.1576354679802956E-4</v>
      </c>
      <c r="IK21" s="14">
        <f t="shared" si="362"/>
        <v>0</v>
      </c>
      <c r="IL21" s="14">
        <f t="shared" si="362"/>
        <v>0</v>
      </c>
      <c r="IM21" s="14">
        <f t="shared" si="362"/>
        <v>0</v>
      </c>
      <c r="IN21" s="14">
        <f t="shared" si="362"/>
        <v>0</v>
      </c>
      <c r="IO21" s="14">
        <f t="shared" si="362"/>
        <v>0</v>
      </c>
      <c r="IP21" s="14">
        <f t="shared" si="362"/>
        <v>0</v>
      </c>
      <c r="IQ21" s="14">
        <f t="shared" si="362"/>
        <v>0</v>
      </c>
      <c r="IR21" s="14">
        <f t="shared" si="362"/>
        <v>0</v>
      </c>
      <c r="IS21" s="14">
        <f t="shared" si="362"/>
        <v>1.8993352326685659E-4</v>
      </c>
      <c r="IT21" s="14">
        <f t="shared" ref="IT21:JK21" si="363">IFERROR(IT20/(IT17+IT20),"")</f>
        <v>0</v>
      </c>
      <c r="IU21" s="14">
        <f t="shared" si="363"/>
        <v>0</v>
      </c>
      <c r="IV21" s="14">
        <f t="shared" si="363"/>
        <v>0</v>
      </c>
      <c r="IW21" s="14">
        <f t="shared" si="363"/>
        <v>4.2087542087542087E-3</v>
      </c>
      <c r="IX21" s="14">
        <f t="shared" si="363"/>
        <v>0</v>
      </c>
      <c r="IY21" s="14">
        <f t="shared" si="363"/>
        <v>0</v>
      </c>
      <c r="IZ21" s="14">
        <f t="shared" si="363"/>
        <v>0</v>
      </c>
      <c r="JA21" s="14">
        <f t="shared" si="363"/>
        <v>0</v>
      </c>
      <c r="JB21" s="14">
        <f t="shared" si="363"/>
        <v>3.4223134839151266E-4</v>
      </c>
      <c r="JC21" s="14">
        <f t="shared" si="363"/>
        <v>2.3250406882120437E-4</v>
      </c>
      <c r="JD21" s="14">
        <f t="shared" si="363"/>
        <v>0</v>
      </c>
      <c r="JE21" s="14">
        <f t="shared" si="363"/>
        <v>0</v>
      </c>
      <c r="JF21" s="14">
        <f t="shared" si="363"/>
        <v>0</v>
      </c>
      <c r="JG21" s="14">
        <f t="shared" si="363"/>
        <v>0</v>
      </c>
      <c r="JH21" s="14">
        <f t="shared" si="363"/>
        <v>0</v>
      </c>
      <c r="JI21" s="14">
        <f t="shared" si="363"/>
        <v>3.4164673727365904E-4</v>
      </c>
      <c r="JJ21" s="14">
        <f t="shared" si="363"/>
        <v>0</v>
      </c>
      <c r="JK21" s="14">
        <f t="shared" si="363"/>
        <v>0</v>
      </c>
      <c r="JL21" s="14">
        <f t="shared" ref="JL21:KK21" si="364">IFERROR(JL20/(JL17+JL20),"")</f>
        <v>0</v>
      </c>
      <c r="JM21" s="14">
        <f t="shared" si="364"/>
        <v>2.7314941272876261E-4</v>
      </c>
      <c r="JN21" s="14">
        <f t="shared" si="364"/>
        <v>0</v>
      </c>
      <c r="JO21" s="14">
        <f t="shared" si="364"/>
        <v>0</v>
      </c>
      <c r="JP21" s="14">
        <f t="shared" si="364"/>
        <v>3.4952813701502968E-4</v>
      </c>
      <c r="JQ21" s="14">
        <f t="shared" si="364"/>
        <v>3.0553009471432935E-4</v>
      </c>
      <c r="JR21" s="14">
        <f t="shared" si="364"/>
        <v>0</v>
      </c>
      <c r="JS21" s="14">
        <f t="shared" si="364"/>
        <v>0</v>
      </c>
      <c r="JT21" s="14">
        <f t="shared" si="364"/>
        <v>8.5910652920962198E-4</v>
      </c>
      <c r="JU21" s="14">
        <f t="shared" si="364"/>
        <v>0</v>
      </c>
      <c r="JV21" s="14">
        <f t="shared" si="364"/>
        <v>0</v>
      </c>
      <c r="JW21" s="14">
        <f t="shared" si="364"/>
        <v>2.9342723004694836E-4</v>
      </c>
      <c r="JX21" s="14">
        <f t="shared" si="364"/>
        <v>0</v>
      </c>
      <c r="JY21" s="14">
        <f t="shared" si="364"/>
        <v>0</v>
      </c>
      <c r="JZ21" s="14">
        <f t="shared" si="364"/>
        <v>0</v>
      </c>
      <c r="KA21" s="14">
        <f t="shared" si="364"/>
        <v>0</v>
      </c>
      <c r="KB21" s="14">
        <f t="shared" si="364"/>
        <v>7.2542618788538264E-4</v>
      </c>
      <c r="KC21" s="14">
        <f t="shared" si="364"/>
        <v>0</v>
      </c>
      <c r="KD21" s="14">
        <f t="shared" si="364"/>
        <v>0</v>
      </c>
      <c r="KE21" s="14">
        <f t="shared" si="364"/>
        <v>4.496402877697842E-4</v>
      </c>
      <c r="KF21" s="14">
        <f t="shared" si="364"/>
        <v>2.337540906965872E-4</v>
      </c>
      <c r="KG21" s="14">
        <f t="shared" si="364"/>
        <v>2.453385672227674E-4</v>
      </c>
      <c r="KH21" s="14">
        <f t="shared" si="364"/>
        <v>0</v>
      </c>
      <c r="KI21" s="14">
        <f t="shared" si="364"/>
        <v>0</v>
      </c>
      <c r="KJ21" s="14">
        <f t="shared" si="364"/>
        <v>0</v>
      </c>
      <c r="KK21" s="14">
        <f t="shared" si="364"/>
        <v>0</v>
      </c>
      <c r="KL21" s="14">
        <f t="shared" ref="KL21:LC21" si="365">IFERROR(KL20/(KL17+KL20),"")</f>
        <v>3.348961821835231E-4</v>
      </c>
      <c r="KM21" s="14">
        <f t="shared" si="365"/>
        <v>0</v>
      </c>
      <c r="KN21" s="14">
        <f t="shared" si="365"/>
        <v>4.8828125E-4</v>
      </c>
      <c r="KO21" s="14">
        <f t="shared" si="365"/>
        <v>0</v>
      </c>
      <c r="KP21" s="14">
        <f t="shared" si="365"/>
        <v>0</v>
      </c>
      <c r="KQ21" s="14">
        <f t="shared" si="365"/>
        <v>0</v>
      </c>
      <c r="KR21" s="14">
        <f t="shared" si="365"/>
        <v>0</v>
      </c>
      <c r="KS21" s="14">
        <f t="shared" si="365"/>
        <v>0</v>
      </c>
      <c r="KT21" s="14">
        <f t="shared" si="365"/>
        <v>4.8899755501222489E-4</v>
      </c>
      <c r="KU21" s="14">
        <f t="shared" si="365"/>
        <v>3.8580246913580245E-4</v>
      </c>
      <c r="KV21" s="14">
        <f t="shared" si="365"/>
        <v>1.3869625520110957E-3</v>
      </c>
      <c r="KW21" s="14">
        <f t="shared" si="365"/>
        <v>0</v>
      </c>
      <c r="KX21" s="14">
        <f t="shared" si="365"/>
        <v>0</v>
      </c>
      <c r="KY21" s="14">
        <f t="shared" si="365"/>
        <v>2.8976175144880875E-3</v>
      </c>
      <c r="KZ21" s="14">
        <f t="shared" si="365"/>
        <v>0</v>
      </c>
      <c r="LA21" s="14">
        <f t="shared" si="365"/>
        <v>0</v>
      </c>
      <c r="LB21" s="14">
        <f t="shared" si="365"/>
        <v>0</v>
      </c>
      <c r="LC21" s="14">
        <f t="shared" si="365"/>
        <v>0</v>
      </c>
      <c r="LD21" s="14">
        <f t="shared" ref="LD21:LX21" si="366">IFERROR(LD20/(LD17+LD20),"")</f>
        <v>2.8506271379703536E-4</v>
      </c>
      <c r="LE21" s="14">
        <f t="shared" si="366"/>
        <v>3.0003000300030005E-4</v>
      </c>
      <c r="LF21" s="14">
        <f t="shared" si="366"/>
        <v>0</v>
      </c>
      <c r="LG21" s="14">
        <f t="shared" si="366"/>
        <v>0</v>
      </c>
      <c r="LH21" s="14">
        <f t="shared" si="366"/>
        <v>0</v>
      </c>
      <c r="LI21" s="14">
        <f t="shared" si="366"/>
        <v>0</v>
      </c>
      <c r="LJ21" s="14">
        <f t="shared" si="366"/>
        <v>3.6153289949385393E-4</v>
      </c>
      <c r="LK21" s="14">
        <f>IFERROR(LK20/(LK17+LK20),"")</f>
        <v>0</v>
      </c>
      <c r="LL21" s="14">
        <f t="shared" si="366"/>
        <v>0</v>
      </c>
      <c r="LM21" s="14">
        <f t="shared" si="366"/>
        <v>0</v>
      </c>
      <c r="LN21" s="14">
        <f t="shared" si="366"/>
        <v>0</v>
      </c>
      <c r="LO21" s="14">
        <f t="shared" si="366"/>
        <v>0</v>
      </c>
      <c r="LP21" s="14">
        <f t="shared" si="366"/>
        <v>0</v>
      </c>
      <c r="LQ21" s="14">
        <f t="shared" si="366"/>
        <v>5.7937427578215526E-4</v>
      </c>
      <c r="LR21" s="14">
        <f>IFERROR(LR20/(LR17+LR20),"")</f>
        <v>0</v>
      </c>
      <c r="LS21" s="14">
        <f t="shared" si="366"/>
        <v>0</v>
      </c>
      <c r="LT21" s="14">
        <f t="shared" si="366"/>
        <v>4.5641259698767686E-4</v>
      </c>
      <c r="LU21" s="14">
        <f t="shared" si="366"/>
        <v>4.7961630695443646E-4</v>
      </c>
      <c r="LV21" s="14">
        <f t="shared" si="366"/>
        <v>0</v>
      </c>
      <c r="LW21" s="14">
        <f t="shared" si="366"/>
        <v>5.3648068669527897E-4</v>
      </c>
      <c r="LX21" s="14">
        <f t="shared" si="366"/>
        <v>2.7548209366391182E-4</v>
      </c>
      <c r="LY21" s="14">
        <f t="shared" ref="LY21:MU21" si="367">IFERROR(LY20/(LY17+LY20),"")</f>
        <v>0</v>
      </c>
      <c r="LZ21" s="14">
        <f t="shared" si="367"/>
        <v>0</v>
      </c>
      <c r="MA21" s="14">
        <f t="shared" si="367"/>
        <v>0</v>
      </c>
      <c r="MB21" s="14">
        <f t="shared" si="367"/>
        <v>0.15060240963855423</v>
      </c>
      <c r="MC21" s="14">
        <f t="shared" si="367"/>
        <v>0</v>
      </c>
      <c r="MD21" s="14">
        <f t="shared" si="367"/>
        <v>0</v>
      </c>
      <c r="ME21" s="14">
        <f t="shared" si="367"/>
        <v>5.0377833753148613E-4</v>
      </c>
      <c r="MF21" s="14">
        <f t="shared" si="367"/>
        <v>4.1562759767248546E-4</v>
      </c>
      <c r="MG21" s="14">
        <f t="shared" si="367"/>
        <v>0</v>
      </c>
      <c r="MH21" s="14">
        <f t="shared" si="367"/>
        <v>0</v>
      </c>
      <c r="MI21" s="14">
        <f t="shared" si="367"/>
        <v>4.4326241134751772E-4</v>
      </c>
      <c r="MJ21" s="14">
        <f t="shared" si="367"/>
        <v>0</v>
      </c>
      <c r="MK21" s="14">
        <f t="shared" si="367"/>
        <v>0</v>
      </c>
      <c r="ML21" s="14">
        <f t="shared" si="367"/>
        <v>3.5190615835777126E-3</v>
      </c>
      <c r="MM21" s="14">
        <f t="shared" si="367"/>
        <v>0</v>
      </c>
      <c r="MN21" s="14">
        <f t="shared" si="367"/>
        <v>0</v>
      </c>
      <c r="MO21" s="14">
        <f t="shared" si="367"/>
        <v>0</v>
      </c>
      <c r="MP21" s="14">
        <f t="shared" si="367"/>
        <v>0</v>
      </c>
      <c r="MQ21" s="14">
        <f t="shared" si="367"/>
        <v>0</v>
      </c>
      <c r="MR21" s="14">
        <f t="shared" si="367"/>
        <v>7.1149057274991108E-3</v>
      </c>
      <c r="MS21" s="14">
        <f t="shared" si="367"/>
        <v>0</v>
      </c>
      <c r="MT21" s="14">
        <f t="shared" si="367"/>
        <v>3.729951510630362E-4</v>
      </c>
      <c r="MU21" s="14">
        <f t="shared" si="367"/>
        <v>0</v>
      </c>
      <c r="MV21" s="14">
        <f t="shared" ref="MV21:NO21" si="368">IFERROR(MV20/(MV17+MV20),"")</f>
        <v>2.3702299123014932E-4</v>
      </c>
      <c r="MW21" s="14">
        <f t="shared" si="368"/>
        <v>4.7326076668244201E-4</v>
      </c>
      <c r="MX21" s="14">
        <f t="shared" si="368"/>
        <v>0</v>
      </c>
      <c r="MY21" s="14">
        <f t="shared" si="368"/>
        <v>0</v>
      </c>
      <c r="MZ21" s="14">
        <f t="shared" si="368"/>
        <v>0</v>
      </c>
      <c r="NA21" s="14">
        <f t="shared" si="368"/>
        <v>0</v>
      </c>
      <c r="NB21" s="14">
        <f t="shared" si="368"/>
        <v>0</v>
      </c>
      <c r="NC21" s="14">
        <f t="shared" si="368"/>
        <v>0</v>
      </c>
      <c r="ND21" s="14">
        <f t="shared" si="368"/>
        <v>0</v>
      </c>
      <c r="NE21" s="14">
        <f t="shared" si="368"/>
        <v>0</v>
      </c>
      <c r="NF21" s="14">
        <f t="shared" si="368"/>
        <v>8.5106382978723403E-4</v>
      </c>
      <c r="NG21" s="14">
        <f t="shared" si="368"/>
        <v>5.1387461459403907E-4</v>
      </c>
      <c r="NH21" s="14">
        <f t="shared" si="368"/>
        <v>0</v>
      </c>
      <c r="NI21" s="14">
        <f t="shared" si="368"/>
        <v>0</v>
      </c>
      <c r="NJ21" s="14">
        <f t="shared" si="368"/>
        <v>0</v>
      </c>
      <c r="NK21" s="14">
        <f t="shared" si="368"/>
        <v>4.0273862263391061E-4</v>
      </c>
      <c r="NL21" s="14">
        <f t="shared" si="368"/>
        <v>0</v>
      </c>
      <c r="NM21" s="14">
        <f t="shared" si="368"/>
        <v>0</v>
      </c>
      <c r="NN21" s="14">
        <f t="shared" si="368"/>
        <v>0</v>
      </c>
      <c r="NO21" s="14">
        <f t="shared" si="368"/>
        <v>0</v>
      </c>
      <c r="NP21" s="14">
        <f t="shared" ref="NP21:OH21" si="369">IFERROR(NP20/(NP17+NP20),"")</f>
        <v>3.0441400304414006E-4</v>
      </c>
      <c r="NQ21" s="14">
        <f t="shared" si="369"/>
        <v>0</v>
      </c>
      <c r="NR21" s="14">
        <f t="shared" si="369"/>
        <v>6.4082024991989745E-4</v>
      </c>
      <c r="NS21" s="14">
        <f t="shared" si="369"/>
        <v>5.4259359739555074E-4</v>
      </c>
      <c r="NT21" s="14">
        <f t="shared" si="369"/>
        <v>3.0395136778115504E-4</v>
      </c>
      <c r="NU21" s="14">
        <f t="shared" si="369"/>
        <v>3.713330857779428E-4</v>
      </c>
      <c r="NV21" s="14">
        <f t="shared" si="369"/>
        <v>4.3308791684711995E-4</v>
      </c>
      <c r="NW21" s="14">
        <f t="shared" si="369"/>
        <v>4.1305245766212311E-4</v>
      </c>
      <c r="NX21" s="14">
        <f t="shared" si="369"/>
        <v>4.9285362247412522E-4</v>
      </c>
      <c r="NY21" s="14">
        <f t="shared" si="369"/>
        <v>7.0785070785070788E-3</v>
      </c>
      <c r="NZ21" s="14">
        <f t="shared" si="369"/>
        <v>0</v>
      </c>
      <c r="OA21" s="14">
        <f t="shared" si="369"/>
        <v>9.6852300242130751E-4</v>
      </c>
      <c r="OB21" s="14">
        <f t="shared" si="369"/>
        <v>0</v>
      </c>
      <c r="OC21" s="14">
        <f t="shared" si="369"/>
        <v>0</v>
      </c>
      <c r="OD21" s="14">
        <f t="shared" si="369"/>
        <v>3.7009622501850479E-4</v>
      </c>
      <c r="OE21" s="14">
        <f t="shared" si="369"/>
        <v>4.4903457566232598E-4</v>
      </c>
      <c r="OF21" s="14">
        <f t="shared" si="369"/>
        <v>0</v>
      </c>
      <c r="OG21" s="14">
        <f t="shared" si="369"/>
        <v>1.0070493454179255E-3</v>
      </c>
      <c r="OH21" s="14">
        <f t="shared" si="369"/>
        <v>0</v>
      </c>
      <c r="OI21" s="14">
        <f t="shared" ref="OI21:PG21" si="370">IFERROR(OI20/(OI17+OI20),"")</f>
        <v>4.9813200498132002E-4</v>
      </c>
      <c r="OJ21" s="14">
        <f t="shared" si="370"/>
        <v>0</v>
      </c>
      <c r="OK21" s="14">
        <f t="shared" si="370"/>
        <v>4.1152263374485596E-4</v>
      </c>
      <c r="OL21" s="14">
        <f t="shared" si="370"/>
        <v>0</v>
      </c>
      <c r="OM21" s="14">
        <f t="shared" si="370"/>
        <v>0</v>
      </c>
      <c r="ON21" s="14">
        <f t="shared" si="370"/>
        <v>0</v>
      </c>
      <c r="OO21" s="14">
        <f t="shared" si="370"/>
        <v>4.2771599657827201E-4</v>
      </c>
      <c r="OP21" s="14">
        <f t="shared" si="370"/>
        <v>0</v>
      </c>
      <c r="OQ21" s="14">
        <f t="shared" si="370"/>
        <v>0</v>
      </c>
      <c r="OR21" s="14">
        <f t="shared" si="370"/>
        <v>0</v>
      </c>
      <c r="OS21" s="14">
        <f t="shared" si="370"/>
        <v>0</v>
      </c>
      <c r="OT21" s="14">
        <f t="shared" si="370"/>
        <v>0</v>
      </c>
      <c r="OU21" s="14">
        <f t="shared" si="370"/>
        <v>0</v>
      </c>
      <c r="OV21" s="14">
        <f t="shared" si="370"/>
        <v>1.021972406745018E-3</v>
      </c>
      <c r="OW21" s="14">
        <f t="shared" si="370"/>
        <v>0</v>
      </c>
      <c r="OX21" s="14">
        <f t="shared" si="370"/>
        <v>0</v>
      </c>
      <c r="OY21" s="14">
        <f t="shared" si="370"/>
        <v>4.1911148365465214E-4</v>
      </c>
      <c r="OZ21" s="14">
        <f t="shared" si="370"/>
        <v>0</v>
      </c>
      <c r="PA21" s="14">
        <f t="shared" si="370"/>
        <v>0</v>
      </c>
      <c r="PB21" s="14">
        <f t="shared" si="370"/>
        <v>0</v>
      </c>
      <c r="PC21" s="14">
        <f t="shared" si="370"/>
        <v>3.3932813030200206E-4</v>
      </c>
      <c r="PD21" s="14">
        <f t="shared" si="370"/>
        <v>0</v>
      </c>
      <c r="PE21" s="14">
        <f t="shared" si="370"/>
        <v>0</v>
      </c>
      <c r="PF21" s="14">
        <f t="shared" si="370"/>
        <v>0</v>
      </c>
      <c r="PG21" s="14">
        <f t="shared" si="370"/>
        <v>0</v>
      </c>
      <c r="PH21" s="14">
        <f t="shared" ref="PH21:PZ21" si="371">IFERROR(PH20/(PH17+PH20),"")</f>
        <v>2.841716396703609E-4</v>
      </c>
      <c r="PI21" s="14">
        <f t="shared" si="371"/>
        <v>0</v>
      </c>
      <c r="PJ21" s="14">
        <f t="shared" si="371"/>
        <v>0</v>
      </c>
      <c r="PK21" s="14">
        <f t="shared" si="371"/>
        <v>0</v>
      </c>
      <c r="PL21" s="14">
        <f t="shared" si="371"/>
        <v>2.8352707683583782E-4</v>
      </c>
      <c r="PM21" s="14">
        <f t="shared" si="371"/>
        <v>0</v>
      </c>
      <c r="PN21" s="14">
        <f t="shared" si="371"/>
        <v>4.4033465433729633E-4</v>
      </c>
      <c r="PO21" s="14">
        <f t="shared" si="371"/>
        <v>7.334066740007334E-4</v>
      </c>
      <c r="PP21" s="14">
        <f t="shared" si="371"/>
        <v>0</v>
      </c>
      <c r="PQ21" s="14">
        <f t="shared" si="371"/>
        <v>0</v>
      </c>
      <c r="PR21" s="14">
        <f t="shared" si="371"/>
        <v>3.7965072133637056E-4</v>
      </c>
      <c r="PS21" s="14">
        <f t="shared" si="371"/>
        <v>0</v>
      </c>
      <c r="PT21" s="14">
        <f t="shared" si="371"/>
        <v>5.461496450027307E-4</v>
      </c>
      <c r="PU21" s="14">
        <f t="shared" si="371"/>
        <v>5.8275058275058275E-4</v>
      </c>
      <c r="PV21" s="14">
        <f t="shared" si="371"/>
        <v>3.5248501938667606E-4</v>
      </c>
      <c r="PW21" s="14">
        <f t="shared" si="371"/>
        <v>0</v>
      </c>
      <c r="PX21" s="14">
        <f t="shared" si="371"/>
        <v>0</v>
      </c>
      <c r="PY21" s="14">
        <f t="shared" si="371"/>
        <v>0</v>
      </c>
      <c r="PZ21" s="14">
        <f t="shared" si="371"/>
        <v>4.103405826836274E-4</v>
      </c>
      <c r="QA21" s="14">
        <f t="shared" ref="QA21:QW21" si="372">IFERROR(QA20/(QA17+QA20),"")</f>
        <v>0</v>
      </c>
      <c r="QB21" s="14">
        <f t="shared" si="372"/>
        <v>3.4831069313827936E-4</v>
      </c>
      <c r="QC21" s="14">
        <f t="shared" si="372"/>
        <v>0</v>
      </c>
      <c r="QD21" s="14">
        <f t="shared" si="372"/>
        <v>0</v>
      </c>
      <c r="QE21" s="14">
        <f t="shared" si="372"/>
        <v>7.6219512195121954E-4</v>
      </c>
      <c r="QF21" s="14">
        <f t="shared" si="372"/>
        <v>3.5398230088495576E-4</v>
      </c>
      <c r="QG21" s="14">
        <f t="shared" si="372"/>
        <v>0</v>
      </c>
      <c r="QH21" s="14">
        <f t="shared" si="372"/>
        <v>4.1254125412541255E-4</v>
      </c>
      <c r="QI21" s="14">
        <f t="shared" si="372"/>
        <v>0</v>
      </c>
      <c r="QJ21" s="14">
        <f t="shared" si="372"/>
        <v>7.5757575757575758E-4</v>
      </c>
      <c r="QK21" s="14">
        <f t="shared" si="372"/>
        <v>0</v>
      </c>
      <c r="QL21" s="14">
        <f t="shared" si="372"/>
        <v>0</v>
      </c>
      <c r="QM21" s="14">
        <f t="shared" si="372"/>
        <v>0</v>
      </c>
      <c r="QN21" s="14">
        <f t="shared" si="372"/>
        <v>0</v>
      </c>
      <c r="QO21" s="14">
        <f t="shared" si="372"/>
        <v>4.4483985765124553E-4</v>
      </c>
      <c r="QP21" s="14">
        <f t="shared" si="372"/>
        <v>0</v>
      </c>
      <c r="QQ21" s="14">
        <f t="shared" si="372"/>
        <v>9.1491308325709062E-4</v>
      </c>
      <c r="QR21" s="14">
        <f t="shared" si="372"/>
        <v>1.0917030567685589E-3</v>
      </c>
      <c r="QS21" s="14">
        <f t="shared" si="372"/>
        <v>0</v>
      </c>
      <c r="QT21" s="14">
        <f t="shared" si="372"/>
        <v>2.9044437990124891E-4</v>
      </c>
      <c r="QU21" s="14">
        <f t="shared" si="372"/>
        <v>0</v>
      </c>
      <c r="QV21" s="14">
        <f t="shared" si="372"/>
        <v>0</v>
      </c>
      <c r="QW21" s="14">
        <f t="shared" si="372"/>
        <v>3.4048348655090226E-4</v>
      </c>
      <c r="QX21" s="14">
        <f t="shared" ref="QX21:RN21" si="373">IFERROR(QX20/(QX17+QX20),"")</f>
        <v>2.8604118993135012E-4</v>
      </c>
      <c r="QY21" s="14">
        <f t="shared" si="373"/>
        <v>0</v>
      </c>
      <c r="QZ21" s="14">
        <f t="shared" si="373"/>
        <v>0</v>
      </c>
      <c r="RA21" s="14">
        <f t="shared" si="373"/>
        <v>4.5392646391284613E-4</v>
      </c>
      <c r="RB21" s="14">
        <f t="shared" si="373"/>
        <v>0</v>
      </c>
      <c r="RC21" s="14">
        <f t="shared" si="373"/>
        <v>8.4507042253521131E-4</v>
      </c>
      <c r="RD21" s="14">
        <f t="shared" si="373"/>
        <v>0</v>
      </c>
      <c r="RE21" s="14">
        <f t="shared" si="373"/>
        <v>0</v>
      </c>
      <c r="RF21" s="14">
        <f t="shared" si="373"/>
        <v>0</v>
      </c>
      <c r="RG21" s="14">
        <f t="shared" si="373"/>
        <v>0</v>
      </c>
      <c r="RH21" s="14">
        <f t="shared" si="373"/>
        <v>0</v>
      </c>
      <c r="RI21" s="14">
        <f t="shared" si="373"/>
        <v>0</v>
      </c>
      <c r="RJ21" s="14">
        <f t="shared" si="373"/>
        <v>4.7393364928909956E-3</v>
      </c>
      <c r="RK21" s="14">
        <f t="shared" si="373"/>
        <v>5.6650804441423066E-3</v>
      </c>
      <c r="RL21" s="14">
        <f t="shared" si="373"/>
        <v>0</v>
      </c>
      <c r="RM21" s="14">
        <f t="shared" si="373"/>
        <v>2.8530670470756063E-4</v>
      </c>
      <c r="RN21" s="14">
        <f t="shared" si="373"/>
        <v>1.1574074074074073E-3</v>
      </c>
      <c r="RO21" s="14">
        <f t="shared" ref="RO21:SK21" si="374">IFERROR(RO20/(RO17+RO20),"")</f>
        <v>2.5608194622279127E-4</v>
      </c>
      <c r="RP21" s="14">
        <f t="shared" si="374"/>
        <v>2.5833118057349522E-4</v>
      </c>
      <c r="RQ21" s="14">
        <f t="shared" si="374"/>
        <v>0</v>
      </c>
      <c r="RR21" s="14">
        <f t="shared" si="374"/>
        <v>0</v>
      </c>
      <c r="RS21" s="14">
        <f t="shared" si="374"/>
        <v>3.8299502106472615E-4</v>
      </c>
      <c r="RT21" s="14">
        <f t="shared" si="374"/>
        <v>0</v>
      </c>
      <c r="RU21" s="14">
        <f t="shared" si="374"/>
        <v>2.9231218941829873E-4</v>
      </c>
      <c r="RV21" s="14">
        <f t="shared" si="374"/>
        <v>0</v>
      </c>
      <c r="RW21" s="14">
        <f t="shared" si="374"/>
        <v>4.0032025620496394E-4</v>
      </c>
      <c r="RX21" s="14">
        <f t="shared" si="374"/>
        <v>4.9751243781094524E-4</v>
      </c>
      <c r="RY21" s="14">
        <f t="shared" si="374"/>
        <v>0</v>
      </c>
      <c r="RZ21" s="14">
        <f t="shared" si="374"/>
        <v>0</v>
      </c>
      <c r="SA21" s="14">
        <f t="shared" si="374"/>
        <v>0</v>
      </c>
      <c r="SB21" s="14">
        <f t="shared" si="374"/>
        <v>0</v>
      </c>
      <c r="SC21" s="14">
        <f t="shared" si="374"/>
        <v>0</v>
      </c>
      <c r="SD21" s="14">
        <f t="shared" si="374"/>
        <v>3.7921880925293893E-4</v>
      </c>
      <c r="SE21" s="14">
        <f t="shared" si="374"/>
        <v>0</v>
      </c>
      <c r="SF21" s="14">
        <f t="shared" si="374"/>
        <v>0</v>
      </c>
      <c r="SG21" s="14">
        <f t="shared" si="374"/>
        <v>0</v>
      </c>
      <c r="SH21" s="14">
        <f t="shared" si="374"/>
        <v>4.2453831458289112E-4</v>
      </c>
      <c r="SI21" s="14">
        <f t="shared" si="374"/>
        <v>0</v>
      </c>
      <c r="SJ21" s="14">
        <f t="shared" si="374"/>
        <v>2.2841480127912289E-4</v>
      </c>
      <c r="SK21" s="14">
        <f t="shared" si="374"/>
        <v>0</v>
      </c>
      <c r="SL21" s="14">
        <f t="shared" ref="SL21:TD21" si="375">IFERROR(SL20/(SL17+SL20),"")</f>
        <v>0</v>
      </c>
      <c r="SM21" s="14">
        <f t="shared" si="375"/>
        <v>7.1428571428571429E-4</v>
      </c>
      <c r="SN21" s="14">
        <f t="shared" si="375"/>
        <v>0</v>
      </c>
      <c r="SO21" s="14">
        <f t="shared" si="375"/>
        <v>7.5046904315196998E-4</v>
      </c>
      <c r="SP21" s="14">
        <f t="shared" si="375"/>
        <v>3.6088054853843375E-4</v>
      </c>
      <c r="SQ21" s="14">
        <f t="shared" si="375"/>
        <v>0</v>
      </c>
      <c r="SR21" s="14">
        <f t="shared" si="375"/>
        <v>6.007810153199159E-4</v>
      </c>
      <c r="SS21" s="14">
        <f t="shared" si="375"/>
        <v>0</v>
      </c>
      <c r="ST21" s="14">
        <f t="shared" si="375"/>
        <v>2.1778584392014521E-3</v>
      </c>
      <c r="SU21" s="14">
        <f t="shared" si="375"/>
        <v>0</v>
      </c>
      <c r="SV21" s="14">
        <f t="shared" si="375"/>
        <v>3.1857279388340236E-4</v>
      </c>
      <c r="SW21" s="14">
        <f t="shared" si="375"/>
        <v>1.0582010582010583E-3</v>
      </c>
      <c r="SX21" s="14">
        <f t="shared" si="375"/>
        <v>3.5410764872521248E-4</v>
      </c>
      <c r="SY21" s="14">
        <f t="shared" si="375"/>
        <v>0</v>
      </c>
      <c r="SZ21" s="14">
        <f t="shared" si="375"/>
        <v>2.2820629849383843E-4</v>
      </c>
      <c r="TA21" s="14">
        <f t="shared" si="375"/>
        <v>0</v>
      </c>
      <c r="TB21" s="14">
        <f t="shared" si="375"/>
        <v>0</v>
      </c>
      <c r="TC21" s="14">
        <f t="shared" si="375"/>
        <v>3.0048076923076925E-4</v>
      </c>
      <c r="TD21" s="14">
        <f t="shared" si="375"/>
        <v>0</v>
      </c>
      <c r="TE21" s="14">
        <f t="shared" ref="TE21:VO21" si="376">IFERROR(TE20/(TE17+TE20),"")</f>
        <v>0</v>
      </c>
      <c r="TF21" s="14">
        <f t="shared" si="376"/>
        <v>0</v>
      </c>
      <c r="TG21" s="14">
        <f t="shared" si="376"/>
        <v>0</v>
      </c>
      <c r="TH21" s="14">
        <f t="shared" si="376"/>
        <v>0</v>
      </c>
      <c r="TI21" s="14">
        <f t="shared" si="376"/>
        <v>1.0341261633919339E-3</v>
      </c>
      <c r="TJ21" s="14">
        <f t="shared" si="376"/>
        <v>0</v>
      </c>
      <c r="TK21" s="14">
        <f t="shared" si="376"/>
        <v>1.6972165648336728E-3</v>
      </c>
      <c r="TL21" s="14">
        <f t="shared" si="376"/>
        <v>0</v>
      </c>
      <c r="TM21" s="14">
        <f t="shared" si="376"/>
        <v>2.6355421686746986E-3</v>
      </c>
      <c r="TN21" s="14">
        <f t="shared" si="376"/>
        <v>0</v>
      </c>
      <c r="TO21" s="14">
        <f t="shared" si="376"/>
        <v>0</v>
      </c>
      <c r="TP21" s="14">
        <f t="shared" si="376"/>
        <v>0</v>
      </c>
      <c r="TQ21" s="14">
        <f t="shared" si="376"/>
        <v>5.8719906048150322E-4</v>
      </c>
      <c r="TR21" s="14">
        <f t="shared" si="376"/>
        <v>1.4705882352941176E-3</v>
      </c>
      <c r="TS21" s="14">
        <f t="shared" si="376"/>
        <v>0</v>
      </c>
      <c r="TT21" s="14">
        <f t="shared" si="376"/>
        <v>4.5998160073597056E-4</v>
      </c>
      <c r="TU21" s="14">
        <f t="shared" si="376"/>
        <v>1.1799410029498525E-3</v>
      </c>
      <c r="TV21" s="14">
        <f t="shared" si="376"/>
        <v>0</v>
      </c>
      <c r="TW21" s="14">
        <f t="shared" si="376"/>
        <v>5.3705692803437163E-4</v>
      </c>
      <c r="TX21" s="14">
        <f t="shared" si="376"/>
        <v>1.0334054313866858E-2</v>
      </c>
      <c r="TY21" s="14">
        <f t="shared" si="376"/>
        <v>0</v>
      </c>
      <c r="TZ21" s="14">
        <f t="shared" si="376"/>
        <v>2.2065313327449251E-4</v>
      </c>
      <c r="UA21" s="14">
        <f t="shared" si="376"/>
        <v>6.0259114191021392E-4</v>
      </c>
      <c r="UB21" s="14">
        <f t="shared" si="376"/>
        <v>1.5582391897156214E-3</v>
      </c>
      <c r="UC21" s="14">
        <f t="shared" si="376"/>
        <v>0</v>
      </c>
      <c r="UD21" s="14">
        <f t="shared" si="376"/>
        <v>2.4975024975024975E-4</v>
      </c>
      <c r="UE21" s="14">
        <f t="shared" si="376"/>
        <v>0</v>
      </c>
      <c r="UF21" s="14">
        <f t="shared" si="376"/>
        <v>0</v>
      </c>
      <c r="UG21" s="14">
        <f t="shared" si="376"/>
        <v>5.6925996204933585E-3</v>
      </c>
      <c r="UH21" s="14">
        <f t="shared" si="376"/>
        <v>0</v>
      </c>
      <c r="UI21" s="14">
        <f t="shared" si="376"/>
        <v>0</v>
      </c>
      <c r="UJ21" s="14">
        <f t="shared" si="376"/>
        <v>0</v>
      </c>
      <c r="UK21" s="14">
        <f t="shared" si="376"/>
        <v>0</v>
      </c>
      <c r="UL21" s="14">
        <f t="shared" si="376"/>
        <v>0</v>
      </c>
      <c r="UM21" s="14">
        <f t="shared" si="376"/>
        <v>0</v>
      </c>
      <c r="UN21" s="14">
        <f t="shared" si="376"/>
        <v>0</v>
      </c>
      <c r="UO21" s="14">
        <f t="shared" si="376"/>
        <v>0</v>
      </c>
      <c r="UP21" s="14">
        <f t="shared" si="376"/>
        <v>0</v>
      </c>
      <c r="UQ21" s="14">
        <f t="shared" si="376"/>
        <v>4.3478260869565219E-4</v>
      </c>
      <c r="UR21" s="14">
        <f t="shared" si="376"/>
        <v>0</v>
      </c>
      <c r="US21" s="14">
        <f t="shared" si="376"/>
        <v>2.4925224327018941E-4</v>
      </c>
      <c r="UT21" s="14">
        <f t="shared" si="376"/>
        <v>3.4831069313827936E-4</v>
      </c>
      <c r="UU21" s="14">
        <f t="shared" si="376"/>
        <v>0</v>
      </c>
      <c r="UV21" s="14">
        <f t="shared" si="376"/>
        <v>0</v>
      </c>
      <c r="UW21" s="14">
        <f t="shared" si="376"/>
        <v>0</v>
      </c>
      <c r="UX21" s="14">
        <f t="shared" si="376"/>
        <v>0</v>
      </c>
      <c r="UY21" s="14">
        <f t="shared" si="376"/>
        <v>0</v>
      </c>
      <c r="UZ21" s="14">
        <f t="shared" si="376"/>
        <v>4.5955882352941176E-4</v>
      </c>
      <c r="VA21" s="14">
        <f t="shared" si="376"/>
        <v>2.0986358866736622E-3</v>
      </c>
      <c r="VB21" s="14">
        <f t="shared" si="376"/>
        <v>0</v>
      </c>
      <c r="VC21" s="14">
        <f t="shared" si="376"/>
        <v>3.7921880925293893E-4</v>
      </c>
      <c r="VD21" s="14">
        <f t="shared" si="376"/>
        <v>0</v>
      </c>
      <c r="VE21" s="14">
        <f t="shared" si="376"/>
        <v>0</v>
      </c>
      <c r="VF21" s="14">
        <f t="shared" si="376"/>
        <v>9.9255583126550868E-4</v>
      </c>
      <c r="VG21" s="14">
        <f t="shared" si="376"/>
        <v>3.8729666924864449E-4</v>
      </c>
      <c r="VH21" s="14">
        <f t="shared" si="376"/>
        <v>0</v>
      </c>
      <c r="VI21" s="14">
        <f t="shared" si="376"/>
        <v>0</v>
      </c>
      <c r="VJ21" s="14">
        <f t="shared" si="376"/>
        <v>0</v>
      </c>
      <c r="VK21" s="14">
        <f t="shared" si="376"/>
        <v>0</v>
      </c>
      <c r="VL21" s="14">
        <f t="shared" si="376"/>
        <v>0</v>
      </c>
      <c r="VM21" s="14">
        <f t="shared" si="376"/>
        <v>1.0924981791697013E-3</v>
      </c>
      <c r="VN21" s="14">
        <f t="shared" si="376"/>
        <v>8.4033613445378156E-4</v>
      </c>
      <c r="VO21" s="14">
        <f t="shared" si="376"/>
        <v>0</v>
      </c>
      <c r="VP21" s="14">
        <f t="shared" ref="VP21:YA21" si="377">IFERROR(VP20/(VP17+VP20),"")</f>
        <v>8.1766148814390845E-4</v>
      </c>
      <c r="VQ21" s="14">
        <f t="shared" si="377"/>
        <v>0</v>
      </c>
      <c r="VR21" s="14">
        <f t="shared" si="377"/>
        <v>0</v>
      </c>
      <c r="VS21" s="14">
        <f t="shared" si="377"/>
        <v>5.4764512595837896E-4</v>
      </c>
      <c r="VT21" s="14">
        <f t="shared" si="377"/>
        <v>0</v>
      </c>
      <c r="VU21" s="14">
        <f t="shared" si="377"/>
        <v>5.9136605558840927E-4</v>
      </c>
      <c r="VV21" s="14">
        <f t="shared" si="377"/>
        <v>0</v>
      </c>
      <c r="VW21" s="14">
        <f t="shared" si="377"/>
        <v>0</v>
      </c>
      <c r="VX21" s="14">
        <f t="shared" si="377"/>
        <v>0</v>
      </c>
      <c r="VY21" s="14">
        <f t="shared" si="377"/>
        <v>0</v>
      </c>
      <c r="VZ21" s="14">
        <f t="shared" si="377"/>
        <v>0</v>
      </c>
      <c r="WA21" s="14">
        <f t="shared" si="377"/>
        <v>3.8211692777990065E-4</v>
      </c>
      <c r="WB21" s="14">
        <f t="shared" si="377"/>
        <v>0</v>
      </c>
      <c r="WC21" s="14">
        <f t="shared" si="377"/>
        <v>0</v>
      </c>
      <c r="WD21" s="14">
        <f t="shared" si="377"/>
        <v>6.2578222778473093E-4</v>
      </c>
      <c r="WE21" s="14">
        <f t="shared" si="377"/>
        <v>0</v>
      </c>
      <c r="WF21" s="14">
        <f t="shared" si="377"/>
        <v>0</v>
      </c>
      <c r="WG21" s="14">
        <f t="shared" si="377"/>
        <v>8.1466395112016296E-4</v>
      </c>
      <c r="WH21" s="14">
        <f t="shared" si="377"/>
        <v>3.7369207772795218E-4</v>
      </c>
      <c r="WI21" s="14">
        <f t="shared" si="377"/>
        <v>4.6904315196998124E-4</v>
      </c>
      <c r="WJ21" s="14">
        <f t="shared" si="377"/>
        <v>3.4470872113064461E-4</v>
      </c>
      <c r="WK21" s="14">
        <f t="shared" si="377"/>
        <v>0</v>
      </c>
      <c r="WL21" s="14">
        <f t="shared" si="377"/>
        <v>0</v>
      </c>
      <c r="WM21" s="14">
        <f t="shared" si="377"/>
        <v>0</v>
      </c>
      <c r="WN21" s="14">
        <f t="shared" si="377"/>
        <v>0</v>
      </c>
      <c r="WO21" s="14">
        <f t="shared" si="377"/>
        <v>0</v>
      </c>
      <c r="WP21" s="14">
        <f t="shared" si="377"/>
        <v>8.4068936527952921E-4</v>
      </c>
      <c r="WQ21" s="14">
        <f t="shared" si="377"/>
        <v>0</v>
      </c>
      <c r="WR21" s="14">
        <f t="shared" si="377"/>
        <v>5.8582308142940832E-4</v>
      </c>
      <c r="WS21" s="14">
        <f t="shared" si="377"/>
        <v>6.285355122564425E-4</v>
      </c>
      <c r="WT21" s="14">
        <f t="shared" si="377"/>
        <v>4.6511627906976747E-4</v>
      </c>
      <c r="WU21" s="14">
        <f t="shared" si="377"/>
        <v>0</v>
      </c>
      <c r="WV21" s="14">
        <f t="shared" si="377"/>
        <v>5.1229508196721314E-4</v>
      </c>
      <c r="WW21" s="14">
        <f t="shared" si="377"/>
        <v>0</v>
      </c>
      <c r="WX21" s="14">
        <f t="shared" si="377"/>
        <v>0</v>
      </c>
      <c r="WY21" s="14">
        <f t="shared" si="377"/>
        <v>0</v>
      </c>
      <c r="WZ21" s="14">
        <f t="shared" si="377"/>
        <v>5.3106744556558679E-4</v>
      </c>
      <c r="XA21" s="14">
        <f t="shared" si="377"/>
        <v>4.8995590396864281E-4</v>
      </c>
      <c r="XB21" s="14">
        <f t="shared" si="377"/>
        <v>5.2137643378519292E-4</v>
      </c>
      <c r="XC21" s="14">
        <f t="shared" si="377"/>
        <v>4.9776007964161273E-4</v>
      </c>
      <c r="XD21" s="14">
        <f t="shared" si="377"/>
        <v>4.1067761806981519E-4</v>
      </c>
      <c r="XE21" s="14">
        <f t="shared" si="377"/>
        <v>0</v>
      </c>
      <c r="XF21" s="14">
        <f t="shared" si="377"/>
        <v>3.4129692832764505E-4</v>
      </c>
      <c r="XG21" s="14">
        <f t="shared" si="377"/>
        <v>0</v>
      </c>
      <c r="XH21" s="14">
        <f t="shared" si="377"/>
        <v>0</v>
      </c>
      <c r="XI21" s="14">
        <f t="shared" si="377"/>
        <v>0</v>
      </c>
      <c r="XJ21" s="14">
        <f t="shared" si="377"/>
        <v>0</v>
      </c>
      <c r="XK21" s="14">
        <f t="shared" si="377"/>
        <v>0</v>
      </c>
      <c r="XL21" s="14">
        <f t="shared" si="377"/>
        <v>0</v>
      </c>
      <c r="XM21" s="14">
        <f t="shared" si="377"/>
        <v>0</v>
      </c>
      <c r="XN21" s="14">
        <f t="shared" si="377"/>
        <v>0</v>
      </c>
      <c r="XO21" s="14">
        <f t="shared" si="377"/>
        <v>0</v>
      </c>
      <c r="XP21" s="14">
        <f t="shared" si="377"/>
        <v>0</v>
      </c>
      <c r="XQ21" s="14">
        <f t="shared" si="377"/>
        <v>0</v>
      </c>
      <c r="XR21" s="14">
        <f t="shared" si="377"/>
        <v>0</v>
      </c>
      <c r="XS21" s="14">
        <f t="shared" si="377"/>
        <v>0</v>
      </c>
      <c r="XT21" s="14">
        <f t="shared" si="377"/>
        <v>0</v>
      </c>
      <c r="XU21" s="14">
        <f t="shared" si="377"/>
        <v>0</v>
      </c>
      <c r="XV21" s="14">
        <f t="shared" si="377"/>
        <v>0</v>
      </c>
      <c r="XW21" s="14">
        <f t="shared" si="377"/>
        <v>0</v>
      </c>
      <c r="XX21" s="14">
        <f t="shared" si="377"/>
        <v>0</v>
      </c>
      <c r="XY21" s="14">
        <f t="shared" si="377"/>
        <v>0</v>
      </c>
      <c r="XZ21" s="14">
        <f t="shared" si="377"/>
        <v>0</v>
      </c>
      <c r="YA21" s="14">
        <f t="shared" si="377"/>
        <v>0</v>
      </c>
      <c r="YB21" s="14">
        <f t="shared" ref="YB21:ZM21" si="378">IFERROR(YB20/(YB17+YB20),"")</f>
        <v>0</v>
      </c>
      <c r="YC21" s="14">
        <f t="shared" si="378"/>
        <v>0</v>
      </c>
      <c r="YD21" s="14">
        <f t="shared" si="378"/>
        <v>0</v>
      </c>
      <c r="YE21" s="14">
        <f t="shared" si="378"/>
        <v>0</v>
      </c>
      <c r="YF21" s="14">
        <f t="shared" si="378"/>
        <v>0</v>
      </c>
      <c r="YG21" s="14">
        <f t="shared" si="378"/>
        <v>0</v>
      </c>
      <c r="YH21" s="14">
        <f t="shared" si="378"/>
        <v>0</v>
      </c>
      <c r="YI21" s="14">
        <f t="shared" si="378"/>
        <v>0</v>
      </c>
      <c r="YJ21" s="14">
        <f t="shared" si="378"/>
        <v>0</v>
      </c>
      <c r="YK21" s="14">
        <f t="shared" si="378"/>
        <v>0</v>
      </c>
      <c r="YL21" s="14">
        <f t="shared" si="378"/>
        <v>0</v>
      </c>
      <c r="YM21" s="14">
        <f t="shared" si="378"/>
        <v>0</v>
      </c>
      <c r="YN21" s="14">
        <f t="shared" si="378"/>
        <v>0</v>
      </c>
      <c r="YO21" s="14">
        <f t="shared" si="378"/>
        <v>0</v>
      </c>
      <c r="YP21" s="14">
        <f t="shared" si="378"/>
        <v>0</v>
      </c>
      <c r="YQ21" s="14">
        <f t="shared" si="378"/>
        <v>0</v>
      </c>
      <c r="YR21" s="14">
        <f t="shared" si="378"/>
        <v>0</v>
      </c>
      <c r="YS21" s="14">
        <f t="shared" si="378"/>
        <v>0</v>
      </c>
      <c r="YT21" s="14">
        <f t="shared" si="378"/>
        <v>0</v>
      </c>
      <c r="YU21" s="14">
        <f t="shared" si="378"/>
        <v>0</v>
      </c>
      <c r="YV21" s="14">
        <f t="shared" si="378"/>
        <v>0</v>
      </c>
      <c r="YW21" s="14">
        <f t="shared" si="378"/>
        <v>0</v>
      </c>
      <c r="YX21" s="14">
        <f t="shared" si="378"/>
        <v>0</v>
      </c>
      <c r="YY21" s="14">
        <f t="shared" si="378"/>
        <v>0</v>
      </c>
      <c r="YZ21" s="14">
        <f t="shared" si="378"/>
        <v>0</v>
      </c>
      <c r="ZA21" s="14">
        <f t="shared" si="378"/>
        <v>0</v>
      </c>
      <c r="ZB21" s="14">
        <f t="shared" si="378"/>
        <v>0</v>
      </c>
      <c r="ZC21" s="14">
        <f t="shared" si="378"/>
        <v>0</v>
      </c>
      <c r="ZD21" s="14">
        <f t="shared" si="378"/>
        <v>0</v>
      </c>
      <c r="ZE21" s="14">
        <f t="shared" si="378"/>
        <v>0</v>
      </c>
      <c r="ZF21" s="14">
        <f t="shared" si="378"/>
        <v>0</v>
      </c>
      <c r="ZG21" s="14">
        <f t="shared" si="378"/>
        <v>0</v>
      </c>
      <c r="ZH21" s="14">
        <f t="shared" si="378"/>
        <v>0</v>
      </c>
      <c r="ZI21" s="14">
        <f t="shared" si="378"/>
        <v>0</v>
      </c>
      <c r="ZJ21" s="14">
        <f t="shared" si="378"/>
        <v>0</v>
      </c>
      <c r="ZK21" s="14">
        <f t="shared" si="378"/>
        <v>0</v>
      </c>
      <c r="ZL21" s="14">
        <f t="shared" si="378"/>
        <v>0</v>
      </c>
      <c r="ZM21" s="14">
        <f t="shared" si="378"/>
        <v>0</v>
      </c>
      <c r="ZN21" s="14">
        <f t="shared" ref="ZN21:ABV21" si="379">IFERROR(ZN20/(ZN17+ZN20),"")</f>
        <v>0</v>
      </c>
      <c r="ZO21" s="14">
        <f t="shared" si="379"/>
        <v>0</v>
      </c>
      <c r="ZP21" s="14">
        <f t="shared" si="379"/>
        <v>0</v>
      </c>
      <c r="ZQ21" s="14">
        <f t="shared" si="379"/>
        <v>0</v>
      </c>
      <c r="ZR21" s="14">
        <f t="shared" si="379"/>
        <v>0</v>
      </c>
      <c r="ZS21" s="14">
        <f t="shared" si="379"/>
        <v>0</v>
      </c>
      <c r="ZT21" s="14">
        <f t="shared" si="379"/>
        <v>0</v>
      </c>
      <c r="ZU21" s="14">
        <f t="shared" si="379"/>
        <v>0</v>
      </c>
      <c r="ZV21" s="14">
        <f t="shared" si="379"/>
        <v>0</v>
      </c>
      <c r="ZW21" s="14">
        <f t="shared" si="379"/>
        <v>0</v>
      </c>
      <c r="ZX21" s="14">
        <f t="shared" si="379"/>
        <v>0</v>
      </c>
      <c r="ZY21" s="14">
        <f>IFERROR(ZY20/(ZY17+ZY20),"")</f>
        <v>0</v>
      </c>
      <c r="ZZ21" s="14">
        <f>IFERROR(ZZ20/(ZZ17+ZZ20),"")</f>
        <v>0</v>
      </c>
      <c r="AAA21" s="14">
        <f>IFERROR(AAA20/(AAA17+AAA20),"")</f>
        <v>0</v>
      </c>
      <c r="AAB21" s="14">
        <f>IFERROR(AAB20/(AAB17+AAB20),"")</f>
        <v>0</v>
      </c>
      <c r="AAC21" s="14">
        <f t="shared" si="379"/>
        <v>0</v>
      </c>
      <c r="AAD21" s="14">
        <f t="shared" si="379"/>
        <v>0</v>
      </c>
      <c r="AAE21" s="14">
        <f t="shared" si="379"/>
        <v>0</v>
      </c>
      <c r="AAF21" s="14">
        <f t="shared" si="379"/>
        <v>0</v>
      </c>
      <c r="AAG21" s="14">
        <f t="shared" si="379"/>
        <v>0</v>
      </c>
      <c r="AAH21" s="14">
        <f t="shared" si="379"/>
        <v>0</v>
      </c>
      <c r="AAI21" s="14">
        <f t="shared" si="379"/>
        <v>0</v>
      </c>
      <c r="AAJ21" s="14">
        <f t="shared" si="379"/>
        <v>0</v>
      </c>
      <c r="AAK21" s="14">
        <f t="shared" si="379"/>
        <v>0</v>
      </c>
      <c r="AAL21" s="14">
        <f t="shared" si="379"/>
        <v>0</v>
      </c>
      <c r="AAM21" s="14">
        <f t="shared" si="379"/>
        <v>0</v>
      </c>
      <c r="AAN21" s="14">
        <f t="shared" si="379"/>
        <v>0</v>
      </c>
      <c r="AAO21" s="14">
        <f t="shared" si="379"/>
        <v>0</v>
      </c>
      <c r="AAP21" s="14">
        <f t="shared" si="379"/>
        <v>0</v>
      </c>
      <c r="AAQ21" s="14">
        <f t="shared" si="379"/>
        <v>0</v>
      </c>
      <c r="AAR21" s="14">
        <f t="shared" si="379"/>
        <v>0</v>
      </c>
      <c r="AAS21" s="14">
        <f t="shared" si="379"/>
        <v>0</v>
      </c>
      <c r="AAT21" s="14">
        <f t="shared" si="379"/>
        <v>0</v>
      </c>
      <c r="AAU21" s="14">
        <f t="shared" si="379"/>
        <v>0</v>
      </c>
      <c r="AAV21" s="14">
        <f t="shared" si="379"/>
        <v>0</v>
      </c>
      <c r="AAW21" s="14">
        <f t="shared" si="379"/>
        <v>0</v>
      </c>
      <c r="AAX21" s="14">
        <f t="shared" si="379"/>
        <v>0</v>
      </c>
      <c r="AAY21" s="14">
        <f t="shared" si="379"/>
        <v>0</v>
      </c>
      <c r="AAZ21" s="14">
        <f t="shared" si="379"/>
        <v>0</v>
      </c>
      <c r="ABA21" s="14">
        <f t="shared" si="379"/>
        <v>0</v>
      </c>
      <c r="ABB21" s="14">
        <f t="shared" si="379"/>
        <v>0</v>
      </c>
      <c r="ABC21" s="14">
        <f t="shared" si="379"/>
        <v>0</v>
      </c>
      <c r="ABD21" s="14">
        <f t="shared" si="379"/>
        <v>0</v>
      </c>
      <c r="ABE21" s="14">
        <f t="shared" si="379"/>
        <v>0</v>
      </c>
      <c r="ABF21" s="14">
        <f t="shared" si="379"/>
        <v>0</v>
      </c>
      <c r="ABG21" s="14">
        <f t="shared" si="379"/>
        <v>0</v>
      </c>
      <c r="ABH21" s="14">
        <f t="shared" si="379"/>
        <v>0</v>
      </c>
      <c r="ABI21" s="14">
        <f t="shared" si="379"/>
        <v>0</v>
      </c>
      <c r="ABJ21" s="14">
        <f t="shared" si="379"/>
        <v>0</v>
      </c>
      <c r="ABK21" s="14">
        <f t="shared" si="379"/>
        <v>0</v>
      </c>
      <c r="ABL21" s="14">
        <f t="shared" si="379"/>
        <v>0</v>
      </c>
      <c r="ABM21" s="14">
        <f t="shared" si="379"/>
        <v>0</v>
      </c>
      <c r="ABN21" s="14">
        <f t="shared" si="379"/>
        <v>0</v>
      </c>
      <c r="ABO21" s="14">
        <f t="shared" si="379"/>
        <v>0</v>
      </c>
      <c r="ABP21" s="14">
        <f t="shared" si="379"/>
        <v>0</v>
      </c>
      <c r="ABQ21" s="14">
        <f t="shared" si="379"/>
        <v>0</v>
      </c>
      <c r="ABR21" s="14">
        <f t="shared" si="379"/>
        <v>0</v>
      </c>
      <c r="ABS21" s="14">
        <f t="shared" si="379"/>
        <v>0</v>
      </c>
      <c r="ABT21" s="14">
        <f t="shared" si="379"/>
        <v>0</v>
      </c>
      <c r="ABU21" s="14">
        <f t="shared" si="379"/>
        <v>0</v>
      </c>
      <c r="ABV21" s="14">
        <f t="shared" si="379"/>
        <v>0</v>
      </c>
      <c r="ABW21" s="14">
        <f t="shared" ref="ABW21:ACS21" si="380">IFERROR(ABW20/(ABW17+ABW20),"")</f>
        <v>0</v>
      </c>
      <c r="ABX21" s="14">
        <f t="shared" si="380"/>
        <v>0</v>
      </c>
      <c r="ABY21" s="14">
        <f t="shared" si="380"/>
        <v>0</v>
      </c>
      <c r="ABZ21" s="14">
        <f t="shared" si="380"/>
        <v>0</v>
      </c>
      <c r="ACA21" s="14">
        <f t="shared" si="380"/>
        <v>0</v>
      </c>
      <c r="ACB21" s="14">
        <f t="shared" si="380"/>
        <v>0</v>
      </c>
      <c r="ACC21" s="14">
        <f t="shared" si="380"/>
        <v>0</v>
      </c>
      <c r="ACD21" s="14">
        <f t="shared" si="380"/>
        <v>0</v>
      </c>
      <c r="ACE21" s="14">
        <f t="shared" si="380"/>
        <v>0</v>
      </c>
      <c r="ACF21" s="14">
        <f t="shared" si="380"/>
        <v>0</v>
      </c>
      <c r="ACG21" s="14">
        <f t="shared" si="380"/>
        <v>0</v>
      </c>
      <c r="ACH21" s="14">
        <f t="shared" si="380"/>
        <v>0</v>
      </c>
      <c r="ACI21" s="14">
        <f t="shared" si="380"/>
        <v>0</v>
      </c>
      <c r="ACJ21" s="14">
        <f t="shared" si="380"/>
        <v>0</v>
      </c>
      <c r="ACK21" s="14">
        <f t="shared" si="380"/>
        <v>0</v>
      </c>
      <c r="ACL21" s="14">
        <f t="shared" si="380"/>
        <v>0</v>
      </c>
      <c r="ACM21" s="14">
        <f t="shared" si="380"/>
        <v>0</v>
      </c>
      <c r="ACN21" s="14">
        <f t="shared" si="380"/>
        <v>0</v>
      </c>
      <c r="ACO21" s="14">
        <f t="shared" si="380"/>
        <v>0</v>
      </c>
      <c r="ACP21" s="14">
        <f t="shared" si="380"/>
        <v>0</v>
      </c>
      <c r="ACQ21" s="14">
        <f t="shared" si="380"/>
        <v>0</v>
      </c>
      <c r="ACR21" s="14">
        <f t="shared" si="380"/>
        <v>0</v>
      </c>
      <c r="ACS21" s="14">
        <f t="shared" si="380"/>
        <v>0</v>
      </c>
      <c r="ACT21" s="14">
        <f t="shared" ref="ACT21:AFD21" si="381">IFERROR(ACT20/(ACT17+ACT20),"")</f>
        <v>0</v>
      </c>
      <c r="ACU21" s="14">
        <f t="shared" si="381"/>
        <v>0</v>
      </c>
      <c r="ACV21" s="14">
        <f t="shared" si="381"/>
        <v>0</v>
      </c>
      <c r="ACW21" s="14">
        <f t="shared" si="381"/>
        <v>0</v>
      </c>
      <c r="ACX21" s="14">
        <f t="shared" si="381"/>
        <v>0</v>
      </c>
      <c r="ACY21" s="14">
        <f t="shared" si="381"/>
        <v>0</v>
      </c>
      <c r="ACZ21" s="14">
        <f t="shared" si="381"/>
        <v>0</v>
      </c>
      <c r="ADA21" s="14">
        <f t="shared" si="381"/>
        <v>0</v>
      </c>
      <c r="ADB21" s="14">
        <f t="shared" si="381"/>
        <v>0</v>
      </c>
      <c r="ADC21" s="14">
        <f t="shared" si="381"/>
        <v>0</v>
      </c>
      <c r="ADD21" s="14">
        <f t="shared" si="381"/>
        <v>0</v>
      </c>
      <c r="ADE21" s="14">
        <f t="shared" si="381"/>
        <v>0</v>
      </c>
      <c r="ADF21" s="14">
        <f t="shared" si="381"/>
        <v>0</v>
      </c>
      <c r="ADG21" s="14">
        <f t="shared" si="381"/>
        <v>0</v>
      </c>
      <c r="ADH21" s="14">
        <f t="shared" si="381"/>
        <v>0</v>
      </c>
      <c r="ADI21" s="14">
        <f t="shared" si="381"/>
        <v>0</v>
      </c>
      <c r="ADJ21" s="14">
        <f t="shared" si="381"/>
        <v>0</v>
      </c>
      <c r="ADK21" s="14">
        <f t="shared" si="381"/>
        <v>0</v>
      </c>
      <c r="ADL21" s="14">
        <f t="shared" si="381"/>
        <v>0</v>
      </c>
      <c r="ADM21" s="14">
        <f t="shared" si="381"/>
        <v>0</v>
      </c>
      <c r="ADN21" s="14">
        <f t="shared" si="381"/>
        <v>0</v>
      </c>
      <c r="ADO21" s="14">
        <f t="shared" si="381"/>
        <v>0</v>
      </c>
      <c r="ADP21" s="14">
        <f t="shared" si="381"/>
        <v>0</v>
      </c>
      <c r="ADQ21" s="14">
        <f t="shared" si="381"/>
        <v>0</v>
      </c>
      <c r="ADR21" s="14">
        <f t="shared" si="381"/>
        <v>0</v>
      </c>
      <c r="ADS21" s="14">
        <f t="shared" si="381"/>
        <v>0</v>
      </c>
      <c r="ADT21" s="14">
        <f t="shared" si="381"/>
        <v>0</v>
      </c>
      <c r="ADU21" s="14">
        <f t="shared" si="381"/>
        <v>0</v>
      </c>
      <c r="ADV21" s="14">
        <f t="shared" si="381"/>
        <v>0</v>
      </c>
      <c r="ADW21" s="14">
        <f t="shared" si="381"/>
        <v>0</v>
      </c>
      <c r="ADX21" s="14">
        <f t="shared" si="381"/>
        <v>0</v>
      </c>
      <c r="ADY21" s="14">
        <f t="shared" si="381"/>
        <v>0</v>
      </c>
      <c r="ADZ21" s="14">
        <f t="shared" si="381"/>
        <v>0</v>
      </c>
      <c r="AEA21" s="14">
        <f t="shared" si="381"/>
        <v>0</v>
      </c>
      <c r="AEB21" s="14">
        <f t="shared" si="381"/>
        <v>0</v>
      </c>
      <c r="AEC21" s="14">
        <f t="shared" si="381"/>
        <v>0</v>
      </c>
      <c r="AED21" s="14">
        <f t="shared" si="381"/>
        <v>0</v>
      </c>
      <c r="AEE21" s="14">
        <f t="shared" si="381"/>
        <v>0</v>
      </c>
      <c r="AEF21" s="14">
        <f t="shared" si="381"/>
        <v>0</v>
      </c>
      <c r="AEG21" s="14">
        <f t="shared" si="381"/>
        <v>0</v>
      </c>
      <c r="AEH21" s="14">
        <f t="shared" si="381"/>
        <v>0</v>
      </c>
      <c r="AEI21" s="14">
        <f t="shared" si="381"/>
        <v>0</v>
      </c>
      <c r="AEJ21" s="14">
        <f t="shared" si="381"/>
        <v>0</v>
      </c>
      <c r="AEK21" s="14">
        <f t="shared" si="381"/>
        <v>0</v>
      </c>
      <c r="AEL21" s="14">
        <f t="shared" si="381"/>
        <v>0</v>
      </c>
      <c r="AEM21" s="14">
        <f t="shared" si="381"/>
        <v>0</v>
      </c>
      <c r="AEN21" s="14">
        <f t="shared" si="381"/>
        <v>0</v>
      </c>
      <c r="AEO21" s="14">
        <f t="shared" si="381"/>
        <v>0</v>
      </c>
      <c r="AEP21" s="14">
        <f t="shared" si="381"/>
        <v>0</v>
      </c>
      <c r="AEQ21" s="14">
        <f t="shared" si="381"/>
        <v>0</v>
      </c>
      <c r="AER21" s="14">
        <f t="shared" si="381"/>
        <v>0</v>
      </c>
      <c r="AES21" s="14">
        <f t="shared" si="381"/>
        <v>0</v>
      </c>
      <c r="AET21" s="14">
        <f t="shared" si="381"/>
        <v>0</v>
      </c>
      <c r="AEU21" s="14">
        <f t="shared" si="381"/>
        <v>0</v>
      </c>
      <c r="AEV21" s="14">
        <f t="shared" si="381"/>
        <v>0</v>
      </c>
      <c r="AEW21" s="14">
        <f t="shared" si="381"/>
        <v>0</v>
      </c>
      <c r="AEX21" s="14">
        <f t="shared" si="381"/>
        <v>0</v>
      </c>
      <c r="AEY21" s="14">
        <f t="shared" si="381"/>
        <v>0</v>
      </c>
      <c r="AEZ21" s="14">
        <f t="shared" si="381"/>
        <v>0</v>
      </c>
      <c r="AFA21" s="14">
        <f t="shared" si="381"/>
        <v>0</v>
      </c>
      <c r="AFB21" s="14">
        <f t="shared" si="381"/>
        <v>0</v>
      </c>
      <c r="AFC21" s="14">
        <f t="shared" si="381"/>
        <v>0</v>
      </c>
      <c r="AFD21" s="14">
        <f t="shared" si="381"/>
        <v>0</v>
      </c>
      <c r="AFE21" s="14">
        <f t="shared" ref="AFE21:AFX21" si="382">IFERROR(AFE20/(AFE17+AFE20),"")</f>
        <v>0</v>
      </c>
      <c r="AFF21" s="14">
        <f t="shared" si="382"/>
        <v>0</v>
      </c>
      <c r="AFG21" s="14">
        <f t="shared" si="382"/>
        <v>0</v>
      </c>
      <c r="AFH21" s="14">
        <f t="shared" si="382"/>
        <v>0</v>
      </c>
      <c r="AFI21" s="14">
        <f t="shared" si="382"/>
        <v>0</v>
      </c>
      <c r="AFJ21" s="14">
        <f t="shared" si="382"/>
        <v>0</v>
      </c>
      <c r="AFK21" s="14">
        <f t="shared" si="382"/>
        <v>0</v>
      </c>
      <c r="AFL21" s="14">
        <f t="shared" si="382"/>
        <v>0</v>
      </c>
      <c r="AFM21" s="14">
        <f t="shared" si="382"/>
        <v>0</v>
      </c>
      <c r="AFN21" s="14">
        <f t="shared" si="382"/>
        <v>0</v>
      </c>
      <c r="AFO21" s="14">
        <f t="shared" si="382"/>
        <v>0</v>
      </c>
      <c r="AFP21" s="14">
        <f t="shared" si="382"/>
        <v>0</v>
      </c>
      <c r="AFQ21" s="14">
        <f t="shared" si="382"/>
        <v>0</v>
      </c>
      <c r="AFR21" s="14">
        <f t="shared" si="382"/>
        <v>0</v>
      </c>
      <c r="AFS21" s="14">
        <f t="shared" si="382"/>
        <v>0</v>
      </c>
      <c r="AFT21" s="14">
        <f t="shared" si="382"/>
        <v>0</v>
      </c>
      <c r="AFU21" s="14">
        <f t="shared" si="382"/>
        <v>0</v>
      </c>
      <c r="AFV21" s="14">
        <f t="shared" si="382"/>
        <v>0</v>
      </c>
      <c r="AFW21" s="14">
        <f t="shared" si="382"/>
        <v>0</v>
      </c>
      <c r="AFX21" s="14">
        <f t="shared" si="382"/>
        <v>0</v>
      </c>
      <c r="AFY21" s="14">
        <f t="shared" ref="AFY21:AHA21" si="383">IFERROR(AFY20/(AFY17+AFY20),"")</f>
        <v>0</v>
      </c>
      <c r="AFZ21" s="14">
        <f t="shared" si="383"/>
        <v>0</v>
      </c>
      <c r="AGA21" s="14">
        <f t="shared" si="383"/>
        <v>0</v>
      </c>
      <c r="AGB21" s="14">
        <f t="shared" si="383"/>
        <v>0</v>
      </c>
      <c r="AGC21" s="14">
        <f t="shared" si="383"/>
        <v>0</v>
      </c>
      <c r="AGD21" s="14">
        <f t="shared" si="383"/>
        <v>0</v>
      </c>
      <c r="AGE21" s="14">
        <f t="shared" si="383"/>
        <v>0</v>
      </c>
      <c r="AGF21" s="14">
        <f t="shared" si="383"/>
        <v>0</v>
      </c>
      <c r="AGG21" s="14">
        <f t="shared" si="383"/>
        <v>0</v>
      </c>
      <c r="AGH21" s="14">
        <f t="shared" si="383"/>
        <v>0</v>
      </c>
      <c r="AGI21" s="14">
        <f t="shared" si="383"/>
        <v>0</v>
      </c>
      <c r="AGJ21" s="14">
        <f t="shared" si="383"/>
        <v>0</v>
      </c>
      <c r="AGK21" s="14">
        <f t="shared" si="383"/>
        <v>0</v>
      </c>
      <c r="AGL21" s="14">
        <f t="shared" si="383"/>
        <v>0</v>
      </c>
      <c r="AGM21" s="14">
        <f t="shared" si="383"/>
        <v>0</v>
      </c>
      <c r="AGN21" s="14">
        <f t="shared" si="383"/>
        <v>0</v>
      </c>
      <c r="AGO21" s="14">
        <f t="shared" si="383"/>
        <v>0</v>
      </c>
      <c r="AGP21" s="14">
        <f t="shared" si="383"/>
        <v>0</v>
      </c>
      <c r="AGQ21" s="14">
        <f t="shared" si="383"/>
        <v>0</v>
      </c>
      <c r="AGR21" s="14">
        <f t="shared" si="383"/>
        <v>0</v>
      </c>
      <c r="AGS21" s="14">
        <f t="shared" si="383"/>
        <v>0</v>
      </c>
      <c r="AGT21" s="14">
        <f t="shared" si="383"/>
        <v>0</v>
      </c>
      <c r="AGU21" s="14">
        <f t="shared" si="383"/>
        <v>0</v>
      </c>
      <c r="AGV21" s="14">
        <f t="shared" si="383"/>
        <v>0</v>
      </c>
      <c r="AGW21" s="14">
        <f t="shared" si="383"/>
        <v>0</v>
      </c>
      <c r="AGX21" s="14">
        <f t="shared" si="383"/>
        <v>0</v>
      </c>
      <c r="AGY21" s="14">
        <f t="shared" si="383"/>
        <v>0</v>
      </c>
      <c r="AGZ21" s="14">
        <f t="shared" si="383"/>
        <v>0</v>
      </c>
      <c r="AHA21" s="14">
        <f t="shared" si="383"/>
        <v>0</v>
      </c>
      <c r="AHB21" s="14">
        <f t="shared" ref="AHB21:AHM21" si="384">IFERROR(AHB20/(AHB17+AHB20),"")</f>
        <v>0</v>
      </c>
      <c r="AHC21" s="14">
        <f t="shared" si="384"/>
        <v>0</v>
      </c>
      <c r="AHD21" s="14">
        <f t="shared" si="384"/>
        <v>0</v>
      </c>
      <c r="AHE21" s="14">
        <f t="shared" si="384"/>
        <v>0</v>
      </c>
      <c r="AHF21" s="14">
        <f t="shared" si="384"/>
        <v>0</v>
      </c>
      <c r="AHG21" s="14">
        <f t="shared" si="384"/>
        <v>0</v>
      </c>
      <c r="AHH21" s="14">
        <f t="shared" si="384"/>
        <v>0</v>
      </c>
      <c r="AHI21" s="14">
        <f t="shared" si="384"/>
        <v>0</v>
      </c>
      <c r="AHJ21" s="14">
        <f t="shared" si="384"/>
        <v>0</v>
      </c>
      <c r="AHK21" s="14">
        <f t="shared" si="384"/>
        <v>0</v>
      </c>
      <c r="AHL21" s="14">
        <f t="shared" si="384"/>
        <v>0</v>
      </c>
      <c r="AHM21" s="14">
        <f t="shared" si="384"/>
        <v>0</v>
      </c>
      <c r="AHN21" s="14">
        <f t="shared" ref="AHN21:AIJ21" si="385">IFERROR(AHN20/(AHN17+AHN20),"")</f>
        <v>0</v>
      </c>
      <c r="AHO21" s="14">
        <f t="shared" si="385"/>
        <v>0</v>
      </c>
      <c r="AHP21" s="14">
        <f t="shared" si="385"/>
        <v>0</v>
      </c>
      <c r="AHQ21" s="14">
        <f t="shared" si="385"/>
        <v>0</v>
      </c>
      <c r="AHR21" s="14">
        <f t="shared" si="385"/>
        <v>0</v>
      </c>
      <c r="AHS21" s="14">
        <f t="shared" si="385"/>
        <v>0</v>
      </c>
      <c r="AHT21" s="14">
        <f t="shared" si="385"/>
        <v>0</v>
      </c>
      <c r="AHU21" s="14">
        <f t="shared" si="385"/>
        <v>0</v>
      </c>
      <c r="AHV21" s="14">
        <f t="shared" si="385"/>
        <v>0</v>
      </c>
      <c r="AHW21" s="14">
        <f t="shared" si="385"/>
        <v>0</v>
      </c>
      <c r="AHX21" s="14">
        <f t="shared" si="385"/>
        <v>0</v>
      </c>
      <c r="AHY21" s="14">
        <f t="shared" si="385"/>
        <v>0</v>
      </c>
      <c r="AHZ21" s="14">
        <f t="shared" si="385"/>
        <v>0</v>
      </c>
      <c r="AIA21" s="14">
        <f t="shared" si="385"/>
        <v>0</v>
      </c>
      <c r="AIB21" s="14">
        <f t="shared" si="385"/>
        <v>0</v>
      </c>
      <c r="AIC21" s="14">
        <f t="shared" si="385"/>
        <v>0</v>
      </c>
      <c r="AID21" s="14">
        <f t="shared" si="385"/>
        <v>0</v>
      </c>
      <c r="AIE21" s="14">
        <f t="shared" si="385"/>
        <v>0</v>
      </c>
      <c r="AIF21" s="14">
        <f t="shared" si="385"/>
        <v>0</v>
      </c>
      <c r="AIG21" s="14">
        <f t="shared" si="385"/>
        <v>0</v>
      </c>
      <c r="AIH21" s="14">
        <f t="shared" si="385"/>
        <v>0</v>
      </c>
      <c r="AII21" s="14">
        <f t="shared" si="385"/>
        <v>0</v>
      </c>
      <c r="AIJ21" s="14">
        <f t="shared" si="385"/>
        <v>0</v>
      </c>
      <c r="AIK21" s="14">
        <f t="shared" ref="AIK21:AJH21" si="386">IFERROR(AIK20/(AIK17+AIK20),"")</f>
        <v>0</v>
      </c>
      <c r="AIL21" s="14">
        <f t="shared" si="386"/>
        <v>0</v>
      </c>
      <c r="AIM21" s="14">
        <f t="shared" si="386"/>
        <v>0</v>
      </c>
      <c r="AIN21" s="14">
        <f t="shared" si="386"/>
        <v>0</v>
      </c>
      <c r="AIO21" s="14">
        <f t="shared" si="386"/>
        <v>0</v>
      </c>
      <c r="AIP21" s="14">
        <f t="shared" si="386"/>
        <v>0</v>
      </c>
      <c r="AIQ21" s="14">
        <f t="shared" si="386"/>
        <v>0</v>
      </c>
      <c r="AIR21" s="14">
        <f t="shared" si="386"/>
        <v>0</v>
      </c>
      <c r="AIS21" s="14">
        <f t="shared" si="386"/>
        <v>0</v>
      </c>
      <c r="AIT21" s="14">
        <f t="shared" si="386"/>
        <v>0</v>
      </c>
      <c r="AIU21" s="14">
        <f t="shared" si="386"/>
        <v>0</v>
      </c>
      <c r="AIV21" s="14">
        <f t="shared" si="386"/>
        <v>0</v>
      </c>
      <c r="AIW21" s="14">
        <f t="shared" si="386"/>
        <v>0</v>
      </c>
      <c r="AIX21" s="14">
        <f t="shared" si="386"/>
        <v>0</v>
      </c>
      <c r="AIY21" s="14">
        <f t="shared" si="386"/>
        <v>0</v>
      </c>
      <c r="AIZ21" s="14">
        <f t="shared" si="386"/>
        <v>0</v>
      </c>
      <c r="AJA21" s="14">
        <f t="shared" si="386"/>
        <v>0</v>
      </c>
      <c r="AJB21" s="14">
        <f t="shared" si="386"/>
        <v>0</v>
      </c>
      <c r="AJC21" s="14">
        <f t="shared" si="386"/>
        <v>0</v>
      </c>
      <c r="AJD21" s="14">
        <f t="shared" si="386"/>
        <v>0</v>
      </c>
      <c r="AJE21" s="14">
        <f t="shared" si="386"/>
        <v>0</v>
      </c>
      <c r="AJF21" s="14">
        <f t="shared" si="386"/>
        <v>0</v>
      </c>
      <c r="AJG21" s="14">
        <f t="shared" si="386"/>
        <v>0</v>
      </c>
      <c r="AJH21" s="14">
        <f t="shared" si="386"/>
        <v>0</v>
      </c>
      <c r="AJI21" s="14">
        <f t="shared" ref="AJI21:AJZ21" si="387">IFERROR(AJI20/(AJI17+AJI20),"")</f>
        <v>0</v>
      </c>
      <c r="AJJ21" s="14">
        <f t="shared" si="387"/>
        <v>0</v>
      </c>
      <c r="AJK21" s="14">
        <f t="shared" si="387"/>
        <v>0</v>
      </c>
      <c r="AJL21" s="14">
        <f t="shared" si="387"/>
        <v>0</v>
      </c>
      <c r="AJM21" s="14">
        <f t="shared" si="387"/>
        <v>0</v>
      </c>
      <c r="AJN21" s="14">
        <f t="shared" si="387"/>
        <v>0</v>
      </c>
      <c r="AJO21" s="14">
        <f t="shared" si="387"/>
        <v>0</v>
      </c>
      <c r="AJP21" s="14">
        <f t="shared" si="387"/>
        <v>0</v>
      </c>
      <c r="AJQ21" s="14">
        <f t="shared" si="387"/>
        <v>0</v>
      </c>
      <c r="AJR21" s="14">
        <f t="shared" si="387"/>
        <v>0</v>
      </c>
      <c r="AJS21" s="14">
        <f t="shared" si="387"/>
        <v>0</v>
      </c>
      <c r="AJT21" s="14">
        <f t="shared" si="387"/>
        <v>0</v>
      </c>
      <c r="AJU21" s="14">
        <f t="shared" si="387"/>
        <v>0</v>
      </c>
      <c r="AJV21" s="14">
        <f t="shared" si="387"/>
        <v>0</v>
      </c>
      <c r="AJW21" s="14">
        <f t="shared" si="387"/>
        <v>0</v>
      </c>
      <c r="AJX21" s="14">
        <f t="shared" si="387"/>
        <v>0</v>
      </c>
      <c r="AJY21" s="14">
        <f t="shared" si="387"/>
        <v>0</v>
      </c>
      <c r="AJZ21" s="14">
        <f t="shared" si="387"/>
        <v>0</v>
      </c>
      <c r="AKA21" s="14">
        <f t="shared" ref="AKA21:AKB21" si="388">IFERROR(AKA20/(AKA17+AKA20),"")</f>
        <v>0</v>
      </c>
      <c r="AKB21" s="14">
        <f t="shared" si="388"/>
        <v>0</v>
      </c>
      <c r="AKC21" s="14">
        <f t="shared" ref="AKC21:AKS21" si="389">IFERROR(AKC20/(AKC17+AKC20),"")</f>
        <v>0</v>
      </c>
      <c r="AKD21" s="14">
        <f t="shared" si="389"/>
        <v>0</v>
      </c>
      <c r="AKE21" s="14">
        <f t="shared" si="389"/>
        <v>0</v>
      </c>
      <c r="AKF21" s="14">
        <f t="shared" si="389"/>
        <v>0</v>
      </c>
      <c r="AKG21" s="14">
        <f t="shared" si="389"/>
        <v>0</v>
      </c>
      <c r="AKH21" s="14">
        <f t="shared" si="389"/>
        <v>0</v>
      </c>
      <c r="AKI21" s="14">
        <f t="shared" si="389"/>
        <v>0</v>
      </c>
      <c r="AKJ21" s="14">
        <f t="shared" si="389"/>
        <v>0</v>
      </c>
      <c r="AKK21" s="14">
        <f t="shared" si="389"/>
        <v>0</v>
      </c>
      <c r="AKL21" s="14">
        <f t="shared" si="389"/>
        <v>0</v>
      </c>
      <c r="AKM21" s="14">
        <f t="shared" si="389"/>
        <v>0</v>
      </c>
      <c r="AKN21" s="14">
        <f t="shared" si="389"/>
        <v>0</v>
      </c>
      <c r="AKO21" s="14">
        <f t="shared" si="389"/>
        <v>0</v>
      </c>
      <c r="AKP21" s="14">
        <f t="shared" si="389"/>
        <v>0</v>
      </c>
      <c r="AKQ21" s="14">
        <f t="shared" si="389"/>
        <v>0</v>
      </c>
      <c r="AKR21" s="14">
        <f t="shared" si="389"/>
        <v>0</v>
      </c>
      <c r="AKS21" s="14">
        <f t="shared" si="389"/>
        <v>0</v>
      </c>
      <c r="AKT21" s="14">
        <f t="shared" ref="AKT21" si="390">IFERROR(AKT20/(AKT17+AKT20),"")</f>
        <v>0</v>
      </c>
      <c r="AKU21" s="14">
        <f t="shared" ref="AKU21:ALO21" si="391">IFERROR(AKU20/(AKU17+AKU20),"")</f>
        <v>0</v>
      </c>
      <c r="AKV21" s="14">
        <f t="shared" si="391"/>
        <v>0</v>
      </c>
      <c r="AKW21" s="14">
        <f t="shared" si="391"/>
        <v>0</v>
      </c>
      <c r="AKX21" s="14">
        <f t="shared" si="391"/>
        <v>0</v>
      </c>
      <c r="AKY21" s="14">
        <f t="shared" si="391"/>
        <v>0</v>
      </c>
      <c r="AKZ21" s="14">
        <f t="shared" si="391"/>
        <v>0</v>
      </c>
      <c r="ALA21" s="14">
        <f t="shared" si="391"/>
        <v>0</v>
      </c>
      <c r="ALB21" s="14">
        <f t="shared" si="391"/>
        <v>0</v>
      </c>
      <c r="ALC21" s="14">
        <f t="shared" si="391"/>
        <v>0</v>
      </c>
      <c r="ALD21" s="14">
        <f t="shared" si="391"/>
        <v>0</v>
      </c>
      <c r="ALE21" s="14">
        <f t="shared" si="391"/>
        <v>0</v>
      </c>
      <c r="ALF21" s="14">
        <f t="shared" si="391"/>
        <v>0</v>
      </c>
      <c r="ALG21" s="14">
        <f t="shared" si="391"/>
        <v>0</v>
      </c>
      <c r="ALH21" s="14">
        <f t="shared" si="391"/>
        <v>0</v>
      </c>
      <c r="ALI21" s="14">
        <f t="shared" si="391"/>
        <v>0</v>
      </c>
      <c r="ALJ21" s="14">
        <f t="shared" si="391"/>
        <v>0</v>
      </c>
      <c r="ALK21" s="14">
        <f t="shared" si="391"/>
        <v>0</v>
      </c>
      <c r="ALL21" s="14">
        <f t="shared" si="391"/>
        <v>0</v>
      </c>
      <c r="ALM21" s="14">
        <f t="shared" si="391"/>
        <v>0</v>
      </c>
      <c r="ALN21" s="14">
        <f t="shared" si="391"/>
        <v>0</v>
      </c>
      <c r="ALO21" s="14">
        <f t="shared" si="391"/>
        <v>0</v>
      </c>
      <c r="ALP21" s="14">
        <f t="shared" ref="ALP21:AMH21" si="392">IFERROR(ALP20/(ALP17+ALP20),"")</f>
        <v>0</v>
      </c>
      <c r="ALQ21" s="14">
        <f t="shared" si="392"/>
        <v>0</v>
      </c>
      <c r="ALR21" s="14">
        <f t="shared" si="392"/>
        <v>0</v>
      </c>
      <c r="ALS21" s="14">
        <f t="shared" si="392"/>
        <v>0</v>
      </c>
      <c r="ALT21" s="14">
        <f t="shared" si="392"/>
        <v>0</v>
      </c>
      <c r="ALU21" s="14">
        <f t="shared" si="392"/>
        <v>0</v>
      </c>
      <c r="ALV21" s="14">
        <f t="shared" si="392"/>
        <v>0</v>
      </c>
      <c r="ALW21" s="14">
        <f t="shared" si="392"/>
        <v>0</v>
      </c>
      <c r="ALX21" s="14">
        <f t="shared" si="392"/>
        <v>0</v>
      </c>
      <c r="ALY21" s="14">
        <f t="shared" si="392"/>
        <v>0</v>
      </c>
      <c r="ALZ21" s="14">
        <f t="shared" si="392"/>
        <v>0</v>
      </c>
      <c r="AMA21" s="14">
        <f t="shared" si="392"/>
        <v>0</v>
      </c>
      <c r="AMB21" s="14">
        <f t="shared" si="392"/>
        <v>0</v>
      </c>
      <c r="AMC21" s="14">
        <f t="shared" si="392"/>
        <v>0</v>
      </c>
      <c r="AMD21" s="14">
        <f t="shared" si="392"/>
        <v>0</v>
      </c>
      <c r="AME21" s="14">
        <f t="shared" si="392"/>
        <v>0</v>
      </c>
      <c r="AMF21" s="14">
        <f t="shared" si="392"/>
        <v>0</v>
      </c>
      <c r="AMG21" s="14">
        <f t="shared" si="392"/>
        <v>0</v>
      </c>
      <c r="AMH21" s="14">
        <f t="shared" si="392"/>
        <v>0</v>
      </c>
      <c r="AMI21" s="14">
        <f t="shared" ref="AMI21:ANB21" si="393">IFERROR(AMI20/(AMI17+AMI20),"")</f>
        <v>0</v>
      </c>
      <c r="AMJ21" s="14">
        <f t="shared" si="393"/>
        <v>0</v>
      </c>
      <c r="AMK21" s="14">
        <f t="shared" si="393"/>
        <v>0</v>
      </c>
      <c r="AML21" s="14">
        <f t="shared" si="393"/>
        <v>0</v>
      </c>
      <c r="AMM21" s="14">
        <f t="shared" si="393"/>
        <v>0</v>
      </c>
      <c r="AMN21" s="14">
        <f t="shared" si="393"/>
        <v>0</v>
      </c>
      <c r="AMO21" s="14">
        <f t="shared" si="393"/>
        <v>0</v>
      </c>
      <c r="AMP21" s="14">
        <f t="shared" si="393"/>
        <v>0</v>
      </c>
      <c r="AMQ21" s="14">
        <f t="shared" si="393"/>
        <v>0</v>
      </c>
      <c r="AMR21" s="14">
        <f t="shared" si="393"/>
        <v>0</v>
      </c>
      <c r="AMS21" s="14">
        <f t="shared" si="393"/>
        <v>0</v>
      </c>
      <c r="AMT21" s="14">
        <f t="shared" si="393"/>
        <v>0</v>
      </c>
      <c r="AMU21" s="14">
        <f t="shared" si="393"/>
        <v>0</v>
      </c>
      <c r="AMV21" s="14">
        <f t="shared" si="393"/>
        <v>0</v>
      </c>
      <c r="AMW21" s="14">
        <f t="shared" si="393"/>
        <v>0</v>
      </c>
      <c r="AMX21" s="14">
        <f t="shared" si="393"/>
        <v>0</v>
      </c>
      <c r="AMY21" s="14">
        <f t="shared" si="393"/>
        <v>0</v>
      </c>
      <c r="AMZ21" s="14">
        <f t="shared" si="393"/>
        <v>0</v>
      </c>
      <c r="ANA21" s="14">
        <f t="shared" si="393"/>
        <v>0</v>
      </c>
      <c r="ANB21" s="14">
        <f t="shared" si="393"/>
        <v>0</v>
      </c>
      <c r="ANC21" s="14">
        <f t="shared" ref="ANC21:ANV21" si="394">IFERROR(ANC20/(ANC17+ANC20),"")</f>
        <v>0</v>
      </c>
      <c r="AND21" s="14">
        <f t="shared" si="394"/>
        <v>0</v>
      </c>
      <c r="ANE21" s="14">
        <f t="shared" si="394"/>
        <v>0</v>
      </c>
      <c r="ANF21" s="14">
        <f t="shared" si="394"/>
        <v>0</v>
      </c>
      <c r="ANG21" s="14">
        <f t="shared" si="394"/>
        <v>0</v>
      </c>
      <c r="ANH21" s="14">
        <f t="shared" si="394"/>
        <v>0</v>
      </c>
      <c r="ANI21" s="14">
        <f t="shared" si="394"/>
        <v>0</v>
      </c>
      <c r="ANJ21" s="14">
        <f t="shared" si="394"/>
        <v>0</v>
      </c>
      <c r="ANK21" s="14">
        <f t="shared" si="394"/>
        <v>0</v>
      </c>
      <c r="ANL21" s="14">
        <f t="shared" si="394"/>
        <v>0</v>
      </c>
      <c r="ANM21" s="14">
        <f t="shared" si="394"/>
        <v>0</v>
      </c>
      <c r="ANN21" s="14">
        <f t="shared" si="394"/>
        <v>0</v>
      </c>
      <c r="ANO21" s="14">
        <f t="shared" si="394"/>
        <v>0</v>
      </c>
      <c r="ANP21" s="14">
        <f t="shared" si="394"/>
        <v>0</v>
      </c>
      <c r="ANQ21" s="14">
        <f t="shared" si="394"/>
        <v>0</v>
      </c>
      <c r="ANR21" s="14">
        <f t="shared" si="394"/>
        <v>0</v>
      </c>
      <c r="ANS21" s="14">
        <f t="shared" si="394"/>
        <v>0</v>
      </c>
      <c r="ANT21" s="14">
        <f t="shared" si="394"/>
        <v>0</v>
      </c>
      <c r="ANU21" s="14">
        <f t="shared" si="394"/>
        <v>0</v>
      </c>
      <c r="ANV21" s="14">
        <f t="shared" si="394"/>
        <v>0</v>
      </c>
      <c r="ANW21" s="14">
        <f t="shared" ref="ANW21:AOT21" si="395">IFERROR(ANW20/(ANW17+ANW20),"")</f>
        <v>0</v>
      </c>
      <c r="ANX21" s="14">
        <f t="shared" si="395"/>
        <v>0</v>
      </c>
      <c r="ANY21" s="14">
        <f t="shared" si="395"/>
        <v>0</v>
      </c>
      <c r="ANZ21" s="14">
        <f t="shared" si="395"/>
        <v>0</v>
      </c>
      <c r="AOA21" s="14">
        <f t="shared" si="395"/>
        <v>0</v>
      </c>
      <c r="AOB21" s="14">
        <f t="shared" si="395"/>
        <v>0</v>
      </c>
      <c r="AOC21" s="14">
        <f t="shared" si="395"/>
        <v>0</v>
      </c>
      <c r="AOD21" s="14">
        <f t="shared" si="395"/>
        <v>0</v>
      </c>
      <c r="AOE21" s="14">
        <f t="shared" si="395"/>
        <v>0</v>
      </c>
      <c r="AOF21" s="14">
        <f t="shared" si="395"/>
        <v>0</v>
      </c>
      <c r="AOG21" s="14">
        <f t="shared" si="395"/>
        <v>0</v>
      </c>
      <c r="AOH21" s="14">
        <f t="shared" si="395"/>
        <v>0</v>
      </c>
      <c r="AOI21" s="14">
        <f t="shared" si="395"/>
        <v>0</v>
      </c>
      <c r="AOJ21" s="14">
        <f t="shared" si="395"/>
        <v>0</v>
      </c>
      <c r="AOK21" s="14">
        <f t="shared" si="395"/>
        <v>0</v>
      </c>
      <c r="AOL21" s="14">
        <f t="shared" si="395"/>
        <v>0</v>
      </c>
      <c r="AOM21" s="14">
        <f t="shared" si="395"/>
        <v>0</v>
      </c>
      <c r="AON21" s="14">
        <f t="shared" si="395"/>
        <v>0</v>
      </c>
      <c r="AOO21" s="14">
        <f t="shared" si="395"/>
        <v>0</v>
      </c>
      <c r="AOP21" s="14">
        <f t="shared" si="395"/>
        <v>0</v>
      </c>
      <c r="AOQ21" s="14">
        <f t="shared" si="395"/>
        <v>0</v>
      </c>
      <c r="AOR21" s="14">
        <f t="shared" si="395"/>
        <v>0</v>
      </c>
      <c r="AOS21" s="14">
        <f t="shared" si="395"/>
        <v>0</v>
      </c>
      <c r="AOT21" s="14">
        <f t="shared" si="395"/>
        <v>0</v>
      </c>
      <c r="AOU21" s="14">
        <f t="shared" ref="AOU21:APM21" si="396">IFERROR(AOU20/(AOU17+AOU20),"")</f>
        <v>0</v>
      </c>
      <c r="AOV21" s="14">
        <f t="shared" si="396"/>
        <v>0</v>
      </c>
      <c r="AOW21" s="14">
        <f t="shared" si="396"/>
        <v>0</v>
      </c>
      <c r="AOX21" s="14">
        <f t="shared" si="396"/>
        <v>0</v>
      </c>
      <c r="AOY21" s="14">
        <f t="shared" si="396"/>
        <v>0</v>
      </c>
      <c r="AOZ21" s="14">
        <f t="shared" si="396"/>
        <v>0</v>
      </c>
      <c r="APA21" s="14">
        <f t="shared" si="396"/>
        <v>0</v>
      </c>
      <c r="APB21" s="14">
        <f t="shared" si="396"/>
        <v>0</v>
      </c>
      <c r="APC21" s="14">
        <f t="shared" si="396"/>
        <v>0</v>
      </c>
      <c r="APD21" s="14">
        <f t="shared" si="396"/>
        <v>0</v>
      </c>
      <c r="APE21" s="14">
        <f t="shared" si="396"/>
        <v>0</v>
      </c>
      <c r="APF21" s="14">
        <f t="shared" si="396"/>
        <v>0</v>
      </c>
      <c r="APG21" s="14">
        <f t="shared" si="396"/>
        <v>0</v>
      </c>
      <c r="APH21" s="14">
        <f t="shared" si="396"/>
        <v>0</v>
      </c>
      <c r="API21" s="14">
        <f t="shared" si="396"/>
        <v>0</v>
      </c>
      <c r="APJ21" s="14">
        <f t="shared" si="396"/>
        <v>0</v>
      </c>
      <c r="APK21" s="14">
        <f t="shared" si="396"/>
        <v>0</v>
      </c>
      <c r="APL21" s="14">
        <f t="shared" si="396"/>
        <v>0</v>
      </c>
      <c r="APM21" s="14">
        <f t="shared" si="396"/>
        <v>0</v>
      </c>
      <c r="APN21" s="14">
        <f t="shared" ref="APN21:APR21" si="397">IFERROR(APN20/(APN17+APN20),"")</f>
        <v>0</v>
      </c>
      <c r="APO21" s="14">
        <f t="shared" si="397"/>
        <v>0</v>
      </c>
      <c r="APP21" s="14">
        <f t="shared" si="397"/>
        <v>0</v>
      </c>
      <c r="APQ21" s="14">
        <f t="shared" si="397"/>
        <v>0</v>
      </c>
      <c r="APR21" s="14">
        <f t="shared" si="397"/>
        <v>0</v>
      </c>
      <c r="APS21" s="14">
        <f t="shared" ref="APS21:APW21" si="398">IFERROR(APS20/(APS17+APS20),"")</f>
        <v>0</v>
      </c>
      <c r="APT21" s="14">
        <f t="shared" si="398"/>
        <v>0</v>
      </c>
      <c r="APU21" s="14">
        <f t="shared" si="398"/>
        <v>0</v>
      </c>
      <c r="APV21" s="14">
        <f t="shared" si="398"/>
        <v>0</v>
      </c>
      <c r="APW21" s="14">
        <f t="shared" si="398"/>
        <v>0</v>
      </c>
      <c r="APX21" s="14">
        <f t="shared" ref="APX21:AQB21" si="399">IFERROR(APX20/(APX17+APX20),"")</f>
        <v>0</v>
      </c>
      <c r="APY21" s="14">
        <f t="shared" si="399"/>
        <v>0</v>
      </c>
      <c r="APZ21" s="14">
        <f t="shared" si="399"/>
        <v>0</v>
      </c>
      <c r="AQA21" s="14">
        <f t="shared" si="399"/>
        <v>0</v>
      </c>
      <c r="AQB21" s="14">
        <f t="shared" si="399"/>
        <v>0</v>
      </c>
      <c r="AQC21" s="14">
        <f t="shared" ref="AQC21:AQG21" si="400">IFERROR(AQC20/(AQC17+AQC20),"")</f>
        <v>0</v>
      </c>
      <c r="AQD21" s="14">
        <f t="shared" si="400"/>
        <v>0</v>
      </c>
      <c r="AQE21" s="14">
        <f t="shared" ref="AQE21:AQF21" si="401">IFERROR(AQE20/(AQE17+AQE20),"")</f>
        <v>0</v>
      </c>
      <c r="AQF21" s="14">
        <f t="shared" si="401"/>
        <v>0</v>
      </c>
      <c r="AQG21" s="14">
        <f t="shared" si="400"/>
        <v>0</v>
      </c>
    </row>
    <row r="22" spans="1:1125" s="21" customFormat="1" ht="18.75" customHeight="1" x14ac:dyDescent="0.25">
      <c r="A22" s="31" t="s">
        <v>17</v>
      </c>
      <c r="B22" s="20">
        <v>31</v>
      </c>
      <c r="C22" s="20">
        <v>104</v>
      </c>
      <c r="D22" s="20">
        <v>26</v>
      </c>
      <c r="E22" s="20">
        <v>86</v>
      </c>
      <c r="F22" s="20">
        <v>43</v>
      </c>
      <c r="G22" s="20">
        <v>7</v>
      </c>
      <c r="H22" s="20">
        <v>8</v>
      </c>
      <c r="I22" s="20">
        <v>75</v>
      </c>
      <c r="J22" s="20">
        <v>15</v>
      </c>
      <c r="K22" s="20">
        <v>8</v>
      </c>
      <c r="L22" s="20">
        <v>18</v>
      </c>
      <c r="M22" s="20">
        <v>13</v>
      </c>
      <c r="N22" s="20">
        <v>12</v>
      </c>
      <c r="O22" s="20">
        <v>9</v>
      </c>
      <c r="P22" s="20">
        <v>3</v>
      </c>
      <c r="Q22" s="20">
        <v>9</v>
      </c>
      <c r="R22" s="20">
        <v>13</v>
      </c>
      <c r="S22" s="20">
        <v>4</v>
      </c>
      <c r="T22" s="20">
        <v>42</v>
      </c>
      <c r="U22" s="20">
        <v>55</v>
      </c>
      <c r="V22" s="20">
        <v>39</v>
      </c>
      <c r="W22" s="20">
        <v>46</v>
      </c>
      <c r="X22" s="20">
        <v>20</v>
      </c>
      <c r="Y22" s="20">
        <v>11</v>
      </c>
      <c r="Z22" s="20">
        <v>15</v>
      </c>
      <c r="AA22" s="20">
        <v>29</v>
      </c>
      <c r="AB22" s="20">
        <v>6</v>
      </c>
      <c r="AC22" s="20">
        <v>1</v>
      </c>
      <c r="AD22" s="20">
        <v>30</v>
      </c>
      <c r="AE22" s="20">
        <v>7</v>
      </c>
      <c r="AF22" s="20">
        <v>5</v>
      </c>
      <c r="AG22" s="20">
        <v>123</v>
      </c>
      <c r="AH22" s="20">
        <v>19</v>
      </c>
      <c r="AI22" s="20">
        <v>7</v>
      </c>
      <c r="AJ22" s="20">
        <v>16</v>
      </c>
      <c r="AK22" s="20">
        <v>30</v>
      </c>
      <c r="AL22" s="20">
        <v>7</v>
      </c>
      <c r="AM22" s="20">
        <v>2</v>
      </c>
      <c r="AN22" s="20">
        <v>50</v>
      </c>
      <c r="AO22" s="20">
        <v>12</v>
      </c>
      <c r="AP22" s="20">
        <v>54</v>
      </c>
      <c r="AQ22" s="20">
        <v>11</v>
      </c>
      <c r="AR22" s="20">
        <v>84</v>
      </c>
      <c r="AS22" s="20">
        <v>30</v>
      </c>
      <c r="AT22" s="20">
        <v>9</v>
      </c>
      <c r="AU22" s="20">
        <v>73</v>
      </c>
      <c r="AV22" s="20">
        <v>10</v>
      </c>
      <c r="AW22" s="20">
        <v>9</v>
      </c>
      <c r="AX22" s="20">
        <v>30</v>
      </c>
      <c r="AY22" s="20">
        <v>32</v>
      </c>
      <c r="AZ22" s="20">
        <v>37</v>
      </c>
      <c r="BA22" s="20">
        <v>14</v>
      </c>
      <c r="BB22" s="20">
        <v>9</v>
      </c>
      <c r="BC22" s="20">
        <v>1</v>
      </c>
      <c r="BD22" s="20">
        <v>6</v>
      </c>
      <c r="BE22" s="20">
        <v>81</v>
      </c>
      <c r="BF22" s="20">
        <v>5</v>
      </c>
      <c r="BG22" s="20">
        <v>9</v>
      </c>
      <c r="BH22" s="20">
        <v>22</v>
      </c>
      <c r="BI22" s="20">
        <v>6</v>
      </c>
      <c r="BJ22" s="20">
        <v>44</v>
      </c>
      <c r="BK22" s="20">
        <v>20</v>
      </c>
      <c r="BL22" s="20">
        <v>10</v>
      </c>
      <c r="BM22" s="20">
        <v>14</v>
      </c>
      <c r="BN22" s="20">
        <v>14</v>
      </c>
      <c r="BO22" s="20">
        <v>96</v>
      </c>
      <c r="BP22" s="20">
        <v>8</v>
      </c>
      <c r="BQ22" s="20">
        <v>9</v>
      </c>
      <c r="BR22" s="20">
        <v>22</v>
      </c>
      <c r="BS22" s="20">
        <v>154</v>
      </c>
      <c r="BT22" s="20">
        <v>26</v>
      </c>
      <c r="BU22" s="20">
        <v>4</v>
      </c>
      <c r="BV22" s="20">
        <v>4</v>
      </c>
      <c r="BW22" s="20">
        <v>0</v>
      </c>
      <c r="BX22" s="20">
        <v>13</v>
      </c>
      <c r="BY22" s="20">
        <v>1</v>
      </c>
      <c r="BZ22" s="20">
        <v>2</v>
      </c>
      <c r="CA22" s="20">
        <v>2</v>
      </c>
      <c r="CB22" s="20">
        <v>2</v>
      </c>
      <c r="CC22" s="20">
        <v>13</v>
      </c>
      <c r="CD22" s="20">
        <v>89</v>
      </c>
      <c r="CE22" s="20">
        <v>2</v>
      </c>
      <c r="CF22" s="20">
        <v>3</v>
      </c>
      <c r="CG22" s="20">
        <v>40</v>
      </c>
      <c r="CH22" s="20">
        <v>65</v>
      </c>
      <c r="CI22" s="20">
        <v>20</v>
      </c>
      <c r="CJ22" s="20">
        <v>15</v>
      </c>
      <c r="CK22" s="20">
        <v>34</v>
      </c>
      <c r="CL22" s="20">
        <v>9</v>
      </c>
      <c r="CM22" s="20">
        <v>41</v>
      </c>
      <c r="CN22" s="20">
        <v>107</v>
      </c>
      <c r="CO22" s="20">
        <v>8</v>
      </c>
      <c r="CP22" s="20">
        <v>33</v>
      </c>
      <c r="CQ22" s="20">
        <v>4</v>
      </c>
      <c r="CR22" s="20">
        <v>44</v>
      </c>
      <c r="CS22" s="20">
        <v>8</v>
      </c>
      <c r="CT22" s="20">
        <v>3</v>
      </c>
      <c r="CU22" s="20">
        <v>2</v>
      </c>
      <c r="CV22" s="20">
        <v>0</v>
      </c>
      <c r="CW22" s="20">
        <v>13</v>
      </c>
      <c r="CX22" s="20">
        <v>5</v>
      </c>
      <c r="CY22" s="20">
        <v>5</v>
      </c>
      <c r="CZ22" s="20">
        <v>16</v>
      </c>
      <c r="DA22" s="20">
        <v>330</v>
      </c>
      <c r="DB22" s="20">
        <v>4</v>
      </c>
      <c r="DC22" s="20">
        <v>4</v>
      </c>
      <c r="DD22" s="20">
        <v>8</v>
      </c>
      <c r="DE22" s="20">
        <v>7</v>
      </c>
      <c r="DF22" s="20">
        <v>28</v>
      </c>
      <c r="DG22" s="20">
        <v>3</v>
      </c>
      <c r="DH22" s="20">
        <v>1</v>
      </c>
      <c r="DI22" s="20">
        <v>10</v>
      </c>
      <c r="DJ22" s="20">
        <v>1</v>
      </c>
      <c r="DK22" s="20">
        <v>9</v>
      </c>
      <c r="DL22" s="20">
        <v>1</v>
      </c>
      <c r="DM22" s="20">
        <v>4</v>
      </c>
      <c r="DN22" s="20">
        <v>9</v>
      </c>
      <c r="DO22" s="20">
        <v>3</v>
      </c>
      <c r="DP22" s="20">
        <v>122</v>
      </c>
      <c r="DQ22" s="20">
        <v>2</v>
      </c>
      <c r="DR22" s="20">
        <v>2</v>
      </c>
      <c r="DS22" s="20">
        <v>2</v>
      </c>
      <c r="DT22" s="20">
        <v>2</v>
      </c>
      <c r="DU22" s="20">
        <v>27</v>
      </c>
      <c r="DV22" s="20">
        <v>14</v>
      </c>
      <c r="DW22" s="20">
        <v>25</v>
      </c>
      <c r="DX22" s="20">
        <v>287</v>
      </c>
      <c r="DY22" s="20">
        <v>156</v>
      </c>
      <c r="DZ22" s="20">
        <v>256</v>
      </c>
      <c r="EA22" s="20">
        <v>242</v>
      </c>
      <c r="EB22" s="20">
        <v>19</v>
      </c>
      <c r="EC22" s="20">
        <v>5</v>
      </c>
      <c r="ED22" s="20">
        <v>41</v>
      </c>
      <c r="EE22" s="20">
        <v>5</v>
      </c>
      <c r="EF22" s="20">
        <v>3</v>
      </c>
      <c r="EG22" s="20">
        <v>1</v>
      </c>
      <c r="EH22" s="20">
        <v>1</v>
      </c>
      <c r="EI22" s="20">
        <v>19</v>
      </c>
      <c r="EJ22" s="20">
        <v>4</v>
      </c>
      <c r="EK22" s="20">
        <v>3</v>
      </c>
      <c r="EL22" s="20">
        <v>12</v>
      </c>
      <c r="EM22" s="20">
        <v>3</v>
      </c>
      <c r="EN22" s="20">
        <v>12</v>
      </c>
      <c r="EO22" s="20">
        <v>8</v>
      </c>
      <c r="EP22" s="20">
        <v>2</v>
      </c>
      <c r="EQ22" s="20">
        <v>8</v>
      </c>
      <c r="ER22" s="20">
        <v>7</v>
      </c>
      <c r="ES22" s="20">
        <v>170</v>
      </c>
      <c r="ET22" s="20">
        <v>14</v>
      </c>
      <c r="EU22" s="20">
        <v>6</v>
      </c>
      <c r="EV22" s="20">
        <v>11</v>
      </c>
      <c r="EW22" s="20">
        <v>4</v>
      </c>
      <c r="EX22" s="20">
        <v>11</v>
      </c>
      <c r="EY22" s="20">
        <v>3</v>
      </c>
      <c r="EZ22" s="20">
        <v>3</v>
      </c>
      <c r="FA22" s="20">
        <v>235</v>
      </c>
      <c r="FB22" s="20">
        <v>741</v>
      </c>
      <c r="FC22" s="20">
        <v>3185</v>
      </c>
      <c r="FD22" s="20">
        <v>2700</v>
      </c>
      <c r="FE22" s="20">
        <v>770</v>
      </c>
      <c r="FF22" s="20">
        <v>248</v>
      </c>
      <c r="FG22" s="20">
        <v>190</v>
      </c>
      <c r="FH22" s="20">
        <v>681</v>
      </c>
      <c r="FI22" s="20">
        <v>316</v>
      </c>
      <c r="FJ22" s="20">
        <v>122</v>
      </c>
      <c r="FK22" s="20">
        <v>85</v>
      </c>
      <c r="FL22" s="20">
        <v>28</v>
      </c>
      <c r="FM22" s="20">
        <v>1394</v>
      </c>
      <c r="FN22" s="20">
        <v>660</v>
      </c>
      <c r="FO22" s="20">
        <v>124</v>
      </c>
      <c r="FP22" s="20">
        <v>35</v>
      </c>
      <c r="FQ22" s="20">
        <v>14</v>
      </c>
      <c r="FR22" s="20">
        <v>161</v>
      </c>
      <c r="FS22" s="20">
        <v>82</v>
      </c>
      <c r="FT22" s="20">
        <v>9</v>
      </c>
      <c r="FU22" s="20">
        <v>27</v>
      </c>
      <c r="FV22" s="20">
        <v>645</v>
      </c>
      <c r="FW22" s="20">
        <v>514</v>
      </c>
      <c r="FX22" s="20">
        <v>51</v>
      </c>
      <c r="FY22" s="20">
        <v>20</v>
      </c>
      <c r="FZ22" s="20">
        <v>5</v>
      </c>
      <c r="GA22" s="20">
        <v>19</v>
      </c>
      <c r="GB22" s="20">
        <v>36</v>
      </c>
      <c r="GC22" s="20">
        <v>21</v>
      </c>
      <c r="GD22" s="20">
        <v>11</v>
      </c>
      <c r="GE22" s="20">
        <v>4</v>
      </c>
      <c r="GF22" s="20">
        <v>56</v>
      </c>
      <c r="GG22" s="20">
        <v>239</v>
      </c>
      <c r="GH22" s="20">
        <v>369</v>
      </c>
      <c r="GI22" s="20">
        <v>1049</v>
      </c>
      <c r="GJ22" s="20">
        <v>253</v>
      </c>
      <c r="GK22" s="20">
        <v>1054</v>
      </c>
      <c r="GL22" s="20">
        <v>245</v>
      </c>
      <c r="GM22" s="20">
        <v>76</v>
      </c>
      <c r="GN22" s="20">
        <v>1</v>
      </c>
      <c r="GO22" s="20">
        <v>3</v>
      </c>
      <c r="GP22" s="20">
        <v>72</v>
      </c>
      <c r="GQ22" s="20">
        <v>336</v>
      </c>
      <c r="GR22" s="20">
        <v>185</v>
      </c>
      <c r="GS22" s="20">
        <v>19</v>
      </c>
      <c r="GT22" s="20">
        <v>21</v>
      </c>
      <c r="GU22" s="20">
        <v>55</v>
      </c>
      <c r="GV22" s="20">
        <v>19</v>
      </c>
      <c r="GW22" s="20">
        <v>7</v>
      </c>
      <c r="GX22" s="20">
        <v>1</v>
      </c>
      <c r="GY22" s="20">
        <v>1</v>
      </c>
      <c r="GZ22" s="20">
        <v>33</v>
      </c>
      <c r="HA22" s="20">
        <v>19</v>
      </c>
      <c r="HB22" s="20">
        <v>4</v>
      </c>
      <c r="HC22" s="20">
        <v>9</v>
      </c>
      <c r="HD22" s="20">
        <v>16</v>
      </c>
      <c r="HE22" s="20">
        <v>300</v>
      </c>
      <c r="HF22" s="20">
        <v>39</v>
      </c>
      <c r="HG22" s="20">
        <v>23</v>
      </c>
      <c r="HH22" s="20">
        <v>9</v>
      </c>
      <c r="HI22" s="20">
        <v>8</v>
      </c>
      <c r="HJ22" s="20">
        <v>21</v>
      </c>
      <c r="HK22" s="20">
        <v>4</v>
      </c>
      <c r="HL22" s="20">
        <v>3</v>
      </c>
      <c r="HM22" s="20">
        <v>48</v>
      </c>
      <c r="HN22" s="20">
        <v>777</v>
      </c>
      <c r="HO22" s="20">
        <v>96</v>
      </c>
      <c r="HP22" s="20">
        <v>10</v>
      </c>
      <c r="HQ22" s="20">
        <v>2</v>
      </c>
      <c r="HR22" s="20">
        <v>3</v>
      </c>
      <c r="HS22" s="20">
        <v>0</v>
      </c>
      <c r="HT22" s="20">
        <v>2</v>
      </c>
      <c r="HU22" s="20">
        <v>2</v>
      </c>
      <c r="HV22" s="20">
        <v>17</v>
      </c>
      <c r="HW22" s="20">
        <v>168</v>
      </c>
      <c r="HX22" s="20">
        <v>33</v>
      </c>
      <c r="HY22" s="20">
        <v>2</v>
      </c>
      <c r="HZ22" s="20">
        <v>3</v>
      </c>
      <c r="IA22" s="20">
        <v>205</v>
      </c>
      <c r="IB22" s="20">
        <v>27</v>
      </c>
      <c r="IC22" s="20">
        <v>3</v>
      </c>
      <c r="ID22" s="20">
        <v>2</v>
      </c>
      <c r="IE22" s="20">
        <v>2</v>
      </c>
      <c r="IF22" s="20">
        <v>528</v>
      </c>
      <c r="IG22" s="20">
        <v>55</v>
      </c>
      <c r="IH22" s="20">
        <v>2</v>
      </c>
      <c r="II22" s="20">
        <v>2</v>
      </c>
      <c r="IJ22" s="20">
        <v>2</v>
      </c>
      <c r="IK22" s="20">
        <v>5</v>
      </c>
      <c r="IL22" s="20">
        <v>2</v>
      </c>
      <c r="IM22" s="20">
        <v>4</v>
      </c>
      <c r="IN22" s="20">
        <v>0</v>
      </c>
      <c r="IO22" s="20">
        <v>28</v>
      </c>
      <c r="IP22" s="20">
        <v>3</v>
      </c>
      <c r="IQ22" s="20">
        <v>2</v>
      </c>
      <c r="IR22" s="20">
        <v>1</v>
      </c>
      <c r="IS22" s="20">
        <v>754</v>
      </c>
      <c r="IT22" s="20">
        <v>41</v>
      </c>
      <c r="IU22" s="20">
        <v>80</v>
      </c>
      <c r="IV22" s="20">
        <v>7</v>
      </c>
      <c r="IW22" s="20">
        <v>2</v>
      </c>
      <c r="IX22" s="20">
        <v>7</v>
      </c>
      <c r="IY22" s="20">
        <v>39</v>
      </c>
      <c r="IZ22" s="20">
        <v>35</v>
      </c>
      <c r="JA22" s="20">
        <v>1</v>
      </c>
      <c r="JB22" s="20">
        <v>26</v>
      </c>
      <c r="JC22" s="20">
        <v>69</v>
      </c>
      <c r="JD22" s="20">
        <v>89</v>
      </c>
      <c r="JE22" s="20">
        <v>11</v>
      </c>
      <c r="JF22" s="20">
        <v>5</v>
      </c>
      <c r="JG22" s="20">
        <v>26</v>
      </c>
      <c r="JH22" s="20">
        <v>11</v>
      </c>
      <c r="JI22" s="20">
        <v>7</v>
      </c>
      <c r="JJ22" s="20">
        <v>7</v>
      </c>
      <c r="JK22" s="20">
        <v>11</v>
      </c>
      <c r="JL22" s="20">
        <v>260</v>
      </c>
      <c r="JM22" s="20">
        <v>30</v>
      </c>
      <c r="JN22" s="20">
        <v>6</v>
      </c>
      <c r="JO22" s="20">
        <v>8</v>
      </c>
      <c r="JP22" s="20">
        <v>12</v>
      </c>
      <c r="JQ22" s="20">
        <v>37</v>
      </c>
      <c r="JR22" s="20">
        <v>10</v>
      </c>
      <c r="JS22" s="20">
        <v>2</v>
      </c>
      <c r="JT22" s="20">
        <v>10</v>
      </c>
      <c r="JU22" s="20">
        <v>23</v>
      </c>
      <c r="JV22" s="20">
        <v>4</v>
      </c>
      <c r="JW22" s="20">
        <v>158</v>
      </c>
      <c r="JX22" s="20">
        <v>30</v>
      </c>
      <c r="JY22" s="20">
        <v>14</v>
      </c>
      <c r="JZ22" s="20">
        <v>58</v>
      </c>
      <c r="KA22" s="20">
        <v>36</v>
      </c>
      <c r="KB22" s="20">
        <v>12</v>
      </c>
      <c r="KC22" s="20">
        <v>2</v>
      </c>
      <c r="KD22" s="20">
        <v>2</v>
      </c>
      <c r="KE22" s="20">
        <v>4</v>
      </c>
      <c r="KF22" s="20">
        <v>118</v>
      </c>
      <c r="KG22" s="20">
        <v>134</v>
      </c>
      <c r="KH22" s="20">
        <v>7</v>
      </c>
      <c r="KI22" s="20">
        <v>22</v>
      </c>
      <c r="KJ22" s="20">
        <v>25</v>
      </c>
      <c r="KK22" s="20">
        <v>99</v>
      </c>
      <c r="KL22" s="20">
        <v>10</v>
      </c>
      <c r="KM22" s="20">
        <v>3</v>
      </c>
      <c r="KN22" s="20">
        <v>1</v>
      </c>
      <c r="KO22" s="20">
        <v>1</v>
      </c>
      <c r="KP22" s="20">
        <v>67</v>
      </c>
      <c r="KQ22" s="20">
        <v>8</v>
      </c>
      <c r="KR22" s="20">
        <v>1</v>
      </c>
      <c r="KS22" s="20">
        <v>1</v>
      </c>
      <c r="KT22" s="20">
        <v>4</v>
      </c>
      <c r="KU22" s="20">
        <v>5</v>
      </c>
      <c r="KV22" s="20">
        <v>4</v>
      </c>
      <c r="KW22" s="20">
        <v>8</v>
      </c>
      <c r="KX22" s="20">
        <v>9</v>
      </c>
      <c r="KY22" s="20">
        <v>22</v>
      </c>
      <c r="KZ22" s="20">
        <v>30</v>
      </c>
      <c r="LA22" s="20">
        <v>18</v>
      </c>
      <c r="LB22" s="20">
        <v>7</v>
      </c>
      <c r="LC22" s="20">
        <v>17</v>
      </c>
      <c r="LD22" s="20">
        <v>166</v>
      </c>
      <c r="LE22" s="20">
        <v>36</v>
      </c>
      <c r="LF22" s="20">
        <v>42</v>
      </c>
      <c r="LG22" s="20">
        <v>6</v>
      </c>
      <c r="LH22" s="20">
        <v>10</v>
      </c>
      <c r="LI22" s="20">
        <v>54</v>
      </c>
      <c r="LJ22" s="20">
        <v>5</v>
      </c>
      <c r="LK22" s="20">
        <v>9</v>
      </c>
      <c r="LL22" s="20">
        <v>26</v>
      </c>
      <c r="LM22" s="20">
        <v>10</v>
      </c>
      <c r="LN22" s="20">
        <v>11</v>
      </c>
      <c r="LO22" s="20">
        <v>4</v>
      </c>
      <c r="LP22" s="20">
        <v>2</v>
      </c>
      <c r="LQ22" s="20">
        <v>14</v>
      </c>
      <c r="LR22" s="20">
        <v>21</v>
      </c>
      <c r="LS22" s="20">
        <v>8</v>
      </c>
      <c r="LT22" s="20">
        <v>18</v>
      </c>
      <c r="LU22" s="20">
        <v>4</v>
      </c>
      <c r="LV22" s="20">
        <v>6</v>
      </c>
      <c r="LW22" s="20">
        <v>25</v>
      </c>
      <c r="LX22" s="20">
        <v>68</v>
      </c>
      <c r="LY22" s="20">
        <v>33</v>
      </c>
      <c r="LZ22" s="20">
        <v>4</v>
      </c>
      <c r="MA22" s="20">
        <v>14</v>
      </c>
      <c r="MB22" s="20">
        <v>83</v>
      </c>
      <c r="MC22" s="20">
        <v>18</v>
      </c>
      <c r="MD22" s="20">
        <v>8</v>
      </c>
      <c r="ME22" s="20">
        <v>4</v>
      </c>
      <c r="MF22" s="20">
        <v>7</v>
      </c>
      <c r="MG22" s="20">
        <v>206</v>
      </c>
      <c r="MH22" s="20">
        <v>15</v>
      </c>
      <c r="MI22" s="20">
        <v>6</v>
      </c>
      <c r="MJ22" s="20">
        <v>8</v>
      </c>
      <c r="MK22" s="20">
        <v>2</v>
      </c>
      <c r="ML22" s="20">
        <v>23</v>
      </c>
      <c r="MM22" s="20">
        <v>7</v>
      </c>
      <c r="MN22" s="20">
        <v>13</v>
      </c>
      <c r="MO22" s="20">
        <v>11</v>
      </c>
      <c r="MP22" s="20">
        <v>2</v>
      </c>
      <c r="MQ22" s="20">
        <v>7</v>
      </c>
      <c r="MR22" s="20">
        <v>18</v>
      </c>
      <c r="MS22" s="20">
        <v>20</v>
      </c>
      <c r="MT22" s="20">
        <v>23</v>
      </c>
      <c r="MU22" s="20">
        <v>3</v>
      </c>
      <c r="MV22" s="20">
        <v>232</v>
      </c>
      <c r="MW22" s="20">
        <v>93</v>
      </c>
      <c r="MX22" s="20">
        <v>1</v>
      </c>
      <c r="MY22" s="20">
        <v>3</v>
      </c>
      <c r="MZ22" s="20">
        <v>34</v>
      </c>
      <c r="NA22" s="20">
        <v>3</v>
      </c>
      <c r="NB22" s="20">
        <v>9</v>
      </c>
      <c r="NC22" s="20">
        <v>2</v>
      </c>
      <c r="ND22" s="20">
        <v>2</v>
      </c>
      <c r="NE22" s="20">
        <v>31</v>
      </c>
      <c r="NF22" s="20">
        <v>18</v>
      </c>
      <c r="NG22" s="20">
        <v>3</v>
      </c>
      <c r="NH22" s="20">
        <v>0</v>
      </c>
      <c r="NI22" s="20">
        <v>2</v>
      </c>
      <c r="NJ22" s="20">
        <v>1</v>
      </c>
      <c r="NK22" s="20">
        <v>22</v>
      </c>
      <c r="NL22" s="20">
        <v>19</v>
      </c>
      <c r="NM22" s="20">
        <v>6</v>
      </c>
      <c r="NN22" s="20">
        <v>40</v>
      </c>
      <c r="NO22" s="20">
        <v>13</v>
      </c>
      <c r="NP22" s="20">
        <v>70</v>
      </c>
      <c r="NQ22" s="20">
        <v>166</v>
      </c>
      <c r="NR22" s="20">
        <v>66</v>
      </c>
      <c r="NS22" s="20">
        <v>4</v>
      </c>
      <c r="NT22" s="20">
        <v>58</v>
      </c>
      <c r="NU22" s="20">
        <v>11</v>
      </c>
      <c r="NV22" s="20">
        <v>8</v>
      </c>
      <c r="NW22" s="20">
        <v>13</v>
      </c>
      <c r="NX22" s="20">
        <v>14</v>
      </c>
      <c r="NY22" s="20">
        <v>15</v>
      </c>
      <c r="NZ22" s="20">
        <v>5</v>
      </c>
      <c r="OA22" s="20">
        <v>12</v>
      </c>
      <c r="OB22" s="20">
        <v>8</v>
      </c>
      <c r="OC22" s="20">
        <v>5</v>
      </c>
      <c r="OD22" s="20">
        <v>12</v>
      </c>
      <c r="OE22" s="20">
        <v>1</v>
      </c>
      <c r="OF22" s="20">
        <v>12</v>
      </c>
      <c r="OG22" s="20">
        <v>9</v>
      </c>
      <c r="OH22" s="20">
        <v>15</v>
      </c>
      <c r="OI22" s="20">
        <v>419</v>
      </c>
      <c r="OJ22" s="20">
        <v>24</v>
      </c>
      <c r="OK22" s="20">
        <v>9</v>
      </c>
      <c r="OL22" s="20">
        <v>28</v>
      </c>
      <c r="OM22" s="20">
        <v>12</v>
      </c>
      <c r="ON22" s="20">
        <v>35</v>
      </c>
      <c r="OO22" s="20">
        <v>11</v>
      </c>
      <c r="OP22" s="20">
        <v>10</v>
      </c>
      <c r="OQ22" s="20">
        <v>20</v>
      </c>
      <c r="OR22" s="20">
        <v>44</v>
      </c>
      <c r="OS22" s="20">
        <v>251</v>
      </c>
      <c r="OT22" s="20">
        <v>15</v>
      </c>
      <c r="OU22" s="20">
        <v>5</v>
      </c>
      <c r="OV22" s="20">
        <v>5</v>
      </c>
      <c r="OW22" s="20">
        <v>2</v>
      </c>
      <c r="OX22" s="20">
        <v>4</v>
      </c>
      <c r="OY22" s="20">
        <v>3</v>
      </c>
      <c r="OZ22" s="20">
        <v>5</v>
      </c>
      <c r="PA22" s="20">
        <v>4</v>
      </c>
      <c r="PB22" s="20">
        <v>3</v>
      </c>
      <c r="PC22" s="20">
        <v>1</v>
      </c>
      <c r="PD22" s="20">
        <v>12</v>
      </c>
      <c r="PE22" s="20">
        <v>4</v>
      </c>
      <c r="PF22" s="20">
        <v>38</v>
      </c>
      <c r="PG22" s="20">
        <v>13</v>
      </c>
      <c r="PH22" s="20">
        <v>20</v>
      </c>
      <c r="PI22" s="20">
        <v>8</v>
      </c>
      <c r="PJ22" s="20">
        <v>18</v>
      </c>
      <c r="PK22" s="20">
        <v>4</v>
      </c>
      <c r="PL22" s="20">
        <v>294</v>
      </c>
      <c r="PM22" s="20">
        <v>8</v>
      </c>
      <c r="PN22" s="20">
        <v>5</v>
      </c>
      <c r="PO22" s="20">
        <v>16</v>
      </c>
      <c r="PP22" s="20">
        <v>11</v>
      </c>
      <c r="PQ22" s="20">
        <v>46</v>
      </c>
      <c r="PR22" s="20">
        <v>9</v>
      </c>
      <c r="PS22" s="20">
        <v>1</v>
      </c>
      <c r="PT22" s="20">
        <v>4</v>
      </c>
      <c r="PU22" s="20">
        <v>6</v>
      </c>
      <c r="PV22" s="20">
        <v>14</v>
      </c>
      <c r="PW22" s="20">
        <v>18</v>
      </c>
      <c r="PX22" s="20">
        <v>14</v>
      </c>
      <c r="PY22" s="20">
        <v>69</v>
      </c>
      <c r="PZ22" s="20">
        <v>12</v>
      </c>
      <c r="QA22" s="20">
        <v>433</v>
      </c>
      <c r="QB22" s="20">
        <v>34</v>
      </c>
      <c r="QC22" s="20">
        <v>23</v>
      </c>
      <c r="QD22" s="20">
        <v>167</v>
      </c>
      <c r="QE22" s="20">
        <v>15</v>
      </c>
      <c r="QF22" s="20">
        <v>15</v>
      </c>
      <c r="QG22" s="20">
        <v>15</v>
      </c>
      <c r="QH22" s="20">
        <v>30</v>
      </c>
      <c r="QI22" s="20">
        <v>120</v>
      </c>
      <c r="QJ22" s="20">
        <v>10</v>
      </c>
      <c r="QK22" s="20">
        <v>3</v>
      </c>
      <c r="QL22" s="20">
        <v>4</v>
      </c>
      <c r="QM22" s="20">
        <v>7</v>
      </c>
      <c r="QN22" s="20">
        <v>5</v>
      </c>
      <c r="QO22" s="20">
        <v>2</v>
      </c>
      <c r="QP22" s="20">
        <v>3</v>
      </c>
      <c r="QQ22" s="20">
        <v>5</v>
      </c>
      <c r="QR22" s="20">
        <v>1</v>
      </c>
      <c r="QS22" s="20">
        <v>32</v>
      </c>
      <c r="QT22" s="20">
        <v>40</v>
      </c>
      <c r="QU22" s="20">
        <v>7</v>
      </c>
      <c r="QV22" s="20">
        <v>11</v>
      </c>
      <c r="QW22" s="20">
        <v>16</v>
      </c>
      <c r="QX22" s="20">
        <v>47</v>
      </c>
      <c r="QY22" s="20">
        <v>1</v>
      </c>
      <c r="QZ22" s="20">
        <v>10</v>
      </c>
      <c r="RA22" s="20">
        <v>3</v>
      </c>
      <c r="RB22" s="20">
        <v>574</v>
      </c>
      <c r="RC22" s="20">
        <v>65</v>
      </c>
      <c r="RD22" s="20">
        <v>4</v>
      </c>
      <c r="RE22" s="20">
        <v>6</v>
      </c>
      <c r="RF22" s="20">
        <v>13</v>
      </c>
      <c r="RG22" s="20">
        <v>5</v>
      </c>
      <c r="RH22" s="20">
        <v>8</v>
      </c>
      <c r="RI22" s="20">
        <v>3</v>
      </c>
      <c r="RJ22" s="20">
        <v>28</v>
      </c>
      <c r="RK22" s="20">
        <v>33</v>
      </c>
      <c r="RL22" s="20">
        <v>10</v>
      </c>
      <c r="RM22" s="20">
        <v>18</v>
      </c>
      <c r="RN22" s="20">
        <v>14</v>
      </c>
      <c r="RO22" s="20">
        <v>12</v>
      </c>
      <c r="RP22" s="20">
        <v>90</v>
      </c>
      <c r="RQ22" s="20">
        <v>31</v>
      </c>
      <c r="RR22" s="20">
        <v>1</v>
      </c>
      <c r="RS22" s="20">
        <v>4</v>
      </c>
      <c r="RT22" s="20">
        <v>520</v>
      </c>
      <c r="RU22" s="20">
        <v>30</v>
      </c>
      <c r="RV22" s="20">
        <v>12</v>
      </c>
      <c r="RW22" s="20">
        <v>7</v>
      </c>
      <c r="RX22" s="20">
        <v>6</v>
      </c>
      <c r="RY22" s="20">
        <v>12</v>
      </c>
      <c r="RZ22" s="20">
        <v>4</v>
      </c>
      <c r="SA22" s="20">
        <v>3</v>
      </c>
      <c r="SB22" s="20">
        <v>0</v>
      </c>
      <c r="SC22" s="20">
        <v>1</v>
      </c>
      <c r="SD22" s="20">
        <v>2</v>
      </c>
      <c r="SE22" s="20">
        <v>15</v>
      </c>
      <c r="SF22" s="20">
        <v>4</v>
      </c>
      <c r="SG22" s="20">
        <v>8</v>
      </c>
      <c r="SH22" s="20">
        <v>146</v>
      </c>
      <c r="SI22" s="20">
        <v>14</v>
      </c>
      <c r="SJ22" s="20">
        <v>137</v>
      </c>
      <c r="SK22" s="20">
        <v>17</v>
      </c>
      <c r="SL22" s="20">
        <v>35</v>
      </c>
      <c r="SM22" s="20">
        <v>10</v>
      </c>
      <c r="SN22" s="20">
        <v>5</v>
      </c>
      <c r="SO22" s="20">
        <v>25</v>
      </c>
      <c r="SP22" s="20">
        <v>19</v>
      </c>
      <c r="SQ22" s="20">
        <v>347</v>
      </c>
      <c r="SR22" s="20">
        <v>54</v>
      </c>
      <c r="SS22" s="20">
        <v>21</v>
      </c>
      <c r="ST22" s="20">
        <v>16</v>
      </c>
      <c r="SU22" s="20">
        <v>51</v>
      </c>
      <c r="SV22" s="20">
        <v>6</v>
      </c>
      <c r="SW22" s="20">
        <v>17</v>
      </c>
      <c r="SX22" s="20">
        <v>13</v>
      </c>
      <c r="SY22" s="20">
        <v>6</v>
      </c>
      <c r="SZ22" s="20">
        <v>67</v>
      </c>
      <c r="TA22" s="20">
        <v>205</v>
      </c>
      <c r="TB22" s="20">
        <v>139</v>
      </c>
      <c r="TC22" s="20">
        <v>82</v>
      </c>
      <c r="TD22" s="20">
        <v>389</v>
      </c>
      <c r="TE22" s="20">
        <v>477</v>
      </c>
      <c r="TF22" s="20">
        <v>73</v>
      </c>
      <c r="TG22" s="20">
        <v>47</v>
      </c>
      <c r="TH22" s="20">
        <v>8</v>
      </c>
      <c r="TI22" s="20">
        <v>58</v>
      </c>
      <c r="TJ22" s="20">
        <v>591</v>
      </c>
      <c r="TK22" s="20">
        <v>39</v>
      </c>
      <c r="TL22" s="20">
        <v>28</v>
      </c>
      <c r="TM22" s="20">
        <v>86</v>
      </c>
      <c r="TN22" s="20">
        <v>8</v>
      </c>
      <c r="TO22" s="20">
        <v>4</v>
      </c>
      <c r="TP22" s="20">
        <v>50</v>
      </c>
      <c r="TQ22" s="20">
        <v>73</v>
      </c>
      <c r="TR22" s="20">
        <v>63</v>
      </c>
      <c r="TS22" s="20">
        <v>8</v>
      </c>
      <c r="TT22" s="20">
        <v>213</v>
      </c>
      <c r="TU22" s="20">
        <v>932</v>
      </c>
      <c r="TV22" s="20">
        <v>959</v>
      </c>
      <c r="TW22" s="20">
        <v>429</v>
      </c>
      <c r="TX22" s="20">
        <v>860</v>
      </c>
      <c r="TY22" s="20">
        <v>1248</v>
      </c>
      <c r="TZ22" s="20">
        <v>1276</v>
      </c>
      <c r="UA22" s="20">
        <v>695</v>
      </c>
      <c r="UB22" s="20">
        <v>245</v>
      </c>
      <c r="UC22" s="20">
        <v>360</v>
      </c>
      <c r="UD22" s="20">
        <v>1364</v>
      </c>
      <c r="UE22" s="20">
        <v>652</v>
      </c>
      <c r="UF22" s="20">
        <v>44</v>
      </c>
      <c r="UG22" s="20">
        <v>20</v>
      </c>
      <c r="UH22" s="20">
        <v>2</v>
      </c>
      <c r="UI22" s="20">
        <v>38</v>
      </c>
      <c r="UJ22" s="20">
        <v>7</v>
      </c>
      <c r="UK22" s="20">
        <v>5</v>
      </c>
      <c r="UL22" s="20">
        <v>2</v>
      </c>
      <c r="UM22" s="20">
        <v>3</v>
      </c>
      <c r="UN22" s="20">
        <v>46</v>
      </c>
      <c r="UO22" s="20">
        <v>11</v>
      </c>
      <c r="UP22" s="20">
        <v>20</v>
      </c>
      <c r="UQ22" s="20">
        <v>17</v>
      </c>
      <c r="UR22" s="20">
        <v>16</v>
      </c>
      <c r="US22" s="20">
        <v>227</v>
      </c>
      <c r="UT22" s="20">
        <v>20</v>
      </c>
      <c r="UU22" s="20">
        <v>46</v>
      </c>
      <c r="UV22" s="20">
        <v>8</v>
      </c>
      <c r="UW22" s="20">
        <v>1</v>
      </c>
      <c r="UX22" s="20">
        <v>205</v>
      </c>
      <c r="UY22" s="20">
        <v>16</v>
      </c>
      <c r="UZ22" s="20">
        <v>7</v>
      </c>
      <c r="VA22" s="20">
        <v>12</v>
      </c>
      <c r="VB22" s="20">
        <v>61</v>
      </c>
      <c r="VC22" s="20">
        <v>56</v>
      </c>
      <c r="VD22" s="20">
        <v>12</v>
      </c>
      <c r="VE22" s="20">
        <v>3</v>
      </c>
      <c r="VF22" s="20">
        <v>12</v>
      </c>
      <c r="VG22" s="20">
        <v>25</v>
      </c>
      <c r="VH22" s="20">
        <v>3</v>
      </c>
      <c r="VI22" s="20">
        <v>2</v>
      </c>
      <c r="VJ22" s="20">
        <v>0</v>
      </c>
      <c r="VK22" s="20">
        <v>2</v>
      </c>
      <c r="VL22" s="20">
        <v>179</v>
      </c>
      <c r="VM22" s="20">
        <v>27</v>
      </c>
      <c r="VN22" s="20">
        <v>10</v>
      </c>
      <c r="VO22" s="20">
        <v>25</v>
      </c>
      <c r="VP22" s="20">
        <v>12</v>
      </c>
      <c r="VQ22" s="20">
        <v>2</v>
      </c>
      <c r="VR22" s="20">
        <v>6</v>
      </c>
      <c r="VS22" s="20">
        <v>3</v>
      </c>
      <c r="VT22" s="20">
        <v>1</v>
      </c>
      <c r="VU22" s="20">
        <v>2</v>
      </c>
      <c r="VV22" s="20">
        <v>12</v>
      </c>
      <c r="VW22" s="20">
        <v>2</v>
      </c>
      <c r="VX22" s="20">
        <v>1</v>
      </c>
      <c r="VY22" s="20">
        <v>2</v>
      </c>
      <c r="VZ22" s="20">
        <v>1</v>
      </c>
      <c r="WA22" s="20">
        <v>3</v>
      </c>
      <c r="WB22" s="20">
        <v>3</v>
      </c>
      <c r="WC22" s="20">
        <v>1</v>
      </c>
      <c r="WD22" s="20">
        <v>3</v>
      </c>
      <c r="WE22" s="20">
        <v>1</v>
      </c>
      <c r="WF22" s="20">
        <v>8</v>
      </c>
      <c r="WG22" s="20">
        <v>3</v>
      </c>
      <c r="WH22" s="20">
        <v>12</v>
      </c>
      <c r="WI22" s="20">
        <v>2</v>
      </c>
      <c r="WJ22" s="20">
        <v>7</v>
      </c>
      <c r="WK22" s="20">
        <v>13</v>
      </c>
      <c r="WL22" s="20">
        <v>3</v>
      </c>
      <c r="WM22" s="20">
        <v>0</v>
      </c>
      <c r="WN22" s="20">
        <v>6</v>
      </c>
      <c r="WO22" s="20">
        <v>6</v>
      </c>
      <c r="WP22" s="20">
        <v>3</v>
      </c>
      <c r="WQ22" s="20">
        <v>2</v>
      </c>
      <c r="WR22" s="20">
        <v>3</v>
      </c>
      <c r="WS22" s="20">
        <v>2</v>
      </c>
      <c r="WT22" s="20">
        <v>0</v>
      </c>
      <c r="WU22" s="20">
        <v>2</v>
      </c>
      <c r="WV22" s="20">
        <v>6</v>
      </c>
      <c r="WW22" s="20">
        <v>3</v>
      </c>
      <c r="WX22" s="20">
        <v>2</v>
      </c>
      <c r="WY22" s="20">
        <v>2</v>
      </c>
      <c r="WZ22" s="20">
        <v>3</v>
      </c>
      <c r="XA22" s="20">
        <v>3</v>
      </c>
      <c r="XB22" s="20">
        <v>7</v>
      </c>
      <c r="XC22" s="20">
        <v>16</v>
      </c>
      <c r="XD22" s="20">
        <v>4</v>
      </c>
      <c r="XE22" s="20">
        <v>7</v>
      </c>
      <c r="XF22" s="20">
        <v>62</v>
      </c>
      <c r="XG22" s="20">
        <v>5</v>
      </c>
      <c r="XH22" s="20">
        <v>5</v>
      </c>
      <c r="XI22" s="20">
        <v>5</v>
      </c>
      <c r="XJ22" s="20">
        <v>5</v>
      </c>
      <c r="XK22" s="20">
        <v>4</v>
      </c>
      <c r="XL22" s="20">
        <v>3</v>
      </c>
      <c r="XM22" s="20">
        <v>6</v>
      </c>
      <c r="XN22" s="20">
        <v>4</v>
      </c>
      <c r="XO22" s="20">
        <v>1</v>
      </c>
      <c r="XP22" s="20">
        <v>2</v>
      </c>
      <c r="XQ22" s="20">
        <v>2</v>
      </c>
      <c r="XR22" s="20">
        <v>4</v>
      </c>
      <c r="XS22" s="20">
        <v>1</v>
      </c>
      <c r="XT22" s="20">
        <v>8</v>
      </c>
      <c r="XU22" s="20">
        <v>0</v>
      </c>
      <c r="XV22" s="20">
        <v>3</v>
      </c>
      <c r="XW22" s="20">
        <v>8</v>
      </c>
      <c r="XX22" s="20">
        <v>7</v>
      </c>
      <c r="XY22" s="20">
        <v>4</v>
      </c>
      <c r="XZ22" s="20">
        <v>19</v>
      </c>
      <c r="YA22" s="20">
        <v>13</v>
      </c>
      <c r="YB22" s="20">
        <v>12</v>
      </c>
      <c r="YC22" s="20">
        <v>5</v>
      </c>
      <c r="YD22" s="20">
        <v>0</v>
      </c>
      <c r="YE22" s="20">
        <v>4</v>
      </c>
      <c r="YF22" s="20">
        <v>11</v>
      </c>
      <c r="YG22" s="20">
        <v>4</v>
      </c>
      <c r="YH22" s="20">
        <v>1</v>
      </c>
      <c r="YI22" s="20">
        <v>2</v>
      </c>
      <c r="YJ22" s="20">
        <v>80</v>
      </c>
      <c r="YK22" s="20">
        <v>66</v>
      </c>
      <c r="YL22" s="20">
        <v>8</v>
      </c>
      <c r="YM22" s="20">
        <v>16</v>
      </c>
      <c r="YN22" s="20">
        <v>17</v>
      </c>
      <c r="YO22" s="20">
        <v>5</v>
      </c>
      <c r="YP22" s="20">
        <v>6</v>
      </c>
      <c r="YQ22" s="20">
        <v>54</v>
      </c>
      <c r="YR22" s="20">
        <v>21</v>
      </c>
      <c r="YS22" s="20">
        <v>12</v>
      </c>
      <c r="YT22" s="20">
        <v>19</v>
      </c>
      <c r="YU22" s="20">
        <v>139</v>
      </c>
      <c r="YV22" s="20">
        <v>77</v>
      </c>
      <c r="YW22" s="20">
        <v>6</v>
      </c>
      <c r="YX22" s="20">
        <v>124</v>
      </c>
      <c r="YY22" s="20">
        <v>45</v>
      </c>
      <c r="YZ22" s="20">
        <v>224</v>
      </c>
      <c r="ZA22" s="20">
        <v>4</v>
      </c>
      <c r="ZB22" s="20">
        <v>24</v>
      </c>
      <c r="ZC22" s="20">
        <v>4</v>
      </c>
      <c r="ZD22" s="20">
        <v>279</v>
      </c>
      <c r="ZE22" s="20">
        <v>43</v>
      </c>
      <c r="ZF22" s="20">
        <v>8</v>
      </c>
      <c r="ZG22" s="20">
        <v>8</v>
      </c>
      <c r="ZH22" s="20">
        <v>4</v>
      </c>
      <c r="ZI22" s="20">
        <v>16</v>
      </c>
      <c r="ZJ22" s="20">
        <v>6</v>
      </c>
      <c r="ZK22" s="20">
        <v>6</v>
      </c>
      <c r="ZL22" s="20">
        <v>1</v>
      </c>
      <c r="ZM22" s="20">
        <v>10</v>
      </c>
      <c r="ZN22" s="20">
        <v>83</v>
      </c>
      <c r="ZO22" s="20">
        <v>53</v>
      </c>
      <c r="ZP22" s="20">
        <v>47</v>
      </c>
      <c r="ZQ22" s="20">
        <v>29</v>
      </c>
      <c r="ZR22" s="20">
        <v>32</v>
      </c>
      <c r="ZS22" s="20">
        <v>13</v>
      </c>
      <c r="ZT22" s="20">
        <v>38</v>
      </c>
      <c r="ZU22" s="20">
        <v>3</v>
      </c>
      <c r="ZV22" s="20">
        <v>40</v>
      </c>
      <c r="ZW22" s="20">
        <v>37</v>
      </c>
      <c r="ZX22" s="20">
        <v>138</v>
      </c>
      <c r="ZY22" s="20">
        <v>58</v>
      </c>
      <c r="ZZ22" s="20">
        <v>12</v>
      </c>
      <c r="AAA22" s="20">
        <v>31</v>
      </c>
      <c r="AAB22" s="20">
        <v>35</v>
      </c>
      <c r="AAC22" s="20">
        <v>80</v>
      </c>
      <c r="AAD22" s="20">
        <v>7</v>
      </c>
      <c r="AAE22" s="20">
        <v>3</v>
      </c>
      <c r="AAF22" s="20">
        <v>12</v>
      </c>
      <c r="AAG22" s="20">
        <v>8</v>
      </c>
      <c r="AAH22" s="20">
        <v>9</v>
      </c>
      <c r="AAI22" s="20">
        <v>6</v>
      </c>
      <c r="AAJ22" s="20">
        <v>91</v>
      </c>
      <c r="AAK22" s="20">
        <v>46</v>
      </c>
      <c r="AAL22" s="20">
        <v>156</v>
      </c>
      <c r="AAM22" s="20">
        <v>484</v>
      </c>
      <c r="AAN22" s="20">
        <v>168</v>
      </c>
      <c r="AAO22" s="20">
        <v>5</v>
      </c>
      <c r="AAP22" s="20">
        <v>17</v>
      </c>
      <c r="AAQ22" s="20">
        <v>52</v>
      </c>
      <c r="AAR22" s="20">
        <v>106</v>
      </c>
      <c r="AAS22" s="20">
        <v>24</v>
      </c>
      <c r="AAT22" s="20">
        <v>12</v>
      </c>
      <c r="AAU22" s="20">
        <v>18</v>
      </c>
      <c r="AAV22" s="20">
        <v>14</v>
      </c>
      <c r="AAW22" s="20">
        <v>13</v>
      </c>
      <c r="AAX22" s="20">
        <v>8</v>
      </c>
      <c r="AAY22" s="20">
        <v>64</v>
      </c>
      <c r="AAZ22" s="20">
        <v>35</v>
      </c>
      <c r="ABA22" s="20">
        <v>71</v>
      </c>
      <c r="ABB22" s="20">
        <v>53</v>
      </c>
      <c r="ABC22" s="20">
        <v>62</v>
      </c>
      <c r="ABD22" s="20">
        <v>484</v>
      </c>
      <c r="ABE22" s="20">
        <v>119</v>
      </c>
      <c r="ABF22" s="20">
        <v>36</v>
      </c>
      <c r="ABG22" s="20">
        <v>43</v>
      </c>
      <c r="ABH22" s="20">
        <v>38</v>
      </c>
      <c r="ABI22" s="20">
        <v>508</v>
      </c>
      <c r="ABJ22" s="20">
        <v>579</v>
      </c>
      <c r="ABK22" s="20">
        <v>32</v>
      </c>
      <c r="ABL22" s="20">
        <v>47</v>
      </c>
      <c r="ABM22" s="20">
        <v>12</v>
      </c>
      <c r="ABN22" s="20">
        <v>33</v>
      </c>
      <c r="ABO22" s="20">
        <v>27</v>
      </c>
      <c r="ABP22" s="20">
        <v>2</v>
      </c>
      <c r="ABQ22" s="20">
        <v>18</v>
      </c>
      <c r="ABR22" s="20">
        <v>1</v>
      </c>
      <c r="ABS22" s="20">
        <v>10</v>
      </c>
      <c r="ABT22" s="20">
        <v>21</v>
      </c>
      <c r="ABU22" s="20">
        <v>56</v>
      </c>
      <c r="ABV22" s="20">
        <v>56</v>
      </c>
      <c r="ABW22" s="20">
        <v>596</v>
      </c>
      <c r="ABX22" s="20">
        <v>187</v>
      </c>
      <c r="ABY22" s="20">
        <v>218</v>
      </c>
      <c r="ABZ22" s="20">
        <v>271</v>
      </c>
      <c r="ACA22" s="20">
        <v>355</v>
      </c>
      <c r="ACB22" s="20">
        <v>78</v>
      </c>
      <c r="ACC22" s="20">
        <v>55</v>
      </c>
      <c r="ACD22" s="20">
        <v>19</v>
      </c>
      <c r="ACE22" s="20">
        <v>32</v>
      </c>
      <c r="ACF22" s="20">
        <v>733</v>
      </c>
      <c r="ACG22" s="20">
        <v>326</v>
      </c>
      <c r="ACH22" s="20">
        <v>119</v>
      </c>
      <c r="ACI22" s="20">
        <v>366</v>
      </c>
      <c r="ACJ22" s="20">
        <v>945</v>
      </c>
      <c r="ACK22" s="20">
        <v>359</v>
      </c>
      <c r="ACL22" s="20">
        <v>308</v>
      </c>
      <c r="ACM22" s="20">
        <v>190</v>
      </c>
      <c r="ACN22" s="20">
        <v>169</v>
      </c>
      <c r="ACO22" s="20">
        <v>573</v>
      </c>
      <c r="ACP22" s="20">
        <v>1138</v>
      </c>
      <c r="ACQ22" s="20">
        <v>1003</v>
      </c>
      <c r="ACR22" s="20">
        <v>1096</v>
      </c>
      <c r="ACS22" s="20">
        <v>910</v>
      </c>
      <c r="ACT22" s="20">
        <v>2384</v>
      </c>
      <c r="ACU22" s="20">
        <v>1473</v>
      </c>
      <c r="ACV22" s="20">
        <v>1548</v>
      </c>
      <c r="ACW22" s="20">
        <v>2293</v>
      </c>
      <c r="ACX22" s="20">
        <v>1381</v>
      </c>
      <c r="ACY22" s="20">
        <v>648</v>
      </c>
      <c r="ACZ22" s="20">
        <v>138</v>
      </c>
      <c r="ADA22" s="20">
        <v>10</v>
      </c>
      <c r="ADB22" s="20">
        <v>10</v>
      </c>
      <c r="ADC22" s="20">
        <v>13</v>
      </c>
      <c r="ADD22" s="20">
        <v>6</v>
      </c>
      <c r="ADE22" s="20">
        <v>30</v>
      </c>
      <c r="ADF22" s="20">
        <v>28</v>
      </c>
      <c r="ADG22" s="20">
        <v>32</v>
      </c>
      <c r="ADH22" s="20">
        <v>15</v>
      </c>
      <c r="ADI22" s="20">
        <v>133</v>
      </c>
      <c r="ADJ22" s="20">
        <v>227</v>
      </c>
      <c r="ADK22" s="20">
        <v>46</v>
      </c>
      <c r="ADL22" s="20">
        <v>90</v>
      </c>
      <c r="ADM22" s="20">
        <v>23</v>
      </c>
      <c r="ADN22" s="20">
        <v>95</v>
      </c>
      <c r="ADO22" s="20">
        <v>105</v>
      </c>
      <c r="ADP22" s="20">
        <v>48</v>
      </c>
      <c r="ADQ22" s="20">
        <v>48</v>
      </c>
      <c r="ADR22" s="20">
        <v>36</v>
      </c>
      <c r="ADS22" s="20">
        <v>121</v>
      </c>
      <c r="ADT22" s="20">
        <v>57</v>
      </c>
      <c r="ADU22" s="20">
        <v>17</v>
      </c>
      <c r="ADV22" s="20">
        <v>13</v>
      </c>
      <c r="ADW22" s="20">
        <v>13</v>
      </c>
      <c r="ADX22" s="20">
        <v>24</v>
      </c>
      <c r="ADY22" s="20">
        <v>12</v>
      </c>
      <c r="ADZ22" s="20">
        <v>13</v>
      </c>
      <c r="AEA22" s="20">
        <v>6</v>
      </c>
      <c r="AEB22" s="20">
        <v>24</v>
      </c>
      <c r="AEC22" s="20">
        <v>33</v>
      </c>
      <c r="AED22" s="20">
        <v>20</v>
      </c>
      <c r="AEE22" s="20">
        <v>15</v>
      </c>
      <c r="AEF22" s="20">
        <v>38</v>
      </c>
      <c r="AEG22" s="20">
        <v>266</v>
      </c>
      <c r="AEH22" s="20">
        <v>34</v>
      </c>
      <c r="AEI22" s="20">
        <v>50</v>
      </c>
      <c r="AEJ22" s="20">
        <v>16</v>
      </c>
      <c r="AEK22" s="20">
        <v>12</v>
      </c>
      <c r="AEL22" s="20">
        <v>20</v>
      </c>
      <c r="AEM22" s="20">
        <v>5</v>
      </c>
      <c r="AEN22" s="20">
        <v>3</v>
      </c>
      <c r="AEO22" s="20">
        <v>14</v>
      </c>
      <c r="AEP22" s="20">
        <v>7</v>
      </c>
      <c r="AEQ22" s="20">
        <v>32</v>
      </c>
      <c r="AER22" s="20">
        <v>13</v>
      </c>
      <c r="AES22" s="20">
        <v>13</v>
      </c>
      <c r="AET22" s="20">
        <v>2</v>
      </c>
      <c r="AEU22" s="20">
        <v>7</v>
      </c>
      <c r="AEV22" s="20">
        <v>19</v>
      </c>
      <c r="AEW22" s="20">
        <v>2</v>
      </c>
      <c r="AEX22" s="20">
        <v>9</v>
      </c>
      <c r="AEY22" s="20">
        <v>12</v>
      </c>
      <c r="AEZ22" s="20">
        <v>8</v>
      </c>
      <c r="AFA22" s="20">
        <v>49</v>
      </c>
      <c r="AFB22" s="20">
        <v>57</v>
      </c>
      <c r="AFC22" s="20">
        <v>20</v>
      </c>
      <c r="AFD22" s="20">
        <v>40</v>
      </c>
      <c r="AFE22" s="20">
        <v>13</v>
      </c>
      <c r="AFF22" s="20">
        <v>32</v>
      </c>
      <c r="AFG22" s="20">
        <v>17</v>
      </c>
      <c r="AFH22" s="20">
        <v>9</v>
      </c>
      <c r="AFI22" s="20">
        <v>6</v>
      </c>
      <c r="AFJ22" s="20">
        <v>18</v>
      </c>
      <c r="AFK22" s="20">
        <v>10</v>
      </c>
      <c r="AFL22" s="20">
        <v>14</v>
      </c>
      <c r="AFM22" s="20">
        <v>4</v>
      </c>
      <c r="AFN22" s="20">
        <v>0</v>
      </c>
      <c r="AFO22" s="20">
        <v>4</v>
      </c>
      <c r="AFP22" s="20">
        <v>29</v>
      </c>
      <c r="AFQ22" s="20">
        <v>3</v>
      </c>
      <c r="AFR22" s="20">
        <v>5</v>
      </c>
      <c r="AFS22" s="20">
        <v>1</v>
      </c>
      <c r="AFT22" s="20">
        <v>5</v>
      </c>
      <c r="AFU22" s="20">
        <v>14</v>
      </c>
      <c r="AFV22" s="20">
        <v>4</v>
      </c>
      <c r="AFW22" s="20">
        <v>5</v>
      </c>
      <c r="AFX22" s="20">
        <v>37</v>
      </c>
      <c r="AFY22" s="20">
        <v>11</v>
      </c>
      <c r="AFZ22" s="20">
        <v>21</v>
      </c>
      <c r="AGA22" s="20">
        <v>8</v>
      </c>
      <c r="AGB22" s="20">
        <v>27</v>
      </c>
      <c r="AGC22" s="20">
        <v>5</v>
      </c>
      <c r="AGD22" s="20">
        <v>15</v>
      </c>
      <c r="AGE22" s="20">
        <v>10</v>
      </c>
      <c r="AGF22" s="20">
        <v>0</v>
      </c>
      <c r="AGG22" s="20">
        <v>4</v>
      </c>
      <c r="AGH22" s="20">
        <v>12</v>
      </c>
      <c r="AGI22" s="20">
        <v>6</v>
      </c>
      <c r="AGJ22" s="20">
        <v>13</v>
      </c>
      <c r="AGK22" s="20">
        <v>10</v>
      </c>
      <c r="AGL22" s="20">
        <v>44</v>
      </c>
      <c r="AGM22" s="20">
        <v>1</v>
      </c>
      <c r="AGN22" s="20">
        <v>3</v>
      </c>
      <c r="AGO22" s="20">
        <v>2</v>
      </c>
      <c r="AGP22" s="20">
        <v>22</v>
      </c>
      <c r="AGQ22" s="20">
        <v>19</v>
      </c>
      <c r="AGR22" s="20">
        <v>22</v>
      </c>
      <c r="AGS22" s="20">
        <v>43</v>
      </c>
      <c r="AGT22" s="20">
        <v>9</v>
      </c>
      <c r="AGU22" s="20">
        <v>40</v>
      </c>
      <c r="AGV22" s="20">
        <v>20</v>
      </c>
      <c r="AGW22" s="20">
        <v>30</v>
      </c>
      <c r="AGX22" s="20">
        <v>3</v>
      </c>
      <c r="AGY22" s="20">
        <v>5</v>
      </c>
      <c r="AGZ22" s="20">
        <v>26</v>
      </c>
      <c r="AHA22" s="20">
        <v>5</v>
      </c>
      <c r="AHB22" s="20">
        <v>27</v>
      </c>
      <c r="AHC22" s="20">
        <v>3</v>
      </c>
      <c r="AHD22" s="20">
        <v>10</v>
      </c>
      <c r="AHE22" s="20">
        <v>3</v>
      </c>
      <c r="AHF22" s="20">
        <v>8</v>
      </c>
      <c r="AHG22" s="20">
        <v>5</v>
      </c>
      <c r="AHH22" s="20">
        <v>3</v>
      </c>
      <c r="AHI22" s="20">
        <v>0</v>
      </c>
      <c r="AHJ22" s="20">
        <v>13</v>
      </c>
      <c r="AHK22" s="20">
        <v>7</v>
      </c>
      <c r="AHL22" s="20">
        <v>23</v>
      </c>
      <c r="AHM22" s="20">
        <v>9</v>
      </c>
      <c r="AHN22" s="20">
        <v>25</v>
      </c>
      <c r="AHO22" s="20">
        <v>11</v>
      </c>
      <c r="AHP22" s="20">
        <v>18</v>
      </c>
      <c r="AHQ22" s="20">
        <v>67</v>
      </c>
      <c r="AHR22" s="20">
        <v>48</v>
      </c>
      <c r="AHS22" s="20">
        <v>20</v>
      </c>
      <c r="AHT22" s="20">
        <v>19</v>
      </c>
      <c r="AHU22" s="20">
        <v>11</v>
      </c>
      <c r="AHV22" s="20">
        <v>23</v>
      </c>
      <c r="AHW22" s="20">
        <v>9</v>
      </c>
      <c r="AHX22" s="20">
        <v>8</v>
      </c>
      <c r="AHY22" s="20">
        <v>20</v>
      </c>
      <c r="AHZ22" s="20">
        <v>126</v>
      </c>
      <c r="AIA22" s="20">
        <v>17</v>
      </c>
      <c r="AIB22" s="20">
        <v>24</v>
      </c>
      <c r="AIC22" s="20">
        <v>13</v>
      </c>
      <c r="AID22" s="20">
        <v>18</v>
      </c>
      <c r="AIE22" s="20">
        <v>14</v>
      </c>
      <c r="AIF22" s="20">
        <v>7</v>
      </c>
      <c r="AIG22" s="20">
        <v>3</v>
      </c>
      <c r="AIH22" s="20">
        <v>5</v>
      </c>
      <c r="AII22" s="20">
        <v>6</v>
      </c>
      <c r="AIJ22" s="20">
        <v>12</v>
      </c>
      <c r="AIK22" s="20">
        <v>48</v>
      </c>
      <c r="AIL22" s="20">
        <v>15</v>
      </c>
      <c r="AIM22" s="20">
        <v>11</v>
      </c>
      <c r="AIN22" s="20">
        <v>21</v>
      </c>
      <c r="AIO22" s="20">
        <v>16</v>
      </c>
      <c r="AIP22" s="20">
        <v>7</v>
      </c>
      <c r="AIQ22" s="20">
        <v>4</v>
      </c>
      <c r="AIR22" s="20">
        <v>6</v>
      </c>
      <c r="AIS22" s="20">
        <v>3</v>
      </c>
      <c r="AIT22" s="20">
        <v>10</v>
      </c>
      <c r="AIU22" s="20">
        <v>7</v>
      </c>
      <c r="AIV22" s="20">
        <v>6</v>
      </c>
      <c r="AIW22" s="20">
        <v>8</v>
      </c>
      <c r="AIX22" s="20">
        <v>5</v>
      </c>
      <c r="AIY22" s="20">
        <v>3</v>
      </c>
      <c r="AIZ22" s="20">
        <v>10</v>
      </c>
      <c r="AJA22" s="20">
        <v>9</v>
      </c>
      <c r="AJB22" s="20">
        <v>9</v>
      </c>
      <c r="AJC22" s="20">
        <v>29</v>
      </c>
      <c r="AJD22" s="20">
        <v>55</v>
      </c>
      <c r="AJE22" s="20">
        <v>25</v>
      </c>
      <c r="AJF22" s="20">
        <v>86</v>
      </c>
      <c r="AJG22" s="20">
        <v>44</v>
      </c>
      <c r="AJH22" s="20">
        <v>101</v>
      </c>
      <c r="AJI22" s="20">
        <v>10</v>
      </c>
      <c r="AJJ22" s="20">
        <v>22</v>
      </c>
      <c r="AJK22" s="20">
        <v>4</v>
      </c>
      <c r="AJL22" s="20">
        <v>12</v>
      </c>
      <c r="AJM22" s="20">
        <v>4</v>
      </c>
      <c r="AJN22" s="20">
        <v>154</v>
      </c>
      <c r="AJO22" s="20">
        <v>46</v>
      </c>
      <c r="AJP22" s="20">
        <v>11</v>
      </c>
      <c r="AJQ22" s="20">
        <v>9</v>
      </c>
      <c r="AJR22" s="20">
        <v>23</v>
      </c>
      <c r="AJS22" s="20">
        <v>17</v>
      </c>
      <c r="AJT22" s="20">
        <v>22</v>
      </c>
      <c r="AJU22" s="20">
        <v>4</v>
      </c>
      <c r="AJV22" s="20">
        <v>18</v>
      </c>
      <c r="AJW22" s="20">
        <v>7</v>
      </c>
      <c r="AJX22" s="20">
        <v>41</v>
      </c>
      <c r="AJY22" s="20">
        <v>37</v>
      </c>
      <c r="AJZ22" s="20">
        <v>34</v>
      </c>
      <c r="AKA22" s="20">
        <v>33</v>
      </c>
      <c r="AKB22" s="20">
        <v>22</v>
      </c>
      <c r="AKC22" s="20">
        <v>152</v>
      </c>
      <c r="AKD22" s="20">
        <v>52</v>
      </c>
      <c r="AKE22" s="20">
        <v>109</v>
      </c>
      <c r="AKF22" s="20">
        <v>44</v>
      </c>
      <c r="AKG22" s="20">
        <v>27</v>
      </c>
      <c r="AKH22" s="20">
        <v>43</v>
      </c>
      <c r="AKI22" s="20">
        <v>19</v>
      </c>
      <c r="AKJ22" s="20">
        <v>15</v>
      </c>
      <c r="AKK22" s="20">
        <v>7</v>
      </c>
      <c r="AKL22" s="20">
        <v>13</v>
      </c>
      <c r="AKM22" s="20">
        <v>15</v>
      </c>
      <c r="AKN22" s="20">
        <v>42</v>
      </c>
      <c r="AKO22" s="20">
        <v>19</v>
      </c>
      <c r="AKP22" s="20">
        <v>35</v>
      </c>
      <c r="AKQ22" s="20">
        <v>42</v>
      </c>
      <c r="AKR22" s="20">
        <v>74</v>
      </c>
      <c r="AKS22" s="20">
        <v>37</v>
      </c>
      <c r="AKT22" s="20">
        <v>70</v>
      </c>
      <c r="AKU22" s="20">
        <v>51</v>
      </c>
      <c r="AKV22" s="20">
        <v>47</v>
      </c>
      <c r="AKW22" s="20">
        <v>44</v>
      </c>
      <c r="AKX22" s="20">
        <v>101</v>
      </c>
      <c r="AKY22" s="20">
        <v>56</v>
      </c>
      <c r="AKZ22" s="20">
        <v>57</v>
      </c>
      <c r="ALA22" s="20">
        <v>71</v>
      </c>
      <c r="ALB22" s="20">
        <v>20</v>
      </c>
      <c r="ALC22" s="20">
        <v>43</v>
      </c>
      <c r="ALD22" s="20">
        <v>43</v>
      </c>
      <c r="ALE22" s="20">
        <v>27</v>
      </c>
      <c r="ALF22" s="20">
        <v>65</v>
      </c>
      <c r="ALG22" s="20">
        <v>8</v>
      </c>
      <c r="ALH22" s="20">
        <v>5</v>
      </c>
      <c r="ALI22" s="20">
        <v>50</v>
      </c>
      <c r="ALJ22" s="20">
        <v>43</v>
      </c>
      <c r="ALK22" s="20">
        <v>25</v>
      </c>
      <c r="ALL22" s="20">
        <v>112</v>
      </c>
      <c r="ALM22" s="20">
        <v>213</v>
      </c>
      <c r="ALN22" s="20">
        <v>287</v>
      </c>
      <c r="ALO22" s="20">
        <v>265</v>
      </c>
      <c r="ALP22" s="20">
        <v>1342</v>
      </c>
      <c r="ALQ22" s="20">
        <v>267</v>
      </c>
      <c r="ALR22" s="20">
        <v>30</v>
      </c>
      <c r="ALS22" s="20">
        <v>10</v>
      </c>
      <c r="ALT22" s="20">
        <v>8</v>
      </c>
      <c r="ALU22" s="20">
        <v>148</v>
      </c>
      <c r="ALV22" s="20">
        <v>31</v>
      </c>
      <c r="ALW22" s="20">
        <v>30</v>
      </c>
      <c r="ALX22" s="20">
        <v>17</v>
      </c>
      <c r="ALY22" s="20">
        <v>17</v>
      </c>
      <c r="ALZ22" s="20">
        <v>47</v>
      </c>
      <c r="AMA22" s="20">
        <v>18</v>
      </c>
      <c r="AMB22" s="20">
        <v>32</v>
      </c>
      <c r="AMC22" s="20">
        <v>9</v>
      </c>
      <c r="AMD22" s="20">
        <v>20</v>
      </c>
      <c r="AME22" s="20">
        <v>31</v>
      </c>
      <c r="AMF22" s="20">
        <v>33</v>
      </c>
      <c r="AMG22" s="20">
        <v>48</v>
      </c>
      <c r="AMH22" s="20">
        <v>157</v>
      </c>
      <c r="AMI22" s="20">
        <v>567</v>
      </c>
      <c r="AMJ22" s="20">
        <v>3349</v>
      </c>
      <c r="AMK22" s="20">
        <v>1635</v>
      </c>
      <c r="AML22" s="20">
        <v>222</v>
      </c>
      <c r="AMM22" s="20">
        <v>23</v>
      </c>
      <c r="AMN22" s="20">
        <v>31</v>
      </c>
      <c r="AMO22" s="20">
        <v>127</v>
      </c>
      <c r="AMP22" s="20">
        <v>31</v>
      </c>
      <c r="AMQ22" s="20">
        <v>7</v>
      </c>
      <c r="AMR22" s="20">
        <v>29</v>
      </c>
      <c r="AMS22" s="20">
        <v>2</v>
      </c>
      <c r="AMT22" s="20">
        <v>40</v>
      </c>
      <c r="AMU22" s="20">
        <v>25</v>
      </c>
      <c r="AMV22" s="20">
        <v>30</v>
      </c>
      <c r="AMW22" s="20">
        <v>6</v>
      </c>
      <c r="AMX22" s="20">
        <v>17</v>
      </c>
      <c r="AMY22" s="20">
        <v>60</v>
      </c>
      <c r="AMZ22" s="20">
        <v>117</v>
      </c>
      <c r="ANA22" s="20">
        <v>77</v>
      </c>
      <c r="ANB22" s="20">
        <v>441</v>
      </c>
      <c r="ANC22" s="20">
        <v>748</v>
      </c>
      <c r="AND22" s="20">
        <v>1059</v>
      </c>
      <c r="ANE22" s="20">
        <v>895</v>
      </c>
      <c r="ANF22" s="20">
        <v>122</v>
      </c>
      <c r="ANG22" s="20">
        <v>41</v>
      </c>
      <c r="ANH22" s="20">
        <v>390</v>
      </c>
      <c r="ANI22" s="20">
        <v>64</v>
      </c>
      <c r="ANJ22" s="20">
        <v>12</v>
      </c>
      <c r="ANK22" s="20">
        <v>20</v>
      </c>
      <c r="ANL22" s="20">
        <v>21</v>
      </c>
      <c r="ANM22" s="20">
        <v>21</v>
      </c>
      <c r="ANN22" s="20">
        <v>11</v>
      </c>
      <c r="ANO22" s="20">
        <v>6</v>
      </c>
      <c r="ANP22" s="20">
        <v>3</v>
      </c>
      <c r="ANQ22" s="20">
        <v>6</v>
      </c>
      <c r="ANR22" s="20">
        <v>18</v>
      </c>
      <c r="ANS22" s="20">
        <v>9</v>
      </c>
      <c r="ANT22" s="20">
        <v>6</v>
      </c>
      <c r="ANU22" s="20">
        <v>19</v>
      </c>
      <c r="ANV22" s="20">
        <v>37</v>
      </c>
      <c r="ANW22" s="20">
        <v>88</v>
      </c>
      <c r="ANX22" s="20">
        <v>50</v>
      </c>
      <c r="ANY22" s="20">
        <v>43</v>
      </c>
      <c r="ANZ22" s="20">
        <v>138</v>
      </c>
      <c r="AOA22" s="20">
        <v>33</v>
      </c>
      <c r="AOB22" s="20">
        <v>52</v>
      </c>
      <c r="AOC22" s="20">
        <v>35</v>
      </c>
      <c r="AOD22" s="20">
        <v>9</v>
      </c>
      <c r="AOE22" s="20">
        <v>12</v>
      </c>
      <c r="AOF22" s="20">
        <v>11</v>
      </c>
      <c r="AOG22" s="20">
        <v>199</v>
      </c>
      <c r="AOH22" s="20">
        <v>31</v>
      </c>
      <c r="AOI22" s="20">
        <v>10</v>
      </c>
      <c r="AOJ22" s="20">
        <v>22</v>
      </c>
      <c r="AOK22" s="20">
        <v>10</v>
      </c>
      <c r="AOL22" s="20">
        <v>22</v>
      </c>
      <c r="AOM22" s="20">
        <v>3</v>
      </c>
      <c r="AON22" s="20">
        <v>7</v>
      </c>
      <c r="AOO22" s="20">
        <v>9</v>
      </c>
      <c r="AOP22" s="20">
        <v>95</v>
      </c>
      <c r="AOQ22" s="20">
        <v>77</v>
      </c>
      <c r="AOR22" s="20">
        <v>165</v>
      </c>
      <c r="AOS22" s="20">
        <v>61</v>
      </c>
      <c r="AOT22" s="20">
        <v>93</v>
      </c>
      <c r="AOU22" s="20">
        <v>44</v>
      </c>
      <c r="AOV22" s="20">
        <v>61</v>
      </c>
      <c r="AOW22" s="20">
        <v>21</v>
      </c>
      <c r="AOX22" s="20">
        <v>11</v>
      </c>
      <c r="AOY22" s="20">
        <v>12</v>
      </c>
      <c r="AOZ22" s="20">
        <v>49</v>
      </c>
      <c r="APA22" s="20">
        <v>19</v>
      </c>
      <c r="APB22" s="20">
        <v>12</v>
      </c>
      <c r="APC22" s="20">
        <v>20</v>
      </c>
      <c r="APD22" s="20">
        <v>85</v>
      </c>
      <c r="APE22" s="20">
        <v>45</v>
      </c>
      <c r="APF22" s="20">
        <v>10</v>
      </c>
      <c r="APG22" s="20">
        <v>2</v>
      </c>
      <c r="APH22" s="20">
        <v>2</v>
      </c>
      <c r="API22" s="20">
        <v>7</v>
      </c>
      <c r="APJ22" s="20">
        <v>8</v>
      </c>
      <c r="APK22" s="20">
        <v>28</v>
      </c>
      <c r="APL22" s="20">
        <v>32</v>
      </c>
      <c r="APM22" s="20">
        <v>20</v>
      </c>
      <c r="APN22" s="20">
        <v>284</v>
      </c>
      <c r="APO22" s="20">
        <v>21</v>
      </c>
      <c r="APP22" s="20">
        <v>86</v>
      </c>
      <c r="APQ22" s="20">
        <v>26</v>
      </c>
      <c r="APR22" s="20">
        <v>16</v>
      </c>
      <c r="APS22" s="20">
        <v>34</v>
      </c>
      <c r="APT22" s="20">
        <v>12</v>
      </c>
      <c r="APU22" s="20">
        <v>22</v>
      </c>
      <c r="APV22" s="20">
        <v>17</v>
      </c>
      <c r="APW22" s="20">
        <v>12</v>
      </c>
      <c r="APX22" s="20">
        <v>28</v>
      </c>
      <c r="APY22" s="20">
        <v>9</v>
      </c>
      <c r="APZ22" s="20">
        <v>7</v>
      </c>
      <c r="AQA22" s="20">
        <v>27</v>
      </c>
      <c r="AQB22" s="20">
        <v>8</v>
      </c>
      <c r="AQC22" s="20">
        <v>17</v>
      </c>
      <c r="AQD22" s="20">
        <v>4</v>
      </c>
      <c r="AQE22" s="20">
        <v>23</v>
      </c>
      <c r="AQF22" s="20">
        <v>26</v>
      </c>
      <c r="AQG22" s="20">
        <v>15</v>
      </c>
    </row>
    <row r="23" spans="1:1125" ht="18.75" customHeight="1" x14ac:dyDescent="0.25">
      <c r="A23" s="37" t="s">
        <v>16</v>
      </c>
      <c r="B23" s="15">
        <f t="shared" ref="B23" si="402">IFERROR(B22/B17,"")</f>
        <v>6.6452304394426578E-3</v>
      </c>
      <c r="C23" s="15">
        <f t="shared" ref="C23:U23" si="403">IFERROR(C22/C17,"")</f>
        <v>1.4914670873368709E-2</v>
      </c>
      <c r="D23" s="15">
        <f t="shared" si="403"/>
        <v>4.7505938242280287E-3</v>
      </c>
      <c r="E23" s="15">
        <f t="shared" si="403"/>
        <v>1.6107885371792471E-2</v>
      </c>
      <c r="F23" s="15">
        <f t="shared" si="403"/>
        <v>8.8604986606222961E-3</v>
      </c>
      <c r="G23" s="15">
        <f t="shared" si="403"/>
        <v>1.8883193957377933E-3</v>
      </c>
      <c r="H23" s="15">
        <f t="shared" si="403"/>
        <v>1.6204172574437918E-3</v>
      </c>
      <c r="I23" s="15">
        <f t="shared" si="403"/>
        <v>1.483386075949367E-2</v>
      </c>
      <c r="J23" s="15">
        <f t="shared" si="403"/>
        <v>3.5419126328217238E-3</v>
      </c>
      <c r="K23" s="15">
        <f t="shared" si="403"/>
        <v>1.9627085377821392E-3</v>
      </c>
      <c r="L23" s="15">
        <f t="shared" si="403"/>
        <v>4.8400107555794571E-3</v>
      </c>
      <c r="M23" s="15">
        <f t="shared" si="403"/>
        <v>2.4262784621127288E-3</v>
      </c>
      <c r="N23" s="15">
        <f t="shared" si="403"/>
        <v>2.9426189308484553E-3</v>
      </c>
      <c r="O23" s="15">
        <f t="shared" si="403"/>
        <v>2.338877338877339E-3</v>
      </c>
      <c r="P23" s="15">
        <f t="shared" si="403"/>
        <v>9.2850510677808728E-4</v>
      </c>
      <c r="Q23" s="15">
        <f t="shared" si="403"/>
        <v>1.8614270941054809E-3</v>
      </c>
      <c r="R23" s="15">
        <f t="shared" si="403"/>
        <v>3.0043910330483014E-3</v>
      </c>
      <c r="S23" s="15">
        <f t="shared" si="403"/>
        <v>1.0706638115631692E-3</v>
      </c>
      <c r="T23" s="15">
        <f t="shared" si="403"/>
        <v>1.001669449081803E-2</v>
      </c>
      <c r="U23" s="15">
        <f t="shared" si="403"/>
        <v>1.2784751278475127E-2</v>
      </c>
      <c r="V23" s="15">
        <f t="shared" ref="V23:AO23" si="404">IFERROR(V22/V17,"")</f>
        <v>6.1669829222011389E-3</v>
      </c>
      <c r="W23" s="15">
        <f t="shared" si="404"/>
        <v>9.0462143559488697E-3</v>
      </c>
      <c r="X23" s="15">
        <f t="shared" si="404"/>
        <v>4.2744176106005553E-3</v>
      </c>
      <c r="Y23" s="15">
        <f t="shared" si="404"/>
        <v>2.5188916876574307E-3</v>
      </c>
      <c r="Z23" s="15">
        <f t="shared" si="404"/>
        <v>3.875968992248062E-3</v>
      </c>
      <c r="AA23" s="15">
        <f t="shared" si="404"/>
        <v>6.3820422535211269E-3</v>
      </c>
      <c r="AB23" s="15">
        <f t="shared" si="404"/>
        <v>1.4343772412144394E-3</v>
      </c>
      <c r="AC23" s="15">
        <f t="shared" si="404"/>
        <v>2.8352707683583782E-4</v>
      </c>
      <c r="AD23" s="15">
        <f t="shared" si="404"/>
        <v>8.4721829991527813E-3</v>
      </c>
      <c r="AE23" s="15">
        <f t="shared" si="404"/>
        <v>1.9136139967195188E-3</v>
      </c>
      <c r="AF23" s="15">
        <f t="shared" si="404"/>
        <v>1.7259233690024164E-3</v>
      </c>
      <c r="AG23" s="15">
        <f t="shared" si="404"/>
        <v>3.0191458026509573E-2</v>
      </c>
      <c r="AH23" s="15">
        <f t="shared" si="404"/>
        <v>4.6127700898276284E-3</v>
      </c>
      <c r="AI23" s="15">
        <f t="shared" si="404"/>
        <v>2.2116903633491313E-3</v>
      </c>
      <c r="AJ23" s="15">
        <f t="shared" si="404"/>
        <v>4.996876951905059E-3</v>
      </c>
      <c r="AK23" s="15">
        <f t="shared" si="404"/>
        <v>7.1275837491090524E-3</v>
      </c>
      <c r="AL23" s="15">
        <f t="shared" si="404"/>
        <v>1.9310344827586207E-3</v>
      </c>
      <c r="AM23" s="15">
        <f t="shared" si="404"/>
        <v>6.4040986231187955E-4</v>
      </c>
      <c r="AN23" s="15">
        <f t="shared" si="404"/>
        <v>1.2983640612827837E-2</v>
      </c>
      <c r="AO23" s="15">
        <f t="shared" si="404"/>
        <v>3.5159683562847933E-3</v>
      </c>
      <c r="AP23" s="15">
        <f t="shared" ref="AP23:BM23" si="405">IFERROR(AP22/AP17,"")</f>
        <v>9.4125849747254669E-3</v>
      </c>
      <c r="AQ23" s="15">
        <f t="shared" si="405"/>
        <v>2.6084894474745078E-3</v>
      </c>
      <c r="AR23" s="15">
        <f t="shared" si="405"/>
        <v>2.037351443123939E-2</v>
      </c>
      <c r="AS23" s="15">
        <f t="shared" si="405"/>
        <v>7.462686567164179E-3</v>
      </c>
      <c r="AT23" s="15">
        <f t="shared" si="405"/>
        <v>2.4834437086092716E-3</v>
      </c>
      <c r="AU23" s="15">
        <f t="shared" si="405"/>
        <v>1.8713150474237376E-2</v>
      </c>
      <c r="AV23" s="15">
        <f t="shared" si="405"/>
        <v>3.0759766225776685E-3</v>
      </c>
      <c r="AW23" s="15">
        <f t="shared" si="405"/>
        <v>3.0970406056434964E-3</v>
      </c>
      <c r="AX23" s="15">
        <f t="shared" si="405"/>
        <v>1.079913606911447E-2</v>
      </c>
      <c r="AY23" s="15">
        <f t="shared" si="405"/>
        <v>1.1764705882352941E-2</v>
      </c>
      <c r="AZ23" s="15">
        <f t="shared" si="405"/>
        <v>9.475032010243278E-3</v>
      </c>
      <c r="BA23" s="15">
        <f t="shared" si="405"/>
        <v>4.61133069828722E-3</v>
      </c>
      <c r="BB23" s="15">
        <f t="shared" si="405"/>
        <v>3.4039334341906201E-3</v>
      </c>
      <c r="BC23" s="15">
        <f t="shared" si="405"/>
        <v>4.6360686138154843E-4</v>
      </c>
      <c r="BD23" s="15">
        <f t="shared" si="405"/>
        <v>2.5305778152678194E-3</v>
      </c>
      <c r="BE23" s="15">
        <f t="shared" si="405"/>
        <v>2.3103251568739304E-2</v>
      </c>
      <c r="BF23" s="15">
        <f t="shared" si="405"/>
        <v>1.7247326664367024E-3</v>
      </c>
      <c r="BG23" s="15">
        <f t="shared" si="405"/>
        <v>3.7831021437578815E-3</v>
      </c>
      <c r="BH23" s="15">
        <f t="shared" si="405"/>
        <v>8.9686098654708519E-3</v>
      </c>
      <c r="BI23" s="15">
        <f t="shared" si="405"/>
        <v>2.4400162667751117E-3</v>
      </c>
      <c r="BJ23" s="15">
        <f t="shared" si="405"/>
        <v>1.1963023382272975E-2</v>
      </c>
      <c r="BK23" s="15">
        <f t="shared" si="405"/>
        <v>6.2814070351758797E-3</v>
      </c>
      <c r="BL23" s="15">
        <f t="shared" si="405"/>
        <v>3.0721966205837174E-3</v>
      </c>
      <c r="BM23" s="15">
        <f t="shared" si="405"/>
        <v>4.7830543218312267E-3</v>
      </c>
      <c r="BN23" s="15">
        <f t="shared" ref="BN23:BX23" si="406">IFERROR(BN22/BN17,"")</f>
        <v>3.2948929159802307E-3</v>
      </c>
      <c r="BO23" s="15">
        <f t="shared" si="406"/>
        <v>2.6688907422852376E-2</v>
      </c>
      <c r="BP23" s="15">
        <f t="shared" si="406"/>
        <v>2.2484541877459247E-3</v>
      </c>
      <c r="BQ23" s="15">
        <f t="shared" si="406"/>
        <v>3.0303030303030303E-3</v>
      </c>
      <c r="BR23" s="15">
        <f t="shared" si="406"/>
        <v>9.2866188265090764E-3</v>
      </c>
      <c r="BS23" s="15">
        <f t="shared" si="406"/>
        <v>3.6649214659685861E-2</v>
      </c>
      <c r="BT23" s="15">
        <f t="shared" si="406"/>
        <v>7.2951739618406283E-3</v>
      </c>
      <c r="BU23" s="15">
        <f t="shared" si="406"/>
        <v>1.514004542013626E-3</v>
      </c>
      <c r="BV23" s="15">
        <f t="shared" si="406"/>
        <v>1.6884761502743773E-3</v>
      </c>
      <c r="BW23" s="15">
        <f t="shared" si="406"/>
        <v>0</v>
      </c>
      <c r="BX23" s="15">
        <f t="shared" si="406"/>
        <v>4.4157608695652171E-3</v>
      </c>
      <c r="BY23" s="15">
        <f t="shared" ref="BY23:CG23" si="407">IFERROR(BY22/BY17,"")</f>
        <v>4.2372881355932202E-4</v>
      </c>
      <c r="BZ23" s="15">
        <f t="shared" si="407"/>
        <v>8.8573959255978745E-4</v>
      </c>
      <c r="CA23" s="15">
        <f t="shared" si="407"/>
        <v>8.8300220750551876E-4</v>
      </c>
      <c r="CB23" s="15">
        <f t="shared" si="407"/>
        <v>1.0465724751439038E-3</v>
      </c>
      <c r="CC23" s="15">
        <f t="shared" si="407"/>
        <v>4.359490274983233E-3</v>
      </c>
      <c r="CD23" s="15">
        <f t="shared" si="407"/>
        <v>2.4303659202621519E-2</v>
      </c>
      <c r="CE23" s="15">
        <f t="shared" si="407"/>
        <v>7.716049382716049E-4</v>
      </c>
      <c r="CF23" s="15">
        <f t="shared" si="407"/>
        <v>1.1645962732919255E-3</v>
      </c>
      <c r="CG23" s="15">
        <f t="shared" si="407"/>
        <v>1.3722126929674099E-2</v>
      </c>
      <c r="CH23" s="15">
        <f t="shared" ref="CH23:CZ23" si="408">IFERROR(CH22/CH17,"")</f>
        <v>1.7940932928512284E-2</v>
      </c>
      <c r="CI23" s="15">
        <f t="shared" si="408"/>
        <v>6.077180188392586E-3</v>
      </c>
      <c r="CJ23" s="15">
        <f t="shared" si="408"/>
        <v>4.7999999999999996E-3</v>
      </c>
      <c r="CK23" s="15">
        <f t="shared" si="408"/>
        <v>1.1651816312542838E-2</v>
      </c>
      <c r="CL23" s="15">
        <f t="shared" si="408"/>
        <v>4.418262150220913E-3</v>
      </c>
      <c r="CM23" s="15">
        <f t="shared" si="408"/>
        <v>1.3082322910019146E-2</v>
      </c>
      <c r="CN23" s="15">
        <f t="shared" si="408"/>
        <v>3.0397727272727274E-2</v>
      </c>
      <c r="CO23" s="15">
        <f t="shared" si="408"/>
        <v>3.2733224222585926E-3</v>
      </c>
      <c r="CP23" s="15">
        <f t="shared" si="408"/>
        <v>1.2070226773957572E-2</v>
      </c>
      <c r="CQ23" s="15">
        <f t="shared" si="408"/>
        <v>1.7241379310344827E-3</v>
      </c>
      <c r="CR23" s="15">
        <f t="shared" si="408"/>
        <v>1.2564249000571102E-2</v>
      </c>
      <c r="CS23" s="15">
        <f t="shared" si="408"/>
        <v>3.0280090840272521E-3</v>
      </c>
      <c r="CT23" s="15">
        <f t="shared" si="408"/>
        <v>1.440922190201729E-3</v>
      </c>
      <c r="CU23" s="15">
        <f t="shared" si="408"/>
        <v>1.0405827263267431E-3</v>
      </c>
      <c r="CV23" s="15">
        <f t="shared" si="408"/>
        <v>0</v>
      </c>
      <c r="CW23" s="15">
        <f t="shared" si="408"/>
        <v>4.4187627464309992E-3</v>
      </c>
      <c r="CX23" s="15">
        <f t="shared" si="408"/>
        <v>2.0104543626859668E-3</v>
      </c>
      <c r="CY23" s="15">
        <f t="shared" si="408"/>
        <v>2.0755500207555004E-3</v>
      </c>
      <c r="CZ23" s="15">
        <f t="shared" si="408"/>
        <v>7.162041181736795E-3</v>
      </c>
      <c r="DA23" s="15">
        <f t="shared" ref="DA23:DV23" si="409">IFERROR(DA22/DA17,"")</f>
        <v>7.3660714285714288E-2</v>
      </c>
      <c r="DB23" s="15">
        <f t="shared" si="409"/>
        <v>1.2816404998397949E-3</v>
      </c>
      <c r="DC23" s="15">
        <f t="shared" si="409"/>
        <v>1.5390534821085034E-3</v>
      </c>
      <c r="DD23" s="15">
        <f t="shared" si="409"/>
        <v>3.0721966205837174E-3</v>
      </c>
      <c r="DE23" s="15">
        <f t="shared" si="409"/>
        <v>2.3833844058563161E-3</v>
      </c>
      <c r="DF23" s="15">
        <f t="shared" si="409"/>
        <v>9.3833780160857902E-3</v>
      </c>
      <c r="DG23" s="15">
        <f t="shared" si="409"/>
        <v>1.1900039666798889E-3</v>
      </c>
      <c r="DH23" s="15">
        <f t="shared" si="409"/>
        <v>4.6061722708429296E-4</v>
      </c>
      <c r="DI23" s="15">
        <f t="shared" si="409"/>
        <v>4.8426150121065378E-3</v>
      </c>
      <c r="DJ23" s="15">
        <f t="shared" si="409"/>
        <v>5.2714812862414342E-4</v>
      </c>
      <c r="DK23" s="15">
        <f t="shared" si="409"/>
        <v>3.0060120240480962E-3</v>
      </c>
      <c r="DL23" s="15">
        <f t="shared" si="409"/>
        <v>4.3103448275862068E-4</v>
      </c>
      <c r="DM23" s="15">
        <f t="shared" si="409"/>
        <v>2.056555269922879E-3</v>
      </c>
      <c r="DN23" s="15">
        <f t="shared" si="409"/>
        <v>5.1252847380410024E-3</v>
      </c>
      <c r="DO23" s="15">
        <f t="shared" si="409"/>
        <v>1.6077170418006431E-3</v>
      </c>
      <c r="DP23" s="15">
        <f t="shared" si="409"/>
        <v>3.8903061224489797E-2</v>
      </c>
      <c r="DQ23" s="15">
        <f t="shared" si="409"/>
        <v>7.8094494338149163E-4</v>
      </c>
      <c r="DR23" s="15">
        <f t="shared" si="409"/>
        <v>8.9726334679228351E-4</v>
      </c>
      <c r="DS23" s="15">
        <f t="shared" si="409"/>
        <v>9.7370983446932818E-4</v>
      </c>
      <c r="DT23" s="15">
        <f t="shared" si="409"/>
        <v>1.053740779768177E-3</v>
      </c>
      <c r="DU23" s="15">
        <f t="shared" si="409"/>
        <v>8.9285714285714281E-3</v>
      </c>
      <c r="DV23" s="15">
        <f t="shared" si="409"/>
        <v>5.1717768747691168E-3</v>
      </c>
      <c r="DW23" s="15">
        <f>IFERROR(DW22/DW17,"")</f>
        <v>8.1913499344692005E-3</v>
      </c>
      <c r="DX23" s="15">
        <f>IFERROR(DX22/DX17,"")</f>
        <v>7.1714142928535729E-2</v>
      </c>
      <c r="DY23" s="15">
        <f t="shared" ref="DY23:ER23" si="410">IFERROR(DY22/DY17,"")</f>
        <v>3.7617554858934171E-2</v>
      </c>
      <c r="DZ23" s="15">
        <f t="shared" si="410"/>
        <v>5.4271782912868348E-2</v>
      </c>
      <c r="EA23" s="15">
        <f t="shared" si="410"/>
        <v>4.1303976787847758E-2</v>
      </c>
      <c r="EB23" s="15">
        <f t="shared" si="410"/>
        <v>5.9430716296527998E-3</v>
      </c>
      <c r="EC23" s="15">
        <f t="shared" si="410"/>
        <v>2.1978021978021978E-3</v>
      </c>
      <c r="ED23" s="15">
        <f t="shared" si="410"/>
        <v>1.181215787957361E-2</v>
      </c>
      <c r="EE23" s="15">
        <f t="shared" si="410"/>
        <v>1.725327812284334E-3</v>
      </c>
      <c r="EF23" s="15">
        <f t="shared" si="410"/>
        <v>1.288659793814433E-3</v>
      </c>
      <c r="EG23" s="15">
        <f t="shared" si="410"/>
        <v>4.8309178743961351E-4</v>
      </c>
      <c r="EH23" s="15">
        <f t="shared" si="410"/>
        <v>5.1679586563307489E-4</v>
      </c>
      <c r="EI23" s="15">
        <f t="shared" si="410"/>
        <v>6.1488673139158574E-3</v>
      </c>
      <c r="EJ23" s="15">
        <f t="shared" si="410"/>
        <v>1.5779092702169625E-3</v>
      </c>
      <c r="EK23" s="15">
        <f t="shared" si="410"/>
        <v>1.4245014245014246E-3</v>
      </c>
      <c r="EL23" s="15">
        <f t="shared" si="410"/>
        <v>5.6710775047258983E-3</v>
      </c>
      <c r="EM23" s="15">
        <f t="shared" si="410"/>
        <v>1.6059957173447537E-3</v>
      </c>
      <c r="EN23" s="15">
        <f t="shared" si="410"/>
        <v>3.929273084479371E-3</v>
      </c>
      <c r="EO23" s="15">
        <f t="shared" si="410"/>
        <v>3.2800328003280031E-3</v>
      </c>
      <c r="EP23" s="15">
        <f t="shared" si="410"/>
        <v>8.1599347205222358E-4</v>
      </c>
      <c r="EQ23" s="15">
        <f t="shared" si="410"/>
        <v>3.1520882584712374E-3</v>
      </c>
      <c r="ER23" s="15">
        <f t="shared" si="410"/>
        <v>2.4424284717376133E-3</v>
      </c>
      <c r="ES23" s="15">
        <f t="shared" ref="ES23:FE23" si="411">IFERROR(ES22/ES17,"")</f>
        <v>3.9279112754158962E-2</v>
      </c>
      <c r="ET23" s="15">
        <f t="shared" si="411"/>
        <v>4.3969849246231155E-3</v>
      </c>
      <c r="EU23" s="15">
        <f t="shared" si="411"/>
        <v>1.8220467658669906E-3</v>
      </c>
      <c r="EV23" s="15">
        <f t="shared" si="411"/>
        <v>3.4821145932257044E-3</v>
      </c>
      <c r="EW23" s="15">
        <f t="shared" si="411"/>
        <v>1.7660044150110375E-3</v>
      </c>
      <c r="EX23" s="15">
        <f t="shared" si="411"/>
        <v>3.6065573770491803E-3</v>
      </c>
      <c r="EY23" s="15">
        <f t="shared" si="411"/>
        <v>1.1574074074074073E-3</v>
      </c>
      <c r="EZ23" s="15">
        <f t="shared" si="411"/>
        <v>1.2642225031605564E-3</v>
      </c>
      <c r="FA23" s="15">
        <f t="shared" si="411"/>
        <v>7.566001287830007E-2</v>
      </c>
      <c r="FB23" s="15">
        <f t="shared" si="411"/>
        <v>0.1728481455563331</v>
      </c>
      <c r="FC23" s="15">
        <f t="shared" si="411"/>
        <v>0.39560303067941871</v>
      </c>
      <c r="FD23" s="15">
        <f t="shared" si="411"/>
        <v>0.35685963521015068</v>
      </c>
      <c r="FE23" s="15">
        <f t="shared" si="411"/>
        <v>0.14644351464435146</v>
      </c>
      <c r="FF23" s="15">
        <f t="shared" ref="FF23:FM23" si="412">IFERROR(FF22/FF17,"")</f>
        <v>6.1401336964595196E-2</v>
      </c>
      <c r="FG23" s="15">
        <f t="shared" si="412"/>
        <v>5.614657210401891E-2</v>
      </c>
      <c r="FH23" s="15">
        <f t="shared" si="412"/>
        <v>0.13519952352590828</v>
      </c>
      <c r="FI23" s="15">
        <f>IFERROR(FI22/FI17,"")</f>
        <v>7.6328502415458938E-2</v>
      </c>
      <c r="FJ23" s="15">
        <f>IFERROR(FJ22/FJ17,"")</f>
        <v>3.4708392603129447E-2</v>
      </c>
      <c r="FK23" s="15">
        <f t="shared" si="412"/>
        <v>2.2874058127018298E-2</v>
      </c>
      <c r="FL23" s="15">
        <f t="shared" si="412"/>
        <v>8.666047663262148E-3</v>
      </c>
      <c r="FM23" s="15">
        <f t="shared" si="412"/>
        <v>0.22505650629641588</v>
      </c>
      <c r="FN23" s="15">
        <f>IFERROR(FN22/FN17,"")</f>
        <v>0.11318813239581547</v>
      </c>
      <c r="FO23" s="15">
        <f>IFERROR(FO22/FO17,"")</f>
        <v>3.0016945049624787E-2</v>
      </c>
      <c r="FP23" s="15">
        <f>IFERROR(FP22/FP17,"")</f>
        <v>9.8480585256049517E-3</v>
      </c>
      <c r="FQ23" s="15">
        <f>IFERROR(FQ22/FQ17,"")</f>
        <v>4.8159614723082217E-3</v>
      </c>
      <c r="FR23" s="15">
        <f t="shared" ref="FR23:GJ23" si="413">IFERROR(FR22/FR17,"")</f>
        <v>3.6441828881846987E-2</v>
      </c>
      <c r="FS23" s="15">
        <f t="shared" si="413"/>
        <v>2.2809457579972183E-2</v>
      </c>
      <c r="FT23" s="15">
        <f t="shared" si="413"/>
        <v>2.6954177897574125E-3</v>
      </c>
      <c r="FU23" s="15">
        <f t="shared" si="413"/>
        <v>7.405375754251234E-3</v>
      </c>
      <c r="FV23" s="15">
        <f t="shared" si="413"/>
        <v>0.11163032191069575</v>
      </c>
      <c r="FW23" s="15">
        <f t="shared" si="413"/>
        <v>9.0844821491693178E-2</v>
      </c>
      <c r="FX23" s="15">
        <f t="shared" si="413"/>
        <v>1.2788365095285857E-2</v>
      </c>
      <c r="FY23" s="15">
        <f t="shared" si="413"/>
        <v>6.4536947402387863E-3</v>
      </c>
      <c r="FZ23" s="15">
        <f t="shared" si="413"/>
        <v>1.7736786094359701E-3</v>
      </c>
      <c r="GA23" s="15">
        <f t="shared" si="413"/>
        <v>4.4769085768143263E-3</v>
      </c>
      <c r="GB23" s="15">
        <f t="shared" si="413"/>
        <v>9.2999225006458273E-3</v>
      </c>
      <c r="GC23" s="15">
        <f t="shared" si="413"/>
        <v>7.0611970410221925E-3</v>
      </c>
      <c r="GD23" s="15">
        <f t="shared" si="413"/>
        <v>4.250386398763524E-3</v>
      </c>
      <c r="GE23" s="15">
        <f t="shared" si="413"/>
        <v>1.5157256536566881E-3</v>
      </c>
      <c r="GF23" s="15">
        <f t="shared" si="413"/>
        <v>1.12E-2</v>
      </c>
      <c r="GG23" s="15">
        <f t="shared" si="413"/>
        <v>4.9045762364046785E-2</v>
      </c>
      <c r="GH23" s="15">
        <f t="shared" si="413"/>
        <v>7.7180506170257263E-2</v>
      </c>
      <c r="GI23" s="15">
        <f t="shared" si="413"/>
        <v>0.1837449640917849</v>
      </c>
      <c r="GJ23" s="15">
        <f t="shared" si="413"/>
        <v>5.3761155971100726E-2</v>
      </c>
      <c r="GK23" s="15">
        <f t="shared" ref="GK23:HD23" si="414">IFERROR(GK22/GK17,"")</f>
        <v>0.17284355526402098</v>
      </c>
      <c r="GL23" s="15">
        <f t="shared" si="414"/>
        <v>5.5517788352594605E-2</v>
      </c>
      <c r="GM23" s="15">
        <f t="shared" si="414"/>
        <v>1.9033308289506636E-2</v>
      </c>
      <c r="GN23" s="15">
        <f t="shared" si="414"/>
        <v>3.3955857385398983E-4</v>
      </c>
      <c r="GO23" s="15">
        <f t="shared" si="414"/>
        <v>1.1547344110854503E-3</v>
      </c>
      <c r="GP23" s="15">
        <f t="shared" si="414"/>
        <v>1.8058690744920992E-2</v>
      </c>
      <c r="GQ23" s="15">
        <f t="shared" si="414"/>
        <v>8.0885893115069815E-2</v>
      </c>
      <c r="GR23" s="15">
        <f t="shared" si="414"/>
        <v>5.0189907759088444E-2</v>
      </c>
      <c r="GS23" s="15">
        <f t="shared" si="414"/>
        <v>6.7375886524822697E-3</v>
      </c>
      <c r="GT23" s="15">
        <f t="shared" si="414"/>
        <v>8.845829823083403E-3</v>
      </c>
      <c r="GU23" s="15">
        <f t="shared" si="414"/>
        <v>1.5231237884242592E-2</v>
      </c>
      <c r="GV23" s="15">
        <f t="shared" si="414"/>
        <v>6.5381968341362701E-3</v>
      </c>
      <c r="GW23" s="15">
        <f t="shared" si="414"/>
        <v>2.8078620136381869E-3</v>
      </c>
      <c r="GX23" s="15">
        <f t="shared" si="414"/>
        <v>4.0716612377850165E-4</v>
      </c>
      <c r="GY23" s="15">
        <f t="shared" si="414"/>
        <v>4.7103155911446069E-4</v>
      </c>
      <c r="GZ23" s="15">
        <f t="shared" si="414"/>
        <v>9.6434833430742248E-3</v>
      </c>
      <c r="HA23" s="15">
        <f t="shared" si="414"/>
        <v>6.2254259501965921E-3</v>
      </c>
      <c r="HB23" s="15">
        <f t="shared" si="414"/>
        <v>1.5094339622641509E-3</v>
      </c>
      <c r="HC23" s="15">
        <f t="shared" si="414"/>
        <v>3.0570652173913045E-3</v>
      </c>
      <c r="HD23" s="15">
        <f t="shared" si="414"/>
        <v>5.9746079163554896E-3</v>
      </c>
      <c r="HE23" s="15">
        <f t="shared" ref="HE23:HV23" si="415">IFERROR(HE22/HE17,"")</f>
        <v>6.0839586290813222E-2</v>
      </c>
      <c r="HF23" s="15">
        <f t="shared" si="415"/>
        <v>1.0301109350237718E-2</v>
      </c>
      <c r="HG23" s="15">
        <f t="shared" si="415"/>
        <v>6.6016073478760047E-3</v>
      </c>
      <c r="HH23" s="15">
        <f t="shared" si="415"/>
        <v>2.8985507246376812E-3</v>
      </c>
      <c r="HI23" s="15">
        <f t="shared" si="415"/>
        <v>2.8268551236749115E-3</v>
      </c>
      <c r="HJ23" s="15">
        <f t="shared" si="415"/>
        <v>6.439742410303588E-3</v>
      </c>
      <c r="HK23" s="15">
        <f t="shared" si="415"/>
        <v>1.4831294030404152E-3</v>
      </c>
      <c r="HL23" s="15">
        <f t="shared" si="415"/>
        <v>1.0897203051216855E-3</v>
      </c>
      <c r="HM23" s="15">
        <f t="shared" si="415"/>
        <v>1.7039403620873271E-2</v>
      </c>
      <c r="HN23" s="15">
        <f t="shared" si="415"/>
        <v>0.1536484081471228</v>
      </c>
      <c r="HO23" s="15">
        <f t="shared" si="415"/>
        <v>2.8682402151180161E-2</v>
      </c>
      <c r="HP23" s="15">
        <f t="shared" si="415"/>
        <v>3.6683785766691121E-3</v>
      </c>
      <c r="HQ23" s="15">
        <f t="shared" si="415"/>
        <v>9.1324200913242006E-4</v>
      </c>
      <c r="HR23" s="15">
        <f t="shared" si="415"/>
        <v>1.3321492007104796E-3</v>
      </c>
      <c r="HS23" s="15">
        <f t="shared" si="415"/>
        <v>0</v>
      </c>
      <c r="HT23" s="15">
        <f t="shared" si="415"/>
        <v>9.0456806874717323E-4</v>
      </c>
      <c r="HU23" s="15">
        <f t="shared" si="415"/>
        <v>1.1827321111768185E-3</v>
      </c>
      <c r="HV23" s="15">
        <f t="shared" si="415"/>
        <v>3.6788573901752868E-3</v>
      </c>
      <c r="HW23" s="15">
        <f t="shared" ref="HW23:IS23" si="416">IFERROR(HW22/HW17,"")</f>
        <v>4.1512231282431429E-2</v>
      </c>
      <c r="HX23" s="15">
        <f t="shared" si="416"/>
        <v>1.0370835952231301E-2</v>
      </c>
      <c r="HY23" s="15">
        <f t="shared" si="416"/>
        <v>7.1994240460763136E-4</v>
      </c>
      <c r="HZ23" s="15">
        <f t="shared" si="416"/>
        <v>1.1428571428571429E-3</v>
      </c>
      <c r="IA23" s="15">
        <f t="shared" si="416"/>
        <v>4.5769144898414826E-2</v>
      </c>
      <c r="IB23" s="15">
        <f t="shared" si="416"/>
        <v>8.8903523213697735E-3</v>
      </c>
      <c r="IC23" s="15">
        <f t="shared" si="416"/>
        <v>1.1985617259288853E-3</v>
      </c>
      <c r="ID23" s="15">
        <f t="shared" si="416"/>
        <v>9.519276534983341E-4</v>
      </c>
      <c r="IE23" s="15">
        <f t="shared" si="416"/>
        <v>8.3298625572678054E-4</v>
      </c>
      <c r="IF23" s="15">
        <f t="shared" si="416"/>
        <v>0.11870503597122302</v>
      </c>
      <c r="IG23" s="15">
        <f t="shared" si="416"/>
        <v>1.6119577960140678E-2</v>
      </c>
      <c r="IH23" s="15">
        <f t="shared" si="416"/>
        <v>9.0456806874717323E-4</v>
      </c>
      <c r="II23" s="15">
        <f t="shared" si="416"/>
        <v>1.037344398340249E-3</v>
      </c>
      <c r="IJ23" s="15">
        <f t="shared" si="416"/>
        <v>1.2322858903265558E-3</v>
      </c>
      <c r="IK23" s="15">
        <f t="shared" si="416"/>
        <v>1.7094017094017094E-3</v>
      </c>
      <c r="IL23" s="15">
        <f t="shared" si="416"/>
        <v>1.0025062656641604E-3</v>
      </c>
      <c r="IM23" s="15">
        <f t="shared" si="416"/>
        <v>2.5806451612903226E-3</v>
      </c>
      <c r="IN23" s="15">
        <f t="shared" si="416"/>
        <v>0</v>
      </c>
      <c r="IO23" s="15">
        <f t="shared" si="416"/>
        <v>8.869179600886918E-3</v>
      </c>
      <c r="IP23" s="15">
        <f t="shared" si="416"/>
        <v>1.0714285714285715E-3</v>
      </c>
      <c r="IQ23" s="15">
        <f t="shared" si="416"/>
        <v>9.3589143659335522E-4</v>
      </c>
      <c r="IR23" s="15">
        <f t="shared" si="416"/>
        <v>6.8306010928961749E-4</v>
      </c>
      <c r="IS23" s="15">
        <f t="shared" si="416"/>
        <v>0.1432370820668693</v>
      </c>
      <c r="IT23" s="15">
        <f t="shared" ref="IT23:JK23" si="417">IFERROR(IT22/IT17,"")</f>
        <v>1.0619010619010619E-2</v>
      </c>
      <c r="IU23" s="15">
        <f t="shared" si="417"/>
        <v>1.998001998001998E-2</v>
      </c>
      <c r="IV23" s="15">
        <f t="shared" si="417"/>
        <v>2.3458445040214475E-3</v>
      </c>
      <c r="IW23" s="15">
        <f t="shared" si="417"/>
        <v>8.4530853761622987E-4</v>
      </c>
      <c r="IX23" s="15">
        <f t="shared" si="417"/>
        <v>2.2054190296156269E-3</v>
      </c>
      <c r="IY23" s="15">
        <f t="shared" si="417"/>
        <v>1.452513966480447E-2</v>
      </c>
      <c r="IZ23" s="15">
        <f t="shared" si="417"/>
        <v>1.3730874852883483E-2</v>
      </c>
      <c r="JA23" s="15">
        <f t="shared" si="417"/>
        <v>3.8819875776397513E-4</v>
      </c>
      <c r="JB23" s="15">
        <f t="shared" si="417"/>
        <v>8.9010612803834301E-3</v>
      </c>
      <c r="JC23" s="15">
        <f t="shared" si="417"/>
        <v>1.6046511627906976E-2</v>
      </c>
      <c r="JD23" s="15">
        <f t="shared" si="417"/>
        <v>2.8164556962025317E-2</v>
      </c>
      <c r="JE23" s="15">
        <f t="shared" si="417"/>
        <v>4.3564356435643568E-3</v>
      </c>
      <c r="JF23" s="15">
        <f t="shared" si="417"/>
        <v>2.0333468889792597E-3</v>
      </c>
      <c r="JG23" s="15">
        <f t="shared" si="417"/>
        <v>7.701421800947867E-3</v>
      </c>
      <c r="JH23" s="15">
        <f t="shared" si="417"/>
        <v>3.7478705281090291E-3</v>
      </c>
      <c r="JI23" s="15">
        <f t="shared" si="417"/>
        <v>2.3923444976076554E-3</v>
      </c>
      <c r="JJ23" s="15">
        <f t="shared" si="417"/>
        <v>2.5053686471009306E-3</v>
      </c>
      <c r="JK23" s="15">
        <f t="shared" si="417"/>
        <v>3.7024570851565131E-3</v>
      </c>
      <c r="JL23" s="15">
        <f t="shared" ref="JL23:KK23" si="418">IFERROR(JL22/JL17,"")</f>
        <v>5.4945054945054944E-2</v>
      </c>
      <c r="JM23" s="15">
        <f t="shared" si="418"/>
        <v>8.1967213114754103E-3</v>
      </c>
      <c r="JN23" s="15">
        <f t="shared" si="418"/>
        <v>1.976284584980237E-3</v>
      </c>
      <c r="JO23" s="15">
        <f t="shared" si="418"/>
        <v>3.1520882584712374E-3</v>
      </c>
      <c r="JP23" s="15">
        <f t="shared" si="418"/>
        <v>4.1958041958041958E-3</v>
      </c>
      <c r="JQ23" s="15">
        <f t="shared" si="418"/>
        <v>1.1308068459657702E-2</v>
      </c>
      <c r="JR23" s="15">
        <f t="shared" si="418"/>
        <v>3.616636528028933E-3</v>
      </c>
      <c r="JS23" s="15">
        <f t="shared" si="418"/>
        <v>8.1732733959950961E-4</v>
      </c>
      <c r="JT23" s="15">
        <f t="shared" si="418"/>
        <v>4.2992261392949269E-3</v>
      </c>
      <c r="JU23" s="15">
        <f t="shared" si="418"/>
        <v>9.0160721285770292E-3</v>
      </c>
      <c r="JV23" s="15">
        <f t="shared" si="418"/>
        <v>1.7331022530329288E-3</v>
      </c>
      <c r="JW23" s="15">
        <f t="shared" si="418"/>
        <v>4.6375110067508073E-2</v>
      </c>
      <c r="JX23" s="15">
        <f t="shared" si="418"/>
        <v>9.8264002620373405E-3</v>
      </c>
      <c r="JY23" s="15">
        <f t="shared" si="418"/>
        <v>5.5732484076433117E-3</v>
      </c>
      <c r="JZ23" s="15">
        <f t="shared" si="418"/>
        <v>2.2359290670778721E-2</v>
      </c>
      <c r="KA23" s="15">
        <f t="shared" si="418"/>
        <v>1.0434782608695653E-2</v>
      </c>
      <c r="KB23" s="15">
        <f t="shared" si="418"/>
        <v>4.3557168784029042E-3</v>
      </c>
      <c r="KC23" s="15">
        <f t="shared" si="418"/>
        <v>8.3298625572678054E-4</v>
      </c>
      <c r="KD23" s="15">
        <f t="shared" si="418"/>
        <v>8.3298625572678054E-4</v>
      </c>
      <c r="KE23" s="15">
        <f t="shared" si="418"/>
        <v>1.7993702204228521E-3</v>
      </c>
      <c r="KF23" s="15">
        <f t="shared" si="418"/>
        <v>2.7589431844750992E-2</v>
      </c>
      <c r="KG23" s="15">
        <f t="shared" si="418"/>
        <v>3.2883435582822085E-2</v>
      </c>
      <c r="KH23" s="15">
        <f t="shared" si="418"/>
        <v>2.1916092673763305E-3</v>
      </c>
      <c r="KI23" s="15">
        <f t="shared" si="418"/>
        <v>7.7903682719546738E-3</v>
      </c>
      <c r="KJ23" s="15">
        <f t="shared" si="418"/>
        <v>8.3612040133779261E-3</v>
      </c>
      <c r="KK23" s="15">
        <f t="shared" si="418"/>
        <v>2.2623400365630712E-2</v>
      </c>
      <c r="KL23" s="15">
        <f t="shared" ref="KL23:LC23" si="419">IFERROR(KL22/KL17,"")</f>
        <v>3.3500837520938024E-3</v>
      </c>
      <c r="KM23" s="15">
        <f t="shared" si="419"/>
        <v>1.2330456226880395E-3</v>
      </c>
      <c r="KN23" s="15">
        <f t="shared" si="419"/>
        <v>4.8851978505129456E-4</v>
      </c>
      <c r="KO23" s="15">
        <f t="shared" si="419"/>
        <v>5.3248136315228972E-4</v>
      </c>
      <c r="KP23" s="15">
        <f t="shared" si="419"/>
        <v>1.7743644067796611E-2</v>
      </c>
      <c r="KQ23" s="15">
        <f t="shared" si="419"/>
        <v>3.0063885757234121E-3</v>
      </c>
      <c r="KR23" s="15">
        <f t="shared" si="419"/>
        <v>4.734848484848485E-4</v>
      </c>
      <c r="KS23" s="15">
        <f t="shared" si="419"/>
        <v>5.2548607461902258E-4</v>
      </c>
      <c r="KT23" s="15">
        <f t="shared" si="419"/>
        <v>1.9569471624266144E-3</v>
      </c>
      <c r="KU23" s="15">
        <f t="shared" si="419"/>
        <v>1.9297568506368198E-3</v>
      </c>
      <c r="KV23" s="15">
        <f t="shared" si="419"/>
        <v>1.8518518518518519E-3</v>
      </c>
      <c r="KW23" s="15">
        <f t="shared" si="419"/>
        <v>4.0816326530612249E-3</v>
      </c>
      <c r="KX23" s="15">
        <f t="shared" si="419"/>
        <v>4.9916805324459234E-3</v>
      </c>
      <c r="KY23" s="15">
        <f t="shared" si="419"/>
        <v>7.103648692282854E-3</v>
      </c>
      <c r="KZ23" s="15">
        <f t="shared" si="419"/>
        <v>9.316770186335404E-3</v>
      </c>
      <c r="LA23" s="15">
        <f t="shared" si="419"/>
        <v>6.7039106145251395E-3</v>
      </c>
      <c r="LB23" s="15">
        <f t="shared" si="419"/>
        <v>2.7810885975367503E-3</v>
      </c>
      <c r="LC23" s="15">
        <f t="shared" si="419"/>
        <v>6.4910271095838107E-3</v>
      </c>
      <c r="LD23" s="15">
        <f t="shared" ref="LD23:LX23" si="420">IFERROR(LD22/LD17,"")</f>
        <v>4.733390362132877E-2</v>
      </c>
      <c r="LE23" s="15">
        <f t="shared" si="420"/>
        <v>1.0804321728691477E-2</v>
      </c>
      <c r="LF23" s="15">
        <f t="shared" si="420"/>
        <v>1.3371537726838587E-2</v>
      </c>
      <c r="LG23" s="15">
        <f t="shared" si="420"/>
        <v>2.6857654431512983E-3</v>
      </c>
      <c r="LH23" s="15">
        <f t="shared" si="420"/>
        <v>4.5558086560364463E-3</v>
      </c>
      <c r="LI23" s="15">
        <f t="shared" si="420"/>
        <v>1.7436228608330641E-2</v>
      </c>
      <c r="LJ23" s="15">
        <f t="shared" si="420"/>
        <v>1.8083182640144665E-3</v>
      </c>
      <c r="LK23" s="15">
        <f>IFERROR(LK22/LK17,"")</f>
        <v>4.074241738343142E-3</v>
      </c>
      <c r="LL23" s="15">
        <f t="shared" si="420"/>
        <v>1.1216566005176877E-2</v>
      </c>
      <c r="LM23" s="15">
        <f t="shared" si="420"/>
        <v>4.8567265662943174E-3</v>
      </c>
      <c r="LN23" s="15">
        <f t="shared" si="420"/>
        <v>4.107542942494399E-3</v>
      </c>
      <c r="LO23" s="15">
        <f t="shared" si="420"/>
        <v>1.8390804597701149E-3</v>
      </c>
      <c r="LP23" s="15">
        <f t="shared" si="420"/>
        <v>1.1142061281337048E-3</v>
      </c>
      <c r="LQ23" s="15">
        <f t="shared" si="420"/>
        <v>8.1159420289855077E-3</v>
      </c>
      <c r="LR23" s="15">
        <f>IFERROR(LR22/LR17,"")</f>
        <v>1.2117714945181766E-2</v>
      </c>
      <c r="LS23" s="15">
        <f t="shared" si="420"/>
        <v>3.3250207813798837E-3</v>
      </c>
      <c r="LT23" s="15">
        <f t="shared" si="420"/>
        <v>8.21917808219178E-3</v>
      </c>
      <c r="LU23" s="15">
        <f t="shared" si="420"/>
        <v>1.9193857965451055E-3</v>
      </c>
      <c r="LV23" s="15">
        <f t="shared" si="420"/>
        <v>3.0135610246107484E-3</v>
      </c>
      <c r="LW23" s="15">
        <f t="shared" si="420"/>
        <v>1.3419216317767043E-2</v>
      </c>
      <c r="LX23" s="15">
        <f t="shared" si="420"/>
        <v>1.8737944337283E-2</v>
      </c>
      <c r="LY23" s="15">
        <f t="shared" ref="LY23:MU23" si="421">IFERROR(LY22/LY17,"")</f>
        <v>1.2226750648388292E-2</v>
      </c>
      <c r="LZ23" s="15">
        <f t="shared" si="421"/>
        <v>1.5174506828528073E-3</v>
      </c>
      <c r="MA23" s="15">
        <f t="shared" si="421"/>
        <v>5.1413881748071976E-3</v>
      </c>
      <c r="MB23" s="15">
        <f t="shared" si="421"/>
        <v>3.9243498817966904E-2</v>
      </c>
      <c r="MC23" s="15">
        <f t="shared" si="421"/>
        <v>7.1371927042030133E-3</v>
      </c>
      <c r="MD23" s="15">
        <f t="shared" si="421"/>
        <v>3.7753657385559227E-3</v>
      </c>
      <c r="ME23" s="15">
        <f t="shared" si="421"/>
        <v>2.0161290322580645E-3</v>
      </c>
      <c r="MF23" s="15">
        <f t="shared" si="421"/>
        <v>2.9106029106029108E-3</v>
      </c>
      <c r="MG23" s="15">
        <f t="shared" si="421"/>
        <v>9.0509666080843584E-2</v>
      </c>
      <c r="MH23" s="15">
        <f t="shared" si="421"/>
        <v>5.2410901467505244E-3</v>
      </c>
      <c r="MI23" s="15">
        <f t="shared" si="421"/>
        <v>2.6607538802660754E-3</v>
      </c>
      <c r="MJ23" s="15">
        <f t="shared" si="421"/>
        <v>4.1841004184100415E-3</v>
      </c>
      <c r="MK23" s="15">
        <f t="shared" si="421"/>
        <v>1.1567379988432619E-3</v>
      </c>
      <c r="ML23" s="15">
        <f t="shared" si="421"/>
        <v>1.3537374926427309E-2</v>
      </c>
      <c r="MM23" s="15">
        <f t="shared" si="421"/>
        <v>2.9901751388295601E-3</v>
      </c>
      <c r="MN23" s="15">
        <f t="shared" si="421"/>
        <v>6.1090225563909771E-3</v>
      </c>
      <c r="MO23" s="15">
        <f t="shared" si="421"/>
        <v>5.303760848601736E-3</v>
      </c>
      <c r="MP23" s="15">
        <f t="shared" si="421"/>
        <v>1.0899182561307902E-3</v>
      </c>
      <c r="MQ23" s="15">
        <f t="shared" si="421"/>
        <v>4.3640897755610969E-3</v>
      </c>
      <c r="MR23" s="15">
        <f t="shared" si="421"/>
        <v>6.4493013256897167E-3</v>
      </c>
      <c r="MS23" s="15">
        <f t="shared" si="421"/>
        <v>6.7613252197430695E-3</v>
      </c>
      <c r="MT23" s="15">
        <f t="shared" si="421"/>
        <v>8.5820895522388061E-3</v>
      </c>
      <c r="MU23" s="15">
        <f t="shared" si="421"/>
        <v>1.2135922330097086E-3</v>
      </c>
      <c r="MV23" s="15">
        <f t="shared" ref="MV23:NO23" si="422">IFERROR(MV22/MV17,"")</f>
        <v>5.5002370791844474E-2</v>
      </c>
      <c r="MW23" s="15">
        <f t="shared" si="422"/>
        <v>2.2017045454545456E-2</v>
      </c>
      <c r="MX23" s="15">
        <f t="shared" si="422"/>
        <v>4.5004500450045003E-4</v>
      </c>
      <c r="MY23" s="15">
        <f t="shared" si="422"/>
        <v>1.6703786191536749E-3</v>
      </c>
      <c r="MZ23" s="15">
        <f t="shared" si="422"/>
        <v>1.9529006318207927E-2</v>
      </c>
      <c r="NA23" s="15">
        <f t="shared" si="422"/>
        <v>1.1173184357541898E-3</v>
      </c>
      <c r="NB23" s="15">
        <f t="shared" si="422"/>
        <v>3.8643194504079004E-3</v>
      </c>
      <c r="NC23" s="15">
        <f t="shared" si="422"/>
        <v>1.0934937124111536E-3</v>
      </c>
      <c r="ND23" s="15">
        <f t="shared" si="422"/>
        <v>1.2202562538133007E-3</v>
      </c>
      <c r="NE23" s="15">
        <f t="shared" si="422"/>
        <v>1.8289085545722714E-2</v>
      </c>
      <c r="NF23" s="15">
        <f t="shared" si="422"/>
        <v>7.6660988074957409E-3</v>
      </c>
      <c r="NG23" s="15">
        <f t="shared" si="422"/>
        <v>1.5424164524421595E-3</v>
      </c>
      <c r="NH23" s="15">
        <f t="shared" si="422"/>
        <v>0</v>
      </c>
      <c r="NI23" s="15">
        <f t="shared" si="422"/>
        <v>1.3037809647979139E-3</v>
      </c>
      <c r="NJ23" s="15">
        <f t="shared" si="422"/>
        <v>7.6804915514592934E-4</v>
      </c>
      <c r="NK23" s="15">
        <f t="shared" si="422"/>
        <v>8.8638195004029016E-3</v>
      </c>
      <c r="NL23" s="15">
        <f t="shared" si="422"/>
        <v>7.717303005686434E-3</v>
      </c>
      <c r="NM23" s="15">
        <f t="shared" si="422"/>
        <v>3.2822757111597373E-3</v>
      </c>
      <c r="NN23" s="15">
        <f t="shared" si="422"/>
        <v>1.9147917663954045E-2</v>
      </c>
      <c r="NO23" s="15">
        <f t="shared" si="422"/>
        <v>5.4690786705931848E-3</v>
      </c>
      <c r="NP23" s="15">
        <f t="shared" ref="NP23:OH23" si="423">IFERROR(NP22/NP17,"")</f>
        <v>2.1315468940316686E-2</v>
      </c>
      <c r="NQ23" s="15">
        <f t="shared" si="423"/>
        <v>4.8396501457725949E-2</v>
      </c>
      <c r="NR23" s="15">
        <f t="shared" si="423"/>
        <v>2.1160628406540559E-2</v>
      </c>
      <c r="NS23" s="15">
        <f t="shared" si="423"/>
        <v>2.1715526601520088E-3</v>
      </c>
      <c r="NT23" s="15">
        <f t="shared" si="423"/>
        <v>1.7634539373669808E-2</v>
      </c>
      <c r="NU23" s="15">
        <f t="shared" si="423"/>
        <v>4.0861812778603271E-3</v>
      </c>
      <c r="NV23" s="15">
        <f t="shared" si="423"/>
        <v>3.4662045060658577E-3</v>
      </c>
      <c r="NW23" s="15">
        <f t="shared" si="423"/>
        <v>5.371900826446281E-3</v>
      </c>
      <c r="NX23" s="15">
        <f t="shared" si="423"/>
        <v>6.9033530571992107E-3</v>
      </c>
      <c r="NY23" s="15">
        <f t="shared" si="423"/>
        <v>4.8606610499027864E-3</v>
      </c>
      <c r="NZ23" s="15">
        <f t="shared" si="423"/>
        <v>2.025111381125962E-3</v>
      </c>
      <c r="OA23" s="15">
        <f t="shared" si="423"/>
        <v>5.8167716917111E-3</v>
      </c>
      <c r="OB23" s="15">
        <f t="shared" si="423"/>
        <v>4.459308807134894E-3</v>
      </c>
      <c r="OC23" s="15">
        <f t="shared" si="423"/>
        <v>2.6427061310782241E-3</v>
      </c>
      <c r="OD23" s="15">
        <f t="shared" si="423"/>
        <v>4.4427989633469087E-3</v>
      </c>
      <c r="OE23" s="15">
        <f t="shared" si="423"/>
        <v>4.4923629829290209E-4</v>
      </c>
      <c r="OF23" s="15">
        <f t="shared" si="423"/>
        <v>5.5274067250115156E-3</v>
      </c>
      <c r="OG23" s="15">
        <f t="shared" si="423"/>
        <v>4.5362903225806455E-3</v>
      </c>
      <c r="OH23" s="15">
        <f t="shared" si="423"/>
        <v>7.2639225181598066E-3</v>
      </c>
      <c r="OI23" s="15">
        <f t="shared" ref="OI23:PG23" si="424">IFERROR(OI22/OI17,"")</f>
        <v>0.10441066533765263</v>
      </c>
      <c r="OJ23" s="15">
        <f t="shared" si="424"/>
        <v>8.3362278568947547E-3</v>
      </c>
      <c r="OK23" s="15">
        <f t="shared" si="424"/>
        <v>3.7052284890901604E-3</v>
      </c>
      <c r="OL23" s="15">
        <f t="shared" si="424"/>
        <v>1.1146496815286623E-2</v>
      </c>
      <c r="OM23" s="15">
        <f t="shared" si="424"/>
        <v>5.2151238591916557E-3</v>
      </c>
      <c r="ON23" s="15">
        <f t="shared" si="424"/>
        <v>1.2535816618911174E-2</v>
      </c>
      <c r="OO23" s="15">
        <f t="shared" si="424"/>
        <v>4.7068891741548994E-3</v>
      </c>
      <c r="OP23" s="15">
        <f t="shared" si="424"/>
        <v>4.921259842519685E-3</v>
      </c>
      <c r="OQ23" s="15">
        <f t="shared" si="424"/>
        <v>1.0235414534288639E-2</v>
      </c>
      <c r="OR23" s="15">
        <f t="shared" si="424"/>
        <v>2.0137299771167048E-2</v>
      </c>
      <c r="OS23" s="15">
        <f t="shared" si="424"/>
        <v>7.0863918690005648E-2</v>
      </c>
      <c r="OT23" s="15">
        <f t="shared" si="424"/>
        <v>6.1174551386623168E-3</v>
      </c>
      <c r="OU23" s="15">
        <f t="shared" si="424"/>
        <v>2.406159769008662E-3</v>
      </c>
      <c r="OV23" s="15">
        <f t="shared" si="424"/>
        <v>2.5575447570332483E-3</v>
      </c>
      <c r="OW23" s="15">
        <f t="shared" si="424"/>
        <v>1.0471204188481676E-3</v>
      </c>
      <c r="OX23" s="15">
        <f t="shared" si="424"/>
        <v>1.5094339622641509E-3</v>
      </c>
      <c r="OY23" s="15">
        <f t="shared" si="424"/>
        <v>1.2578616352201257E-3</v>
      </c>
      <c r="OZ23" s="15">
        <f t="shared" si="424"/>
        <v>2.4271844660194173E-3</v>
      </c>
      <c r="PA23" s="15">
        <f t="shared" si="424"/>
        <v>2.2509848058525606E-3</v>
      </c>
      <c r="PB23" s="15">
        <f t="shared" si="424"/>
        <v>1.8529956763434219E-3</v>
      </c>
      <c r="PC23" s="15">
        <f t="shared" si="424"/>
        <v>3.3944331296673454E-4</v>
      </c>
      <c r="PD23" s="15">
        <f t="shared" si="424"/>
        <v>4.2253521126760559E-3</v>
      </c>
      <c r="PE23" s="15">
        <f t="shared" si="424"/>
        <v>1.6963528413910093E-3</v>
      </c>
      <c r="PF23" s="15">
        <f t="shared" si="424"/>
        <v>1.3838310269482883E-2</v>
      </c>
      <c r="PG23" s="15">
        <f t="shared" si="424"/>
        <v>6.0577819198508855E-3</v>
      </c>
      <c r="PH23" s="15">
        <f t="shared" ref="PH23:PZ23" si="425">IFERROR(PH22/PH17,"")</f>
        <v>5.6850483229107449E-3</v>
      </c>
      <c r="PI23" s="15">
        <f t="shared" si="425"/>
        <v>2.9229082937522835E-3</v>
      </c>
      <c r="PJ23" s="15">
        <f t="shared" si="425"/>
        <v>6.2893081761006293E-3</v>
      </c>
      <c r="PK23" s="15">
        <f t="shared" si="425"/>
        <v>2.0554984583761563E-3</v>
      </c>
      <c r="PL23" s="15">
        <f t="shared" si="425"/>
        <v>8.3380601247872943E-2</v>
      </c>
      <c r="PM23" s="15">
        <f t="shared" si="425"/>
        <v>2.9973772948669914E-3</v>
      </c>
      <c r="PN23" s="15">
        <f t="shared" si="425"/>
        <v>2.2026431718061676E-3</v>
      </c>
      <c r="PO23" s="15">
        <f t="shared" si="425"/>
        <v>5.8715596330275229E-3</v>
      </c>
      <c r="PP23" s="15">
        <f t="shared" si="425"/>
        <v>4.9019607843137254E-3</v>
      </c>
      <c r="PQ23" s="15">
        <f t="shared" si="425"/>
        <v>1.4184397163120567E-2</v>
      </c>
      <c r="PR23" s="15">
        <f t="shared" si="425"/>
        <v>3.4181541967337639E-3</v>
      </c>
      <c r="PS23" s="15">
        <f t="shared" si="425"/>
        <v>4.657661853749418E-4</v>
      </c>
      <c r="PT23" s="15">
        <f t="shared" si="425"/>
        <v>2.185792349726776E-3</v>
      </c>
      <c r="PU23" s="15">
        <f t="shared" si="425"/>
        <v>3.4985422740524781E-3</v>
      </c>
      <c r="PV23" s="15">
        <f t="shared" si="425"/>
        <v>4.9365303244005643E-3</v>
      </c>
      <c r="PW23" s="15">
        <f t="shared" si="425"/>
        <v>7.5471698113207548E-3</v>
      </c>
      <c r="PX23" s="15">
        <f t="shared" si="425"/>
        <v>6.2667860340196958E-3</v>
      </c>
      <c r="PY23" s="15">
        <f t="shared" si="425"/>
        <v>2.8243962341383544E-2</v>
      </c>
      <c r="PZ23" s="15">
        <f t="shared" si="425"/>
        <v>4.9261083743842365E-3</v>
      </c>
      <c r="QA23" s="15">
        <f t="shared" ref="QA23:QW23" si="426">IFERROR(QA22/QA17,"")</f>
        <v>0.10411156528011541</v>
      </c>
      <c r="QB23" s="15">
        <f t="shared" si="426"/>
        <v>1.1846689895470384E-2</v>
      </c>
      <c r="QC23" s="15">
        <f t="shared" si="426"/>
        <v>1.0638297872340425E-2</v>
      </c>
      <c r="QD23" s="15">
        <f t="shared" si="426"/>
        <v>5.3354632587859427E-2</v>
      </c>
      <c r="QE23" s="15">
        <f t="shared" si="426"/>
        <v>5.7208237986270021E-3</v>
      </c>
      <c r="QF23" s="15">
        <f t="shared" si="426"/>
        <v>5.3116147308781871E-3</v>
      </c>
      <c r="QG23" s="15">
        <f t="shared" si="426"/>
        <v>6.6785396260017806E-3</v>
      </c>
      <c r="QH23" s="15">
        <f t="shared" si="426"/>
        <v>1.2381345439537762E-2</v>
      </c>
      <c r="QI23" s="15">
        <f t="shared" si="426"/>
        <v>3.2617559119325901E-2</v>
      </c>
      <c r="QJ23" s="15">
        <f t="shared" si="426"/>
        <v>3.7907505686125853E-3</v>
      </c>
      <c r="QK23" s="15">
        <f t="shared" si="426"/>
        <v>1.4012143858010276E-3</v>
      </c>
      <c r="QL23" s="15">
        <f t="shared" si="426"/>
        <v>2.1822149481723948E-3</v>
      </c>
      <c r="QM23" s="15">
        <f t="shared" si="426"/>
        <v>3.4280117531831538E-3</v>
      </c>
      <c r="QN23" s="15">
        <f t="shared" si="426"/>
        <v>1.9477989871445266E-3</v>
      </c>
      <c r="QO23" s="15">
        <f t="shared" si="426"/>
        <v>8.9007565643079659E-4</v>
      </c>
      <c r="QP23" s="15">
        <f t="shared" si="426"/>
        <v>1.4917951268025858E-3</v>
      </c>
      <c r="QQ23" s="15">
        <f t="shared" si="426"/>
        <v>2.2893772893772895E-3</v>
      </c>
      <c r="QR23" s="15">
        <f t="shared" si="426"/>
        <v>5.4644808743169399E-4</v>
      </c>
      <c r="QS23" s="15">
        <f t="shared" si="426"/>
        <v>1.0174880763116057E-2</v>
      </c>
      <c r="QT23" s="15">
        <f t="shared" si="426"/>
        <v>1.1621150493898896E-2</v>
      </c>
      <c r="QU23" s="15">
        <f t="shared" si="426"/>
        <v>2.5399129172714078E-3</v>
      </c>
      <c r="QV23" s="15">
        <f t="shared" si="426"/>
        <v>3.8691523039043265E-3</v>
      </c>
      <c r="QW23" s="15">
        <f t="shared" si="426"/>
        <v>5.4495912806539508E-3</v>
      </c>
      <c r="QX23" s="15">
        <f t="shared" ref="QX23:RN23" si="427">IFERROR(QX22/QX17,"")</f>
        <v>1.3447782546494993E-2</v>
      </c>
      <c r="QY23" s="15">
        <f t="shared" si="427"/>
        <v>4.329004329004329E-4</v>
      </c>
      <c r="QZ23" s="15">
        <f t="shared" si="427"/>
        <v>4.7732696897374704E-3</v>
      </c>
      <c r="RA23" s="15">
        <f t="shared" si="427"/>
        <v>1.3623978201634877E-3</v>
      </c>
      <c r="RB23" s="15">
        <f t="shared" si="427"/>
        <v>0.10956289368200038</v>
      </c>
      <c r="RC23" s="15">
        <f t="shared" si="427"/>
        <v>1.8325345362277982E-2</v>
      </c>
      <c r="RD23" s="15">
        <f t="shared" si="427"/>
        <v>1.5473887814313346E-3</v>
      </c>
      <c r="RE23" s="15">
        <f t="shared" si="427"/>
        <v>2.6749888542131075E-3</v>
      </c>
      <c r="RF23" s="15">
        <f t="shared" si="427"/>
        <v>5.3104575163398695E-3</v>
      </c>
      <c r="RG23" s="15">
        <f t="shared" si="427"/>
        <v>1.8005041411595247E-3</v>
      </c>
      <c r="RH23" s="15">
        <f t="shared" si="427"/>
        <v>3.4542314335060447E-3</v>
      </c>
      <c r="RI23" s="15">
        <f t="shared" si="427"/>
        <v>2.0949720670391061E-3</v>
      </c>
      <c r="RJ23" s="15">
        <f t="shared" si="427"/>
        <v>1.3333333333333334E-2</v>
      </c>
      <c r="RK23" s="15">
        <f t="shared" si="427"/>
        <v>7.520510483135825E-3</v>
      </c>
      <c r="RL23" s="15">
        <f t="shared" si="427"/>
        <v>3.4188034188034188E-3</v>
      </c>
      <c r="RM23" s="15">
        <f t="shared" si="427"/>
        <v>5.1369863013698627E-3</v>
      </c>
      <c r="RN23" s="15">
        <f t="shared" si="427"/>
        <v>5.4074932406334491E-3</v>
      </c>
      <c r="RO23" s="15">
        <f t="shared" ref="RO23:SK23" si="428">IFERROR(RO22/RO17,"")</f>
        <v>3.0737704918032786E-3</v>
      </c>
      <c r="RP23" s="15">
        <f t="shared" si="428"/>
        <v>2.3255813953488372E-2</v>
      </c>
      <c r="RQ23" s="15">
        <f t="shared" si="428"/>
        <v>8.3065380493033223E-3</v>
      </c>
      <c r="RR23" s="15">
        <f t="shared" si="428"/>
        <v>4.2087542087542086E-4</v>
      </c>
      <c r="RS23" s="15">
        <f t="shared" si="428"/>
        <v>1.5325670498084292E-3</v>
      </c>
      <c r="RT23" s="15">
        <f t="shared" si="428"/>
        <v>0.12087401208740121</v>
      </c>
      <c r="RU23" s="15">
        <f t="shared" si="428"/>
        <v>8.771929824561403E-3</v>
      </c>
      <c r="RV23" s="15">
        <f t="shared" si="428"/>
        <v>4.4609665427509295E-3</v>
      </c>
      <c r="RW23" s="15">
        <f t="shared" si="428"/>
        <v>2.803364036844213E-3</v>
      </c>
      <c r="RX23" s="15">
        <f t="shared" si="428"/>
        <v>2.9865604778496766E-3</v>
      </c>
      <c r="RY23" s="15">
        <f t="shared" si="428"/>
        <v>4.2598509052183178E-3</v>
      </c>
      <c r="RZ23" s="15">
        <f t="shared" si="428"/>
        <v>1.7520805957074025E-3</v>
      </c>
      <c r="SA23" s="15">
        <f t="shared" si="428"/>
        <v>1.838235294117647E-3</v>
      </c>
      <c r="SB23" s="15">
        <f t="shared" si="428"/>
        <v>0</v>
      </c>
      <c r="SC23" s="15">
        <f t="shared" si="428"/>
        <v>7.8492935635792783E-4</v>
      </c>
      <c r="SD23" s="15">
        <f t="shared" si="428"/>
        <v>7.5872534142640367E-4</v>
      </c>
      <c r="SE23" s="15">
        <f t="shared" si="428"/>
        <v>4.9718263175339743E-3</v>
      </c>
      <c r="SF23" s="15">
        <f t="shared" si="428"/>
        <v>1.6161616161616162E-3</v>
      </c>
      <c r="SG23" s="15">
        <f t="shared" si="428"/>
        <v>3.889158969372873E-3</v>
      </c>
      <c r="SH23" s="15">
        <f t="shared" si="428"/>
        <v>3.1004459545551071E-2</v>
      </c>
      <c r="SI23" s="15">
        <f t="shared" si="428"/>
        <v>3.9182759585782252E-3</v>
      </c>
      <c r="SJ23" s="15">
        <f t="shared" si="428"/>
        <v>3.129997715330135E-2</v>
      </c>
      <c r="SK23" s="15">
        <f t="shared" si="428"/>
        <v>5.6068601583113458E-3</v>
      </c>
      <c r="SL23" s="15">
        <f t="shared" ref="SL23:TD23" si="429">IFERROR(SL22/SL17,"")</f>
        <v>9.9942889777270127E-3</v>
      </c>
      <c r="SM23" s="15">
        <f t="shared" si="429"/>
        <v>3.5739814152966403E-3</v>
      </c>
      <c r="SN23" s="15">
        <f t="shared" si="429"/>
        <v>1.9538882375928096E-3</v>
      </c>
      <c r="SO23" s="15">
        <f t="shared" si="429"/>
        <v>9.3879083740142696E-3</v>
      </c>
      <c r="SP23" s="15">
        <f t="shared" si="429"/>
        <v>6.8592057761732855E-3</v>
      </c>
      <c r="SQ23" s="15">
        <f t="shared" si="429"/>
        <v>7.1472708547888772E-2</v>
      </c>
      <c r="SR23" s="15">
        <f t="shared" si="429"/>
        <v>1.6230838593327322E-2</v>
      </c>
      <c r="SS23" s="15">
        <f t="shared" si="429"/>
        <v>7.9545454545454537E-3</v>
      </c>
      <c r="ST23" s="15">
        <f t="shared" si="429"/>
        <v>5.8202982902873773E-3</v>
      </c>
      <c r="SU23" s="15">
        <f t="shared" si="429"/>
        <v>1.2836647369745784E-2</v>
      </c>
      <c r="SV23" s="15">
        <f t="shared" si="429"/>
        <v>1.9120458891013384E-3</v>
      </c>
      <c r="SW23" s="15">
        <f t="shared" si="429"/>
        <v>6.0028248587570623E-3</v>
      </c>
      <c r="SX23" s="15">
        <f t="shared" si="429"/>
        <v>4.6050301098122561E-3</v>
      </c>
      <c r="SY23" s="15">
        <f t="shared" si="429"/>
        <v>2.2354694485842027E-3</v>
      </c>
      <c r="SZ23" s="15">
        <f t="shared" si="429"/>
        <v>1.5293312029217073E-2</v>
      </c>
      <c r="TA23" s="15">
        <f t="shared" si="429"/>
        <v>4.9612778315585672E-2</v>
      </c>
      <c r="TB23" s="15">
        <f t="shared" si="429"/>
        <v>3.5207700101317123E-2</v>
      </c>
      <c r="TC23" s="15">
        <f t="shared" si="429"/>
        <v>2.46468289750526E-2</v>
      </c>
      <c r="TD23" s="15">
        <f t="shared" si="429"/>
        <v>9.0444082771448497E-2</v>
      </c>
      <c r="TE23" s="15">
        <f t="shared" ref="TE23:VO23" si="430">IFERROR(TE22/TE17,"")</f>
        <v>0.10541436464088398</v>
      </c>
      <c r="TF23" s="15">
        <f t="shared" si="430"/>
        <v>2.2054380664652568E-2</v>
      </c>
      <c r="TG23" s="15">
        <f t="shared" si="430"/>
        <v>1.5542328042328041E-2</v>
      </c>
      <c r="TH23" s="15">
        <f t="shared" si="430"/>
        <v>2.9985007496251873E-3</v>
      </c>
      <c r="TI23" s="15">
        <f t="shared" si="430"/>
        <v>2.0013802622498276E-2</v>
      </c>
      <c r="TJ23" s="15">
        <f t="shared" si="430"/>
        <v>0.13586206896551725</v>
      </c>
      <c r="TK23" s="15">
        <f t="shared" si="430"/>
        <v>1.3260795647738865E-2</v>
      </c>
      <c r="TL23" s="15">
        <f t="shared" si="430"/>
        <v>9.4244362167620332E-3</v>
      </c>
      <c r="TM23" s="15">
        <f t="shared" si="430"/>
        <v>3.2465081162702907E-2</v>
      </c>
      <c r="TN23" s="15">
        <f t="shared" si="430"/>
        <v>3.5955056179775282E-3</v>
      </c>
      <c r="TO23" s="15">
        <f t="shared" si="430"/>
        <v>1.8484288354898336E-3</v>
      </c>
      <c r="TP23" s="15">
        <f t="shared" si="430"/>
        <v>1.6761649346295676E-2</v>
      </c>
      <c r="TQ23" s="15">
        <f t="shared" si="430"/>
        <v>2.1445358401880141E-2</v>
      </c>
      <c r="TR23" s="15">
        <f t="shared" si="430"/>
        <v>2.3195876288659795E-2</v>
      </c>
      <c r="TS23" s="15">
        <f t="shared" si="430"/>
        <v>3.5056967572304996E-3</v>
      </c>
      <c r="TT23" s="15">
        <f t="shared" si="430"/>
        <v>4.9010584445467097E-2</v>
      </c>
      <c r="TU23" s="15">
        <f t="shared" si="430"/>
        <v>0.18350068911202994</v>
      </c>
      <c r="TV23" s="15">
        <f t="shared" si="430"/>
        <v>0.20504596963865726</v>
      </c>
      <c r="TW23" s="15">
        <f t="shared" si="430"/>
        <v>0.11526061257388501</v>
      </c>
      <c r="TX23" s="15">
        <f t="shared" si="430"/>
        <v>0.20883924235065565</v>
      </c>
      <c r="TY23" s="15">
        <f t="shared" si="430"/>
        <v>0.27344434706397897</v>
      </c>
      <c r="TZ23" s="15">
        <f t="shared" si="430"/>
        <v>0.2816155374089605</v>
      </c>
      <c r="UA23" s="15">
        <f t="shared" si="430"/>
        <v>0.20952668073560446</v>
      </c>
      <c r="UB23" s="15">
        <f t="shared" si="430"/>
        <v>9.5591104174795161E-2</v>
      </c>
      <c r="UC23" s="15">
        <f t="shared" si="430"/>
        <v>0.14342629482071714</v>
      </c>
      <c r="UD23" s="15">
        <f t="shared" si="430"/>
        <v>0.34074444166874845</v>
      </c>
      <c r="UE23" s="15">
        <f t="shared" si="430"/>
        <v>0.19468498059122127</v>
      </c>
      <c r="UF23" s="15">
        <f t="shared" si="430"/>
        <v>1.8715440238196511E-2</v>
      </c>
      <c r="UG23" s="15">
        <f t="shared" si="430"/>
        <v>9.5419847328244278E-3</v>
      </c>
      <c r="UH23" s="15">
        <f t="shared" si="430"/>
        <v>1.1142061281337048E-3</v>
      </c>
      <c r="UI23" s="15">
        <f t="shared" si="430"/>
        <v>1.3494318181818182E-2</v>
      </c>
      <c r="UJ23" s="15">
        <f t="shared" si="430"/>
        <v>3.0395136778115501E-3</v>
      </c>
      <c r="UK23" s="15">
        <f t="shared" si="430"/>
        <v>2.1477663230240552E-3</v>
      </c>
      <c r="UL23" s="15">
        <f t="shared" si="430"/>
        <v>9.2336103416435823E-4</v>
      </c>
      <c r="UM23" s="15">
        <f t="shared" si="430"/>
        <v>1.7462165308498253E-3</v>
      </c>
      <c r="UN23" s="15">
        <f t="shared" si="430"/>
        <v>1.7106731126812942E-2</v>
      </c>
      <c r="UO23" s="15">
        <f t="shared" si="430"/>
        <v>4.7311827956989247E-3</v>
      </c>
      <c r="UP23" s="15">
        <f t="shared" si="430"/>
        <v>7.6982294072363358E-3</v>
      </c>
      <c r="UQ23" s="15">
        <f t="shared" si="430"/>
        <v>7.3945193562418446E-3</v>
      </c>
      <c r="UR23" s="15">
        <f t="shared" si="430"/>
        <v>6.776789495976281E-3</v>
      </c>
      <c r="US23" s="15">
        <f t="shared" si="430"/>
        <v>5.6594365494889054E-2</v>
      </c>
      <c r="UT23" s="15">
        <f t="shared" si="430"/>
        <v>6.9686411149825784E-3</v>
      </c>
      <c r="UU23" s="15">
        <f t="shared" si="430"/>
        <v>1.6399286987522282E-2</v>
      </c>
      <c r="UV23" s="15">
        <f t="shared" si="430"/>
        <v>3.0257186081694403E-3</v>
      </c>
      <c r="UW23" s="15">
        <f t="shared" si="430"/>
        <v>4.5892611289582378E-4</v>
      </c>
      <c r="UX23" s="15">
        <f t="shared" si="430"/>
        <v>4.9043062200956937E-2</v>
      </c>
      <c r="UY23" s="15">
        <f t="shared" si="430"/>
        <v>6.2256809338521405E-3</v>
      </c>
      <c r="UZ23" s="15">
        <f t="shared" si="430"/>
        <v>3.2183908045977012E-3</v>
      </c>
      <c r="VA23" s="15">
        <f t="shared" si="430"/>
        <v>6.3091482649842269E-3</v>
      </c>
      <c r="VB23" s="15">
        <f t="shared" si="430"/>
        <v>1.7010596765197991E-2</v>
      </c>
      <c r="VC23" s="15">
        <f t="shared" si="430"/>
        <v>2.1244309559939303E-2</v>
      </c>
      <c r="VD23" s="15">
        <f t="shared" si="430"/>
        <v>5.7197330791229741E-3</v>
      </c>
      <c r="VE23" s="15">
        <f t="shared" si="430"/>
        <v>1.6602102933038186E-3</v>
      </c>
      <c r="VF23" s="15">
        <f t="shared" si="430"/>
        <v>5.9612518628912071E-3</v>
      </c>
      <c r="VG23" s="15">
        <f t="shared" si="430"/>
        <v>9.6861681518791171E-3</v>
      </c>
      <c r="VH23" s="15">
        <f t="shared" si="430"/>
        <v>1.3049151805132667E-3</v>
      </c>
      <c r="VI23" s="15">
        <f t="shared" si="430"/>
        <v>8.9726334679228351E-4</v>
      </c>
      <c r="VJ23" s="15">
        <f t="shared" si="430"/>
        <v>0</v>
      </c>
      <c r="VK23" s="15">
        <f t="shared" si="430"/>
        <v>9.4029149036201217E-4</v>
      </c>
      <c r="VL23" s="15">
        <f t="shared" si="430"/>
        <v>4.6846375294425542E-2</v>
      </c>
      <c r="VM23" s="15">
        <f t="shared" si="430"/>
        <v>9.8432373313889904E-3</v>
      </c>
      <c r="VN23" s="15">
        <f t="shared" si="430"/>
        <v>4.2052144659377629E-3</v>
      </c>
      <c r="VO23" s="15">
        <f t="shared" si="430"/>
        <v>9.823182711198428E-3</v>
      </c>
      <c r="VP23" s="15">
        <f t="shared" ref="VP23:YA23" si="431">IFERROR(VP22/VP17,"")</f>
        <v>4.9099836333878887E-3</v>
      </c>
      <c r="VQ23" s="15">
        <f t="shared" si="431"/>
        <v>7.5216246709289205E-4</v>
      </c>
      <c r="VR23" s="15">
        <f t="shared" si="431"/>
        <v>2.6954177897574125E-3</v>
      </c>
      <c r="VS23" s="15">
        <f t="shared" si="431"/>
        <v>1.6438356164383563E-3</v>
      </c>
      <c r="VT23" s="15">
        <f t="shared" si="431"/>
        <v>5.8479532163742691E-4</v>
      </c>
      <c r="VU23" s="15">
        <f t="shared" si="431"/>
        <v>1.1834319526627219E-3</v>
      </c>
      <c r="VV23" s="15">
        <f t="shared" si="431"/>
        <v>4.5420136260408781E-3</v>
      </c>
      <c r="VW23" s="15">
        <f t="shared" si="431"/>
        <v>9.6292729898892631E-4</v>
      </c>
      <c r="VX23" s="15">
        <f t="shared" si="431"/>
        <v>5.4854635216675812E-4</v>
      </c>
      <c r="VY23" s="15">
        <f t="shared" si="431"/>
        <v>1.2033694344163659E-3</v>
      </c>
      <c r="VZ23" s="15">
        <f t="shared" si="431"/>
        <v>5.941770647653001E-4</v>
      </c>
      <c r="WA23" s="15">
        <f t="shared" si="431"/>
        <v>1.1467889908256881E-3</v>
      </c>
      <c r="WB23" s="15">
        <f t="shared" si="431"/>
        <v>1.4807502467917078E-3</v>
      </c>
      <c r="WC23" s="15">
        <f t="shared" si="431"/>
        <v>5.9737156511350056E-4</v>
      </c>
      <c r="WD23" s="15">
        <f t="shared" si="431"/>
        <v>1.878522229179712E-3</v>
      </c>
      <c r="WE23" s="15">
        <f t="shared" si="431"/>
        <v>7.1326676176890159E-4</v>
      </c>
      <c r="WF23" s="15">
        <f t="shared" si="431"/>
        <v>2.840909090909091E-3</v>
      </c>
      <c r="WG23" s="15">
        <f t="shared" si="431"/>
        <v>1.2229922543823889E-3</v>
      </c>
      <c r="WH23" s="15">
        <f t="shared" si="431"/>
        <v>4.485981308411215E-3</v>
      </c>
      <c r="WI23" s="15">
        <f t="shared" si="431"/>
        <v>9.3852651337400278E-4</v>
      </c>
      <c r="WJ23" s="15">
        <f t="shared" si="431"/>
        <v>2.413793103448276E-3</v>
      </c>
      <c r="WK23" s="15">
        <f t="shared" si="431"/>
        <v>4.3261231281198007E-3</v>
      </c>
      <c r="WL23" s="15">
        <f t="shared" si="431"/>
        <v>1.1359333585762969E-3</v>
      </c>
      <c r="WM23" s="15">
        <f t="shared" si="431"/>
        <v>0</v>
      </c>
      <c r="WN23" s="15">
        <f t="shared" si="431"/>
        <v>3.1364349189754314E-3</v>
      </c>
      <c r="WO23" s="15">
        <f t="shared" si="431"/>
        <v>2.1802325581395349E-3</v>
      </c>
      <c r="WP23" s="15">
        <f t="shared" si="431"/>
        <v>1.2620950778291964E-3</v>
      </c>
      <c r="WQ23" s="15">
        <f t="shared" si="431"/>
        <v>1.0683760683760685E-3</v>
      </c>
      <c r="WR23" s="15">
        <f t="shared" si="431"/>
        <v>1.7584994138335288E-3</v>
      </c>
      <c r="WS23" s="15">
        <f t="shared" si="431"/>
        <v>1.2578616352201257E-3</v>
      </c>
      <c r="WT23" s="15">
        <f t="shared" si="431"/>
        <v>0</v>
      </c>
      <c r="WU23" s="15">
        <f t="shared" si="431"/>
        <v>1.0799136069114472E-3</v>
      </c>
      <c r="WV23" s="15">
        <f t="shared" si="431"/>
        <v>3.0753459764223477E-3</v>
      </c>
      <c r="WW23" s="15">
        <f t="shared" si="431"/>
        <v>1.8587360594795538E-3</v>
      </c>
      <c r="WX23" s="15">
        <f t="shared" si="431"/>
        <v>1.4255167498218105E-3</v>
      </c>
      <c r="WY23" s="15">
        <f t="shared" si="431"/>
        <v>9.3414292386735165E-4</v>
      </c>
      <c r="WZ23" s="15">
        <f t="shared" si="431"/>
        <v>1.594048884165781E-3</v>
      </c>
      <c r="XA23" s="15">
        <f t="shared" si="431"/>
        <v>1.4705882352941176E-3</v>
      </c>
      <c r="XB23" s="15">
        <f t="shared" si="431"/>
        <v>3.6515388628064684E-3</v>
      </c>
      <c r="XC23" s="15">
        <f t="shared" si="431"/>
        <v>7.9681274900398405E-3</v>
      </c>
      <c r="XD23" s="15">
        <f t="shared" si="431"/>
        <v>1.6433853738701725E-3</v>
      </c>
      <c r="XE23" s="15">
        <f t="shared" si="431"/>
        <v>2.5575447570332483E-3</v>
      </c>
      <c r="XF23" s="15">
        <f t="shared" si="431"/>
        <v>2.1167634004779789E-2</v>
      </c>
      <c r="XG23" s="15">
        <f t="shared" si="431"/>
        <v>1.9615535504119261E-3</v>
      </c>
      <c r="XH23" s="15">
        <f t="shared" si="431"/>
        <v>1.8301610541727673E-3</v>
      </c>
      <c r="XI23" s="15">
        <f t="shared" si="431"/>
        <v>2.1710811984368217E-3</v>
      </c>
      <c r="XJ23" s="15">
        <f t="shared" si="431"/>
        <v>2.615062761506276E-3</v>
      </c>
      <c r="XK23" s="15">
        <f t="shared" si="431"/>
        <v>2.007024586051179E-3</v>
      </c>
      <c r="XL23" s="15">
        <f t="shared" si="431"/>
        <v>1.4749262536873156E-3</v>
      </c>
      <c r="XM23" s="15">
        <f t="shared" si="431"/>
        <v>1.8598884066955983E-3</v>
      </c>
      <c r="XN23" s="15">
        <f t="shared" si="431"/>
        <v>2.008032128514056E-3</v>
      </c>
      <c r="XO23" s="15">
        <f t="shared" si="431"/>
        <v>4.7326076668244201E-4</v>
      </c>
      <c r="XP23" s="15">
        <f t="shared" si="431"/>
        <v>1.0638297872340426E-3</v>
      </c>
      <c r="XQ23" s="15">
        <f t="shared" si="431"/>
        <v>9.5785440613026815E-4</v>
      </c>
      <c r="XR23" s="15">
        <f t="shared" si="431"/>
        <v>1.5993602558976409E-3</v>
      </c>
      <c r="XS23" s="15">
        <f t="shared" si="431"/>
        <v>4.253509145044662E-4</v>
      </c>
      <c r="XT23" s="15">
        <f t="shared" si="431"/>
        <v>3.8647342995169081E-3</v>
      </c>
      <c r="XU23" s="15">
        <f t="shared" si="431"/>
        <v>0</v>
      </c>
      <c r="XV23" s="15">
        <f t="shared" si="431"/>
        <v>1.454898157129001E-3</v>
      </c>
      <c r="XW23" s="15">
        <f t="shared" si="431"/>
        <v>2.3371311714869996E-3</v>
      </c>
      <c r="XX23" s="15">
        <f t="shared" si="431"/>
        <v>2.1097046413502108E-3</v>
      </c>
      <c r="XY23" s="15">
        <f t="shared" si="431"/>
        <v>1.4440433212996389E-3</v>
      </c>
      <c r="XZ23" s="15">
        <f t="shared" si="431"/>
        <v>6.327006327006327E-3</v>
      </c>
      <c r="YA23" s="15">
        <f t="shared" si="431"/>
        <v>4.6411995715815784E-3</v>
      </c>
      <c r="YB23" s="15">
        <f t="shared" ref="YB23:ZM23" si="432">IFERROR(YB22/YB17,"")</f>
        <v>3.9138943248532287E-3</v>
      </c>
      <c r="YC23" s="15">
        <f t="shared" si="432"/>
        <v>2.0416496529195591E-3</v>
      </c>
      <c r="YD23" s="15">
        <f t="shared" si="432"/>
        <v>0</v>
      </c>
      <c r="YE23" s="15">
        <f t="shared" si="432"/>
        <v>1.9617459538989702E-3</v>
      </c>
      <c r="YF23" s="15">
        <f t="shared" si="432"/>
        <v>5.5443548387096777E-3</v>
      </c>
      <c r="YG23" s="15">
        <f t="shared" si="432"/>
        <v>1.1848341232227489E-3</v>
      </c>
      <c r="YH23" s="15">
        <f t="shared" si="432"/>
        <v>3.9154267815191856E-4</v>
      </c>
      <c r="YI23" s="15">
        <f t="shared" si="432"/>
        <v>7.9744816586921851E-4</v>
      </c>
      <c r="YJ23" s="15">
        <f t="shared" si="432"/>
        <v>3.7122969837587005E-2</v>
      </c>
      <c r="YK23" s="15">
        <f t="shared" si="432"/>
        <v>2.8229255774165955E-2</v>
      </c>
      <c r="YL23" s="15">
        <f t="shared" si="432"/>
        <v>3.2813781788351109E-3</v>
      </c>
      <c r="YM23" s="15">
        <f t="shared" si="432"/>
        <v>6.2451209992193599E-3</v>
      </c>
      <c r="YN23" s="15">
        <f t="shared" si="432"/>
        <v>7.7448747152619587E-3</v>
      </c>
      <c r="YO23" s="15">
        <f t="shared" si="432"/>
        <v>2.472799208704253E-3</v>
      </c>
      <c r="YP23" s="15">
        <f t="shared" si="432"/>
        <v>3.4227039361095267E-3</v>
      </c>
      <c r="YQ23" s="15">
        <f t="shared" si="432"/>
        <v>1.8639972385226095E-2</v>
      </c>
      <c r="YR23" s="15">
        <f t="shared" si="432"/>
        <v>7.5921908893709323E-3</v>
      </c>
      <c r="YS23" s="15">
        <f t="shared" si="432"/>
        <v>4.9875311720698253E-3</v>
      </c>
      <c r="YT23" s="15">
        <f t="shared" si="432"/>
        <v>7.8577336641852766E-3</v>
      </c>
      <c r="YU23" s="15">
        <f t="shared" si="432"/>
        <v>4.7997237569060776E-2</v>
      </c>
      <c r="YV23" s="15">
        <f t="shared" si="432"/>
        <v>2.5513585155732273E-2</v>
      </c>
      <c r="YW23" s="15">
        <f t="shared" si="432"/>
        <v>2.9702970297029703E-3</v>
      </c>
      <c r="YX23" s="15">
        <f t="shared" si="432"/>
        <v>3.8871473354231974E-2</v>
      </c>
      <c r="YY23" s="15">
        <f t="shared" si="432"/>
        <v>0.24725274725274726</v>
      </c>
      <c r="YZ23" s="15">
        <f t="shared" si="432"/>
        <v>0.30148048452220727</v>
      </c>
      <c r="ZA23" s="15">
        <f t="shared" si="432"/>
        <v>3.0674846625766872E-3</v>
      </c>
      <c r="ZB23" s="15">
        <f t="shared" si="432"/>
        <v>1.0968921389396709E-2</v>
      </c>
      <c r="ZC23" s="15">
        <f t="shared" si="432"/>
        <v>2.1810250817884407E-3</v>
      </c>
      <c r="ZD23" s="15">
        <f t="shared" si="432"/>
        <v>7.6564215148188799E-2</v>
      </c>
      <c r="ZE23" s="15">
        <f t="shared" si="432"/>
        <v>1.4276228419654714E-2</v>
      </c>
      <c r="ZF23" s="15">
        <f t="shared" si="432"/>
        <v>3.1397174254317113E-3</v>
      </c>
      <c r="ZG23" s="15">
        <f t="shared" si="432"/>
        <v>3.6781609195402297E-3</v>
      </c>
      <c r="ZH23" s="15">
        <f t="shared" si="432"/>
        <v>2.1786492374727671E-3</v>
      </c>
      <c r="ZI23" s="15">
        <f t="shared" si="432"/>
        <v>5.7512580877066861E-3</v>
      </c>
      <c r="ZJ23" s="15">
        <f t="shared" si="432"/>
        <v>2.7573529411764708E-3</v>
      </c>
      <c r="ZK23" s="15">
        <f t="shared" si="432"/>
        <v>2.5575447570332483E-3</v>
      </c>
      <c r="ZL23" s="15">
        <f t="shared" si="432"/>
        <v>4.3687199650502403E-4</v>
      </c>
      <c r="ZM23" s="15">
        <f t="shared" si="432"/>
        <v>4.7303689687795648E-3</v>
      </c>
      <c r="ZN23" s="15">
        <f t="shared" ref="ZN23:ABV23" si="433">IFERROR(ZN22/ZN17,"")</f>
        <v>2.2033448367401114E-2</v>
      </c>
      <c r="ZO23" s="15">
        <f t="shared" si="433"/>
        <v>1.7129928894634779E-2</v>
      </c>
      <c r="ZP23" s="15">
        <f t="shared" si="433"/>
        <v>1.3474770642201836E-2</v>
      </c>
      <c r="ZQ23" s="15">
        <f t="shared" si="433"/>
        <v>9.9077553809361115E-3</v>
      </c>
      <c r="ZR23" s="15">
        <f t="shared" si="433"/>
        <v>1.188707280832095E-2</v>
      </c>
      <c r="ZS23" s="15">
        <f t="shared" si="433"/>
        <v>4.6494992846924177E-3</v>
      </c>
      <c r="ZT23" s="15">
        <f t="shared" si="433"/>
        <v>1.2956017729287419E-2</v>
      </c>
      <c r="ZU23" s="15">
        <f t="shared" si="433"/>
        <v>1.1966493817311527E-3</v>
      </c>
      <c r="ZV23" s="15">
        <f t="shared" si="433"/>
        <v>1.5015015015015015E-2</v>
      </c>
      <c r="ZW23" s="15">
        <f t="shared" si="433"/>
        <v>1.3899323816679189E-2</v>
      </c>
      <c r="ZX23" s="15">
        <f t="shared" si="433"/>
        <v>3.828016643550624E-2</v>
      </c>
      <c r="ZY23" s="15">
        <f>IFERROR(ZY22/ZY17,"")</f>
        <v>1.9110378912685338E-2</v>
      </c>
      <c r="ZZ23" s="15">
        <f>IFERROR(ZZ22/ZZ17,"")</f>
        <v>5.4078413699864807E-3</v>
      </c>
      <c r="AAA23" s="15">
        <f>IFERROR(AAA22/AAA17,"")</f>
        <v>1.2804626187525816E-2</v>
      </c>
      <c r="AAB23" s="15">
        <f>IFERROR(AAB22/AAB17,"")</f>
        <v>1.5092712376024149E-2</v>
      </c>
      <c r="AAC23" s="15">
        <f t="shared" si="433"/>
        <v>2.6881720430107527E-2</v>
      </c>
      <c r="AAD23" s="15">
        <f t="shared" si="433"/>
        <v>2.7877339705296694E-3</v>
      </c>
      <c r="AAE23" s="15">
        <f t="shared" si="433"/>
        <v>1.3327410039982231E-3</v>
      </c>
      <c r="AAF23" s="15">
        <f t="shared" si="433"/>
        <v>4.1928721174004195E-3</v>
      </c>
      <c r="AAG23" s="15">
        <f t="shared" si="433"/>
        <v>3.8591413410516162E-3</v>
      </c>
      <c r="AAH23" s="15">
        <f t="shared" si="433"/>
        <v>2.9060381013884403E-3</v>
      </c>
      <c r="AAI23" s="15">
        <f t="shared" si="433"/>
        <v>2.3575638506876228E-3</v>
      </c>
      <c r="AAJ23" s="15">
        <f t="shared" si="433"/>
        <v>2.4734982332155476E-2</v>
      </c>
      <c r="AAK23" s="15">
        <f t="shared" si="433"/>
        <v>1.3830426939266387E-2</v>
      </c>
      <c r="AAL23" s="15">
        <f t="shared" si="433"/>
        <v>4.3177414890672575E-2</v>
      </c>
      <c r="AAM23" s="15">
        <f t="shared" si="433"/>
        <v>0.10962627406568516</v>
      </c>
      <c r="AAN23" s="15">
        <f t="shared" si="433"/>
        <v>4.1749502982107355E-2</v>
      </c>
      <c r="AAO23" s="15">
        <f t="shared" si="433"/>
        <v>1.697792869269949E-3</v>
      </c>
      <c r="AAP23" s="15">
        <f t="shared" si="433"/>
        <v>6.4638783269961976E-3</v>
      </c>
      <c r="AAQ23" s="15">
        <f t="shared" si="433"/>
        <v>1.2487992315081652E-2</v>
      </c>
      <c r="AAR23" s="15">
        <f t="shared" si="433"/>
        <v>2.6653256223283881E-2</v>
      </c>
      <c r="AAS23" s="15">
        <f t="shared" si="433"/>
        <v>6.4516129032258064E-3</v>
      </c>
      <c r="AAT23" s="15">
        <f t="shared" si="433"/>
        <v>3.7831021437578815E-3</v>
      </c>
      <c r="AAU23" s="15">
        <f t="shared" si="433"/>
        <v>7.2874493927125505E-3</v>
      </c>
      <c r="AAV23" s="15">
        <f t="shared" si="433"/>
        <v>4.5410314628608495E-3</v>
      </c>
      <c r="AAW23" s="15">
        <f t="shared" si="433"/>
        <v>4.7688921496698462E-3</v>
      </c>
      <c r="AAX23" s="15">
        <f t="shared" si="433"/>
        <v>3.9702233250620347E-3</v>
      </c>
      <c r="AAY23" s="15">
        <f t="shared" si="433"/>
        <v>1.5162283819000238E-2</v>
      </c>
      <c r="AAZ23" s="15">
        <f t="shared" si="433"/>
        <v>1.0051694428489374E-2</v>
      </c>
      <c r="ABA23" s="15">
        <f t="shared" si="433"/>
        <v>2.0096235493914521E-2</v>
      </c>
      <c r="ABB23" s="15">
        <f t="shared" si="433"/>
        <v>1.6408668730650156E-2</v>
      </c>
      <c r="ABC23" s="15">
        <f t="shared" si="433"/>
        <v>1.845787436737124E-2</v>
      </c>
      <c r="ABD23" s="15">
        <f t="shared" si="433"/>
        <v>0.10583861797507108</v>
      </c>
      <c r="ABE23" s="15">
        <f t="shared" si="433"/>
        <v>3.0442568431823996E-2</v>
      </c>
      <c r="ABF23" s="15">
        <f t="shared" si="433"/>
        <v>9.7587422065600442E-3</v>
      </c>
      <c r="ABG23" s="15">
        <f t="shared" si="433"/>
        <v>1.2071869736103313E-2</v>
      </c>
      <c r="ABH23" s="15">
        <f t="shared" si="433"/>
        <v>1.1017686285879966E-2</v>
      </c>
      <c r="ABI23" s="15">
        <f t="shared" si="433"/>
        <v>9.2582467650811004E-2</v>
      </c>
      <c r="ABJ23" s="15">
        <f t="shared" si="433"/>
        <v>0.1153386454183267</v>
      </c>
      <c r="ABK23" s="15">
        <f t="shared" si="433"/>
        <v>8.6486486486486488E-3</v>
      </c>
      <c r="ABL23" s="15">
        <f t="shared" si="433"/>
        <v>1.3246899661781286E-2</v>
      </c>
      <c r="ABM23" s="15">
        <f t="shared" si="433"/>
        <v>4.1465100207325502E-3</v>
      </c>
      <c r="ABN23" s="15">
        <f t="shared" si="433"/>
        <v>1.048284625158831E-2</v>
      </c>
      <c r="ABO23" s="15">
        <f t="shared" si="433"/>
        <v>1.0285714285714285E-2</v>
      </c>
      <c r="ABP23" s="15">
        <f t="shared" si="433"/>
        <v>9.4562647754137111E-4</v>
      </c>
      <c r="ABQ23" s="15">
        <f t="shared" si="433"/>
        <v>7.4380165289256199E-3</v>
      </c>
      <c r="ABR23" s="15">
        <f t="shared" si="433"/>
        <v>5.7803468208092489E-4</v>
      </c>
      <c r="ABS23" s="15">
        <f t="shared" si="433"/>
        <v>4.4662795891022775E-3</v>
      </c>
      <c r="ABT23" s="15">
        <f t="shared" si="433"/>
        <v>7.3452256033578172E-3</v>
      </c>
      <c r="ABU23" s="15">
        <f t="shared" si="433"/>
        <v>1.7738359201773836E-2</v>
      </c>
      <c r="ABV23" s="15">
        <f t="shared" si="433"/>
        <v>2.0151133501259445E-2</v>
      </c>
      <c r="ABW23" s="15">
        <f t="shared" ref="ABW23:ACS23" si="434">IFERROR(ABW22/ABW17,"")</f>
        <v>0.12319140140553948</v>
      </c>
      <c r="ABX23" s="15">
        <f t="shared" si="434"/>
        <v>5.0472334682860998E-2</v>
      </c>
      <c r="ABY23" s="15">
        <f t="shared" si="434"/>
        <v>5.9368191721132897E-2</v>
      </c>
      <c r="ABZ23" s="15">
        <f t="shared" si="434"/>
        <v>6.7750000000000005E-2</v>
      </c>
      <c r="ACA23" s="15">
        <f t="shared" si="434"/>
        <v>8.284714119019837E-2</v>
      </c>
      <c r="ACB23" s="15">
        <f t="shared" si="434"/>
        <v>2.0338983050847456E-2</v>
      </c>
      <c r="ACC23" s="15">
        <f t="shared" si="434"/>
        <v>1.6681831968456171E-2</v>
      </c>
      <c r="ACD23" s="15">
        <f t="shared" si="434"/>
        <v>6.1788617886178862E-3</v>
      </c>
      <c r="ACE23" s="15">
        <f t="shared" si="434"/>
        <v>1.0836437521164918E-2</v>
      </c>
      <c r="ACF23" s="15">
        <f t="shared" si="434"/>
        <v>0.14520602218700476</v>
      </c>
      <c r="ACG23" s="15">
        <f t="shared" si="434"/>
        <v>8.540738800104794E-2</v>
      </c>
      <c r="ACH23" s="15">
        <f t="shared" si="434"/>
        <v>3.377803008799319E-2</v>
      </c>
      <c r="ACI23" s="15">
        <f t="shared" si="434"/>
        <v>0.10777385159010601</v>
      </c>
      <c r="ACJ23" s="15">
        <f t="shared" si="434"/>
        <v>0.21060842433697347</v>
      </c>
      <c r="ACK23" s="15">
        <f t="shared" si="434"/>
        <v>9.5963646083934775E-2</v>
      </c>
      <c r="ACL23" s="15">
        <f t="shared" si="434"/>
        <v>9.0534979423868317E-2</v>
      </c>
      <c r="ACM23" s="15">
        <f t="shared" si="434"/>
        <v>5.8859975216852538E-2</v>
      </c>
      <c r="ACN23" s="15">
        <f t="shared" si="434"/>
        <v>6.3224841002618784E-2</v>
      </c>
      <c r="ACO23" s="15">
        <f t="shared" si="434"/>
        <v>0.12590639419907712</v>
      </c>
      <c r="ACP23" s="15">
        <f t="shared" si="434"/>
        <v>0.25653742110009015</v>
      </c>
      <c r="ACQ23" s="15">
        <f t="shared" si="434"/>
        <v>0.23255274750753535</v>
      </c>
      <c r="ACR23" s="15">
        <f t="shared" si="434"/>
        <v>0.22358221134230927</v>
      </c>
      <c r="ACS23" s="15">
        <f t="shared" si="434"/>
        <v>0.23630225915346664</v>
      </c>
      <c r="ACT23" s="15">
        <f t="shared" ref="ACT23:AFD23" si="435">IFERROR(ACT22/ACT17,"")</f>
        <v>0.42800718132854576</v>
      </c>
      <c r="ACU23" s="15">
        <f t="shared" si="435"/>
        <v>0.30484271523178808</v>
      </c>
      <c r="ACV23" s="15">
        <f t="shared" si="435"/>
        <v>0.31976864284238793</v>
      </c>
      <c r="ACW23" s="15">
        <f t="shared" si="435"/>
        <v>0.45093411996066862</v>
      </c>
      <c r="ACX23" s="15">
        <f t="shared" si="435"/>
        <v>0.36447611506993932</v>
      </c>
      <c r="ACY23" s="15">
        <f t="shared" si="435"/>
        <v>0.13653603034134007</v>
      </c>
      <c r="ACZ23" s="15">
        <f t="shared" si="435"/>
        <v>3.5862785862785865E-2</v>
      </c>
      <c r="ADA23" s="15">
        <f t="shared" si="435"/>
        <v>4.1493775933609959E-3</v>
      </c>
      <c r="ADB23" s="15">
        <f t="shared" si="435"/>
        <v>3.6456434560699965E-3</v>
      </c>
      <c r="ADC23" s="15">
        <f t="shared" si="435"/>
        <v>5.8113544926240504E-3</v>
      </c>
      <c r="ADD23" s="15">
        <f t="shared" si="435"/>
        <v>2.5817555938037868E-3</v>
      </c>
      <c r="ADE23" s="15">
        <f t="shared" si="435"/>
        <v>1.020408163265306E-2</v>
      </c>
      <c r="ADF23" s="15">
        <f t="shared" si="435"/>
        <v>8.9542692676686918E-3</v>
      </c>
      <c r="ADG23" s="15">
        <f t="shared" si="435"/>
        <v>1.118490038448095E-2</v>
      </c>
      <c r="ADH23" s="15">
        <f t="shared" si="435"/>
        <v>6.5789473684210523E-3</v>
      </c>
      <c r="ADI23" s="15">
        <f t="shared" si="435"/>
        <v>3.5222457627118647E-2</v>
      </c>
      <c r="ADJ23" s="15">
        <f t="shared" si="435"/>
        <v>6.8808729918157022E-2</v>
      </c>
      <c r="ADK23" s="15">
        <f t="shared" si="435"/>
        <v>1.2214551248008496E-2</v>
      </c>
      <c r="ADL23" s="15">
        <f t="shared" si="435"/>
        <v>2.1582733812949641E-2</v>
      </c>
      <c r="ADM23" s="15">
        <f t="shared" si="435"/>
        <v>7.9584775086505195E-3</v>
      </c>
      <c r="ADN23" s="15">
        <f t="shared" si="435"/>
        <v>2.1694450787851108E-2</v>
      </c>
      <c r="ADO23" s="15">
        <f t="shared" si="435"/>
        <v>2.4384579656293544E-2</v>
      </c>
      <c r="ADP23" s="15">
        <f t="shared" si="435"/>
        <v>1.20090067550663E-2</v>
      </c>
      <c r="ADQ23" s="15">
        <f t="shared" si="435"/>
        <v>1.5424164524421594E-2</v>
      </c>
      <c r="ADR23" s="15">
        <f t="shared" si="435"/>
        <v>1.4029618082618862E-2</v>
      </c>
      <c r="ADS23" s="15">
        <f t="shared" si="435"/>
        <v>3.2483221476510067E-2</v>
      </c>
      <c r="ADT23" s="15">
        <f t="shared" si="435"/>
        <v>1.7137702946482262E-2</v>
      </c>
      <c r="ADU23" s="15">
        <f t="shared" si="435"/>
        <v>6.1975938753189939E-3</v>
      </c>
      <c r="ADV23" s="15">
        <f t="shared" si="435"/>
        <v>5.275974025974026E-3</v>
      </c>
      <c r="ADW23" s="15">
        <f t="shared" si="435"/>
        <v>6.2711046792088762E-3</v>
      </c>
      <c r="ADX23" s="15">
        <f t="shared" si="435"/>
        <v>8.152173913043478E-3</v>
      </c>
      <c r="ADY23" s="15">
        <f t="shared" si="435"/>
        <v>4.8019207683073226E-3</v>
      </c>
      <c r="ADZ23" s="15">
        <f t="shared" si="435"/>
        <v>4.7776552737963983E-3</v>
      </c>
      <c r="AEA23" s="15">
        <f t="shared" si="435"/>
        <v>2.7447392497712718E-3</v>
      </c>
      <c r="AEB23" s="15">
        <f t="shared" si="435"/>
        <v>1.1347517730496455E-2</v>
      </c>
      <c r="AEC23" s="15">
        <f t="shared" si="435"/>
        <v>1.0784313725490196E-2</v>
      </c>
      <c r="AED23" s="15">
        <f t="shared" si="435"/>
        <v>7.8216660148611658E-3</v>
      </c>
      <c r="AEE23" s="15">
        <f t="shared" si="435"/>
        <v>5.9952038369304557E-3</v>
      </c>
      <c r="AEF23" s="15">
        <f t="shared" si="435"/>
        <v>1.4774494556765163E-2</v>
      </c>
      <c r="AEG23" s="15">
        <f t="shared" si="435"/>
        <v>5.3424382406105642E-2</v>
      </c>
      <c r="AEH23" s="15">
        <f t="shared" si="435"/>
        <v>9.1496232508073202E-3</v>
      </c>
      <c r="AEI23" s="15">
        <f t="shared" si="435"/>
        <v>1.3702384214853385E-2</v>
      </c>
      <c r="AEJ23" s="15">
        <f t="shared" si="435"/>
        <v>4.8765620237732395E-3</v>
      </c>
      <c r="AEK23" s="15">
        <f t="shared" si="435"/>
        <v>4.2735042735042739E-3</v>
      </c>
      <c r="AEL23" s="15">
        <f t="shared" si="435"/>
        <v>6.0514372163388806E-3</v>
      </c>
      <c r="AEM23" s="15">
        <f t="shared" si="435"/>
        <v>1.6966406515100101E-3</v>
      </c>
      <c r="AEN23" s="15">
        <f t="shared" si="435"/>
        <v>1.0921004732435385E-3</v>
      </c>
      <c r="AEO23" s="15">
        <f t="shared" si="435"/>
        <v>5.1188299817184644E-3</v>
      </c>
      <c r="AEP23" s="15">
        <f t="shared" si="435"/>
        <v>3.4030140982012642E-3</v>
      </c>
      <c r="AEQ23" s="15">
        <f t="shared" si="435"/>
        <v>8.774335069920482E-3</v>
      </c>
      <c r="AER23" s="15">
        <f t="shared" si="435"/>
        <v>4.4520547945205479E-3</v>
      </c>
      <c r="AES23" s="15">
        <f t="shared" si="435"/>
        <v>5.280259951259139E-3</v>
      </c>
      <c r="AET23" s="15">
        <f t="shared" si="435"/>
        <v>8.8495575221238937E-4</v>
      </c>
      <c r="AEU23" s="15">
        <f t="shared" si="435"/>
        <v>3.3301617507136062E-3</v>
      </c>
      <c r="AEV23" s="15">
        <f t="shared" si="435"/>
        <v>6.0355781448538752E-3</v>
      </c>
      <c r="AEW23" s="15">
        <f t="shared" si="435"/>
        <v>7.7399380804953565E-4</v>
      </c>
      <c r="AEX23" s="15">
        <f t="shared" si="435"/>
        <v>3.3076074972436605E-3</v>
      </c>
      <c r="AEY23" s="15">
        <f t="shared" si="435"/>
        <v>4.6638165565487761E-3</v>
      </c>
      <c r="AEZ23" s="15">
        <f t="shared" si="435"/>
        <v>3.4261241970021412E-3</v>
      </c>
      <c r="AFA23" s="15">
        <f t="shared" si="435"/>
        <v>1.304232100079851E-2</v>
      </c>
      <c r="AFB23" s="15">
        <f t="shared" si="435"/>
        <v>1.4500127194098194E-2</v>
      </c>
      <c r="AFC23" s="15">
        <f t="shared" si="435"/>
        <v>6.5252854812398045E-3</v>
      </c>
      <c r="AFD23" s="15">
        <f t="shared" si="435"/>
        <v>1.1872959335114277E-2</v>
      </c>
      <c r="AFE23" s="15">
        <f t="shared" ref="AFE23:AFX23" si="436">IFERROR(AFE22/AFE17,"")</f>
        <v>4.2139384116693683E-3</v>
      </c>
      <c r="AFF23" s="15">
        <f t="shared" si="436"/>
        <v>8.1946222791293207E-3</v>
      </c>
      <c r="AFG23" s="15">
        <f t="shared" si="436"/>
        <v>5.3408733898837575E-3</v>
      </c>
      <c r="AFH23" s="15">
        <f t="shared" si="436"/>
        <v>2.9880478087649402E-3</v>
      </c>
      <c r="AFI23" s="15">
        <f t="shared" si="436"/>
        <v>2.6833631484794273E-3</v>
      </c>
      <c r="AFJ23" s="15">
        <f t="shared" si="436"/>
        <v>8.9064819396338438E-3</v>
      </c>
      <c r="AFK23" s="15">
        <f t="shared" si="436"/>
        <v>2.7502750275027505E-3</v>
      </c>
      <c r="AFL23" s="15">
        <f t="shared" si="436"/>
        <v>5.1188299817184644E-3</v>
      </c>
      <c r="AFM23" s="15">
        <f t="shared" si="436"/>
        <v>1.7551557700745941E-3</v>
      </c>
      <c r="AFN23" s="15">
        <f t="shared" si="436"/>
        <v>0</v>
      </c>
      <c r="AFO23" s="15">
        <f t="shared" si="436"/>
        <v>1.8501387604070306E-3</v>
      </c>
      <c r="AFP23" s="15">
        <f t="shared" si="436"/>
        <v>1.0207673354452657E-2</v>
      </c>
      <c r="AFQ23" s="15">
        <f t="shared" si="436"/>
        <v>1.276595744680851E-3</v>
      </c>
      <c r="AFR23" s="15">
        <f t="shared" si="436"/>
        <v>2.5062656641604009E-3</v>
      </c>
      <c r="AFS23" s="15">
        <f t="shared" si="436"/>
        <v>5.8823529411764701E-4</v>
      </c>
      <c r="AFT23" s="15">
        <f t="shared" si="436"/>
        <v>3.2829940906106371E-3</v>
      </c>
      <c r="AFU23" s="15">
        <f t="shared" si="436"/>
        <v>4.1966426858513189E-3</v>
      </c>
      <c r="AFV23" s="15">
        <f t="shared" si="436"/>
        <v>1.4513788098693759E-3</v>
      </c>
      <c r="AFW23" s="15">
        <f t="shared" si="436"/>
        <v>1.9508388607101053E-3</v>
      </c>
      <c r="AFX23" s="15">
        <f t="shared" si="436"/>
        <v>1.3023583245336149E-2</v>
      </c>
      <c r="AFY23" s="15">
        <f t="shared" ref="AFY23:AHA23" si="437">IFERROR(AFY22/AFY17,"")</f>
        <v>3.1691155286660906E-3</v>
      </c>
      <c r="AFZ23" s="15">
        <f t="shared" si="437"/>
        <v>6.2518606728192913E-3</v>
      </c>
      <c r="AGA23" s="15">
        <f t="shared" si="437"/>
        <v>2.6881720430107529E-3</v>
      </c>
      <c r="AGB23" s="15">
        <f t="shared" si="437"/>
        <v>1.136842105263158E-2</v>
      </c>
      <c r="AGC23" s="15">
        <f t="shared" si="437"/>
        <v>2.6968716289104641E-3</v>
      </c>
      <c r="AGD23" s="15">
        <f t="shared" si="437"/>
        <v>4.9883604921849021E-3</v>
      </c>
      <c r="AGE23" s="15">
        <f t="shared" si="437"/>
        <v>3.5855145213338113E-3</v>
      </c>
      <c r="AGF23" s="15">
        <f t="shared" si="437"/>
        <v>0</v>
      </c>
      <c r="AGG23" s="15">
        <f t="shared" si="437"/>
        <v>1.8042399639152007E-3</v>
      </c>
      <c r="AGH23" s="15">
        <f t="shared" si="437"/>
        <v>6.7643742953776773E-3</v>
      </c>
      <c r="AGI23" s="15">
        <f t="shared" si="437"/>
        <v>2.4660912453760789E-3</v>
      </c>
      <c r="AGJ23" s="15">
        <f t="shared" si="437"/>
        <v>6.1934254406860413E-3</v>
      </c>
      <c r="AGK23" s="15">
        <f t="shared" si="437"/>
        <v>5.341880341880342E-3</v>
      </c>
      <c r="AGL23" s="15">
        <f t="shared" si="437"/>
        <v>1.9775280898876403E-2</v>
      </c>
      <c r="AGM23" s="15">
        <f t="shared" si="437"/>
        <v>6.0569351907934583E-4</v>
      </c>
      <c r="AGN23" s="15">
        <f t="shared" si="437"/>
        <v>1.2842465753424657E-3</v>
      </c>
      <c r="AGO23" s="15">
        <f t="shared" si="437"/>
        <v>9.519276534983341E-4</v>
      </c>
      <c r="AGP23" s="15">
        <f t="shared" si="437"/>
        <v>1.0541447053186392E-2</v>
      </c>
      <c r="AGQ23" s="15">
        <f t="shared" si="437"/>
        <v>9.0476190476190474E-3</v>
      </c>
      <c r="AGR23" s="15">
        <f t="shared" si="437"/>
        <v>1.1111111111111112E-2</v>
      </c>
      <c r="AGS23" s="15">
        <f t="shared" si="437"/>
        <v>1.1031298101590559E-2</v>
      </c>
      <c r="AGT23" s="15">
        <f t="shared" si="437"/>
        <v>3.4285714285714284E-3</v>
      </c>
      <c r="AGU23" s="15">
        <f t="shared" si="437"/>
        <v>1.2783636944710771E-2</v>
      </c>
      <c r="AGV23" s="15">
        <f t="shared" si="437"/>
        <v>7.0846617074034716E-3</v>
      </c>
      <c r="AGW23" s="15">
        <f t="shared" si="437"/>
        <v>9.4488188976377951E-3</v>
      </c>
      <c r="AGX23" s="15">
        <f t="shared" si="437"/>
        <v>1.1189854531891085E-3</v>
      </c>
      <c r="AGY23" s="15">
        <f t="shared" si="437"/>
        <v>2.2232103156958646E-3</v>
      </c>
      <c r="AGZ23" s="15">
        <f t="shared" si="437"/>
        <v>1.1770031688546853E-2</v>
      </c>
      <c r="AHA23" s="15">
        <f t="shared" si="437"/>
        <v>2.7746947835738068E-3</v>
      </c>
      <c r="AHB23" s="15">
        <f t="shared" ref="AHB23:AHM23" si="438">IFERROR(AHB22/AHB17,"")</f>
        <v>7.8511195114858972E-3</v>
      </c>
      <c r="AHC23" s="15">
        <f t="shared" si="438"/>
        <v>1.0351966873706005E-3</v>
      </c>
      <c r="AHD23" s="15">
        <f t="shared" si="438"/>
        <v>4.2301184433164128E-3</v>
      </c>
      <c r="AHE23" s="15">
        <f t="shared" si="438"/>
        <v>1.3723696248856359E-3</v>
      </c>
      <c r="AHF23" s="15">
        <f t="shared" si="438"/>
        <v>4.0506329113924053E-3</v>
      </c>
      <c r="AHG23" s="15">
        <f t="shared" si="438"/>
        <v>1.921598770176787E-3</v>
      </c>
      <c r="AHH23" s="15">
        <f t="shared" si="438"/>
        <v>1.288659793814433E-3</v>
      </c>
      <c r="AHI23" s="15">
        <f t="shared" si="438"/>
        <v>0</v>
      </c>
      <c r="AHJ23" s="15">
        <f t="shared" si="438"/>
        <v>5.6694286960313998E-3</v>
      </c>
      <c r="AHK23" s="15">
        <f t="shared" si="438"/>
        <v>3.1014621178555605E-3</v>
      </c>
      <c r="AHL23" s="15">
        <f t="shared" si="438"/>
        <v>6.9845126024901307E-3</v>
      </c>
      <c r="AHM23" s="15">
        <f t="shared" si="438"/>
        <v>3.009027081243731E-3</v>
      </c>
      <c r="AHN23" s="15">
        <f t="shared" ref="AHN23:AIJ23" si="439">IFERROR(AHN22/AHN17,"")</f>
        <v>7.1983875611862942E-3</v>
      </c>
      <c r="AHO23" s="15">
        <f t="shared" si="439"/>
        <v>3.6776997659645604E-3</v>
      </c>
      <c r="AHP23" s="15">
        <f t="shared" si="439"/>
        <v>6.4034151547491995E-3</v>
      </c>
      <c r="AHQ23" s="15">
        <f t="shared" si="439"/>
        <v>1.5548851241587376E-2</v>
      </c>
      <c r="AHR23" s="15">
        <f t="shared" si="439"/>
        <v>1.3860814322841466E-2</v>
      </c>
      <c r="AHS23" s="15">
        <f t="shared" si="439"/>
        <v>7.6952674105425162E-3</v>
      </c>
      <c r="AHT23" s="15">
        <f t="shared" si="439"/>
        <v>8.5933966530981464E-3</v>
      </c>
      <c r="AHU23" s="15">
        <f t="shared" si="439"/>
        <v>5.4890219560878245E-3</v>
      </c>
      <c r="AHV23" s="15">
        <f t="shared" si="439"/>
        <v>7.2327044025157234E-3</v>
      </c>
      <c r="AHW23" s="15">
        <f t="shared" si="439"/>
        <v>3.354453969437197E-3</v>
      </c>
      <c r="AHX23" s="15">
        <f t="shared" si="439"/>
        <v>3.8443056222969728E-3</v>
      </c>
      <c r="AHY23" s="15">
        <f t="shared" si="439"/>
        <v>9.876543209876543E-3</v>
      </c>
      <c r="AHZ23" s="15">
        <f t="shared" si="439"/>
        <v>5.4521852012115971E-2</v>
      </c>
      <c r="AIA23" s="15">
        <f t="shared" si="439"/>
        <v>5.9336823734729496E-3</v>
      </c>
      <c r="AIB23" s="15">
        <f t="shared" si="439"/>
        <v>8.7368037859483078E-3</v>
      </c>
      <c r="AIC23" s="15">
        <f t="shared" si="439"/>
        <v>5.3300533005330051E-3</v>
      </c>
      <c r="AID23" s="15">
        <f t="shared" si="439"/>
        <v>8.5106382978723406E-3</v>
      </c>
      <c r="AIE23" s="15">
        <f t="shared" si="439"/>
        <v>7.3995771670190271E-3</v>
      </c>
      <c r="AIF23" s="15">
        <f t="shared" si="439"/>
        <v>2.5547445255474453E-3</v>
      </c>
      <c r="AIG23" s="15">
        <f t="shared" si="439"/>
        <v>1.3250883392226149E-3</v>
      </c>
      <c r="AIH23" s="15">
        <f t="shared" si="439"/>
        <v>2.0325203252032522E-3</v>
      </c>
      <c r="AII23" s="15">
        <f t="shared" si="439"/>
        <v>2.7124773960216998E-3</v>
      </c>
      <c r="AIJ23" s="15">
        <f t="shared" si="439"/>
        <v>5.0125313283208017E-3</v>
      </c>
      <c r="AIK23" s="15">
        <f t="shared" ref="AIK23:AJH23" si="440">IFERROR(AIK22/AIK17,"")</f>
        <v>1.11731843575419E-2</v>
      </c>
      <c r="AIL23" s="15">
        <f t="shared" si="440"/>
        <v>4.048582995951417E-3</v>
      </c>
      <c r="AIM23" s="15">
        <f t="shared" si="440"/>
        <v>3.192106790481718E-3</v>
      </c>
      <c r="AIN23" s="15">
        <f t="shared" si="440"/>
        <v>7.32728541521284E-3</v>
      </c>
      <c r="AIO23" s="15">
        <f t="shared" si="440"/>
        <v>5.7887120115774236E-3</v>
      </c>
      <c r="AIP23" s="15">
        <f t="shared" si="440"/>
        <v>2.8135048231511255E-3</v>
      </c>
      <c r="AIQ23" s="15">
        <f t="shared" si="440"/>
        <v>1.6454134101192926E-3</v>
      </c>
      <c r="AIR23" s="15">
        <f t="shared" si="440"/>
        <v>2.7235587834770767E-3</v>
      </c>
      <c r="AIS23" s="15">
        <f t="shared" si="440"/>
        <v>1.6233766233766235E-3</v>
      </c>
      <c r="AIT23" s="15">
        <f t="shared" si="440"/>
        <v>3.1075201988812928E-3</v>
      </c>
      <c r="AIU23" s="15">
        <f t="shared" si="440"/>
        <v>2.7205596579867857E-3</v>
      </c>
      <c r="AIV23" s="15">
        <f t="shared" si="440"/>
        <v>2.7752081406105457E-3</v>
      </c>
      <c r="AIW23" s="15">
        <f t="shared" si="440"/>
        <v>3.8722168441432721E-3</v>
      </c>
      <c r="AIX23" s="15">
        <f t="shared" si="440"/>
        <v>2.2512381809995496E-3</v>
      </c>
      <c r="AIY23" s="15">
        <f t="shared" si="440"/>
        <v>1.1583011583011582E-3</v>
      </c>
      <c r="AIZ23" s="15">
        <f t="shared" si="440"/>
        <v>5.0075112669003509E-3</v>
      </c>
      <c r="AJA23" s="15">
        <f t="shared" si="440"/>
        <v>3.5885167464114833E-3</v>
      </c>
      <c r="AJB23" s="15">
        <f t="shared" si="440"/>
        <v>3.8659793814432991E-3</v>
      </c>
      <c r="AJC23" s="15">
        <f t="shared" si="440"/>
        <v>1.2013256006628004E-2</v>
      </c>
      <c r="AJD23" s="15">
        <f t="shared" si="440"/>
        <v>1.3924050632911392E-2</v>
      </c>
      <c r="AJE23" s="15">
        <f t="shared" si="440"/>
        <v>7.3142188414277356E-3</v>
      </c>
      <c r="AJF23" s="15">
        <f t="shared" si="440"/>
        <v>2.6348039215686275E-2</v>
      </c>
      <c r="AJG23" s="15">
        <f t="shared" si="440"/>
        <v>1.3146100985957573E-2</v>
      </c>
      <c r="AJH23" s="15">
        <f t="shared" si="440"/>
        <v>3.3926771918038293E-2</v>
      </c>
      <c r="AJI23" s="15">
        <f t="shared" ref="AJI23:AJZ23" si="441">IFERROR(AJI22/AJI17,"")</f>
        <v>3.9463299131807421E-3</v>
      </c>
      <c r="AJJ23" s="15">
        <f t="shared" si="441"/>
        <v>8.9686098654708519E-3</v>
      </c>
      <c r="AJK23" s="15">
        <f t="shared" si="441"/>
        <v>1.8099547511312218E-3</v>
      </c>
      <c r="AJL23" s="15">
        <f t="shared" si="441"/>
        <v>5.9200789343857915E-3</v>
      </c>
      <c r="AJM23" s="15">
        <f t="shared" si="441"/>
        <v>2.0964360587002098E-3</v>
      </c>
      <c r="AJN23" s="15">
        <f t="shared" si="441"/>
        <v>6.1062648691514669E-2</v>
      </c>
      <c r="AJO23" s="15">
        <f t="shared" si="441"/>
        <v>1.5662240381341504E-2</v>
      </c>
      <c r="AJP23" s="15">
        <f t="shared" si="441"/>
        <v>4.5155993431855498E-3</v>
      </c>
      <c r="AJQ23" s="15">
        <f t="shared" si="441"/>
        <v>4.3838285435947397E-3</v>
      </c>
      <c r="AJR23" s="15">
        <f t="shared" si="441"/>
        <v>1.0078878177037686E-2</v>
      </c>
      <c r="AJS23" s="15">
        <f t="shared" si="441"/>
        <v>6.5561126108754338E-3</v>
      </c>
      <c r="AJT23" s="15">
        <f t="shared" si="441"/>
        <v>9.5155709342560554E-3</v>
      </c>
      <c r="AJU23" s="15">
        <f t="shared" si="441"/>
        <v>1.7754105636928539E-3</v>
      </c>
      <c r="AJV23" s="15">
        <f t="shared" si="441"/>
        <v>8.591885441527447E-3</v>
      </c>
      <c r="AJW23" s="15">
        <f t="shared" si="441"/>
        <v>3.9548022598870055E-3</v>
      </c>
      <c r="AJX23" s="15">
        <f t="shared" si="441"/>
        <v>1.2832550860719875E-2</v>
      </c>
      <c r="AJY23" s="15">
        <f t="shared" si="441"/>
        <v>1.322373123659757E-2</v>
      </c>
      <c r="AJZ23" s="15">
        <f t="shared" si="441"/>
        <v>1.4400677678949597E-2</v>
      </c>
      <c r="AKA23" s="15">
        <f t="shared" ref="AKA23:AKB23" si="442">IFERROR(AKA22/AKA17,"")</f>
        <v>9.4070695553021659E-3</v>
      </c>
      <c r="AKB23" s="15">
        <f t="shared" si="442"/>
        <v>7.6923076923076927E-3</v>
      </c>
      <c r="AKC23" s="15">
        <f t="shared" ref="AKC23:AKS23" si="443">IFERROR(AKC22/AKC17,"")</f>
        <v>3.9790575916230364E-2</v>
      </c>
      <c r="AKD23" s="15">
        <f t="shared" si="443"/>
        <v>1.4685117198531489E-2</v>
      </c>
      <c r="AKE23" s="15">
        <f t="shared" si="443"/>
        <v>2.6405038759689921E-2</v>
      </c>
      <c r="AKF23" s="15">
        <f t="shared" si="443"/>
        <v>1.3932868904369854E-2</v>
      </c>
      <c r="AKG23" s="15">
        <f t="shared" si="443"/>
        <v>1.066350710900474E-2</v>
      </c>
      <c r="AKH23" s="15">
        <f t="shared" si="443"/>
        <v>1.0755377688844422E-2</v>
      </c>
      <c r="AKI23" s="15">
        <f t="shared" si="443"/>
        <v>6.5926439972241501E-3</v>
      </c>
      <c r="AKJ23" s="15">
        <f t="shared" si="443"/>
        <v>5.764796310530361E-3</v>
      </c>
      <c r="AKK23" s="15">
        <f t="shared" si="443"/>
        <v>3.4756703078450842E-3</v>
      </c>
      <c r="AKL23" s="15">
        <f t="shared" si="443"/>
        <v>5.0623052959501555E-3</v>
      </c>
      <c r="AKM23" s="15">
        <f t="shared" si="443"/>
        <v>6.7385444743935314E-3</v>
      </c>
      <c r="AKN23" s="15">
        <f t="shared" si="443"/>
        <v>2.0618556701030927E-2</v>
      </c>
      <c r="AKO23" s="15">
        <f t="shared" si="443"/>
        <v>4.7488127968007996E-3</v>
      </c>
      <c r="AKP23" s="15">
        <f t="shared" si="443"/>
        <v>1.1604774535809019E-2</v>
      </c>
      <c r="AKQ23" s="15">
        <f t="shared" si="443"/>
        <v>1.5173410404624277E-2</v>
      </c>
      <c r="AKR23" s="15">
        <f t="shared" si="443"/>
        <v>2.7116159765481863E-2</v>
      </c>
      <c r="AKS23" s="15">
        <f t="shared" si="443"/>
        <v>1.3143872113676732E-2</v>
      </c>
      <c r="AKT23" s="15">
        <f t="shared" ref="AKT23" si="444">IFERROR(AKT22/AKT17,"")</f>
        <v>1.5194269589754721E-2</v>
      </c>
      <c r="AKU23" s="15">
        <f t="shared" ref="AKU23:ALO23" si="445">IFERROR(AKU22/AKU17,"")</f>
        <v>1.4111787493082457E-2</v>
      </c>
      <c r="AKV23" s="15">
        <f t="shared" si="445"/>
        <v>1.4139590854392299E-2</v>
      </c>
      <c r="AKW23" s="15">
        <f t="shared" si="445"/>
        <v>1.4526246285902938E-2</v>
      </c>
      <c r="AKX23" s="15">
        <f t="shared" si="445"/>
        <v>2.7640941434044882E-2</v>
      </c>
      <c r="AKY23" s="15">
        <f t="shared" si="445"/>
        <v>1.5033557046979866E-2</v>
      </c>
      <c r="AKZ23" s="15">
        <f t="shared" si="445"/>
        <v>1.7762542848239325E-2</v>
      </c>
      <c r="ALA23" s="15">
        <f t="shared" si="445"/>
        <v>1.9727702139483189E-2</v>
      </c>
      <c r="ALB23" s="15">
        <f t="shared" si="445"/>
        <v>6.9084628670120895E-3</v>
      </c>
      <c r="ALC23" s="15">
        <f t="shared" si="445"/>
        <v>1.3633481293595434E-2</v>
      </c>
      <c r="ALD23" s="15">
        <f t="shared" si="445"/>
        <v>1.2736966824644549E-2</v>
      </c>
      <c r="ALE23" s="15">
        <f t="shared" si="445"/>
        <v>1.0052122114668651E-2</v>
      </c>
      <c r="ALF23" s="15">
        <f t="shared" si="445"/>
        <v>2.3289143676101756E-2</v>
      </c>
      <c r="ALG23" s="15">
        <f t="shared" si="445"/>
        <v>3.8666022232962784E-3</v>
      </c>
      <c r="ALH23" s="15">
        <f t="shared" si="445"/>
        <v>2.5354969574036511E-3</v>
      </c>
      <c r="ALI23" s="15">
        <f t="shared" si="445"/>
        <v>1.5001500150015001E-2</v>
      </c>
      <c r="ALJ23" s="15">
        <f t="shared" si="445"/>
        <v>1.3870967741935483E-2</v>
      </c>
      <c r="ALK23" s="15">
        <f t="shared" si="445"/>
        <v>9.0777051561365292E-3</v>
      </c>
      <c r="ALL23" s="15">
        <f t="shared" si="445"/>
        <v>5.0179211469534052E-2</v>
      </c>
      <c r="ALM23" s="15">
        <f t="shared" si="445"/>
        <v>4.4154228855721393E-2</v>
      </c>
      <c r="ALN23" s="15">
        <f t="shared" si="445"/>
        <v>6.8824940047961636E-2</v>
      </c>
      <c r="ALO23" s="15">
        <f t="shared" si="445"/>
        <v>6.5254863334154145E-2</v>
      </c>
      <c r="ALP23" s="15">
        <f t="shared" ref="ALP23:AMH23" si="446">IFERROR(ALP22/ALP17,"")</f>
        <v>0.21817590635668996</v>
      </c>
      <c r="ALQ23" s="15">
        <f t="shared" si="446"/>
        <v>6.0243682310469317E-2</v>
      </c>
      <c r="ALR23" s="15">
        <f t="shared" si="446"/>
        <v>8.6405529953917058E-3</v>
      </c>
      <c r="ALS23" s="15">
        <f t="shared" si="446"/>
        <v>3.1938677738741618E-3</v>
      </c>
      <c r="ALT23" s="15">
        <f t="shared" si="446"/>
        <v>2.9325513196480938E-3</v>
      </c>
      <c r="ALU23" s="15">
        <f t="shared" si="446"/>
        <v>3.3820840950639856E-2</v>
      </c>
      <c r="ALV23" s="15">
        <f t="shared" si="446"/>
        <v>8.3310937919914008E-3</v>
      </c>
      <c r="ALW23" s="15">
        <f t="shared" si="446"/>
        <v>9.057971014492754E-3</v>
      </c>
      <c r="ALX23" s="15">
        <f t="shared" si="446"/>
        <v>5.7882192713653389E-3</v>
      </c>
      <c r="ALY23" s="15">
        <f t="shared" si="446"/>
        <v>6.2225475841874087E-3</v>
      </c>
      <c r="ALZ23" s="15">
        <f t="shared" si="446"/>
        <v>1.0718358038768529E-2</v>
      </c>
      <c r="AMA23" s="15">
        <f t="shared" si="446"/>
        <v>5.0876201243640479E-3</v>
      </c>
      <c r="AMB23" s="15">
        <f t="shared" si="446"/>
        <v>1.0194329404268876E-2</v>
      </c>
      <c r="AMC23" s="15">
        <f t="shared" si="446"/>
        <v>3.5700119000396666E-3</v>
      </c>
      <c r="AMD23" s="15">
        <f t="shared" si="446"/>
        <v>5.8207217694994182E-3</v>
      </c>
      <c r="AME23" s="15">
        <f t="shared" si="446"/>
        <v>7.9773546062789497E-3</v>
      </c>
      <c r="AMF23" s="15">
        <f t="shared" si="446"/>
        <v>1.0060975609756098E-2</v>
      </c>
      <c r="AMG23" s="15">
        <f t="shared" si="446"/>
        <v>1.3415315818893237E-2</v>
      </c>
      <c r="AMH23" s="15">
        <f t="shared" si="446"/>
        <v>3.7959381044487428E-2</v>
      </c>
      <c r="AMI23" s="15">
        <f t="shared" ref="AMI23:ANB23" si="447">IFERROR(AMI22/AMI17,"")</f>
        <v>0.10787671232876712</v>
      </c>
      <c r="AMJ23" s="15">
        <f t="shared" si="447"/>
        <v>0.43335921325051757</v>
      </c>
      <c r="AMK23" s="15">
        <f t="shared" si="447"/>
        <v>0.27250000000000002</v>
      </c>
      <c r="AML23" s="15">
        <f t="shared" si="447"/>
        <v>5.0859106529209622E-2</v>
      </c>
      <c r="AMM23" s="15">
        <f t="shared" si="447"/>
        <v>7.474813129671758E-3</v>
      </c>
      <c r="AMN23" s="15">
        <f t="shared" si="447"/>
        <v>7.3546856465005932E-3</v>
      </c>
      <c r="AMO23" s="15">
        <f t="shared" si="447"/>
        <v>3.0484877580412868E-2</v>
      </c>
      <c r="AMP23" s="15">
        <f t="shared" si="447"/>
        <v>9.4569859670530811E-3</v>
      </c>
      <c r="AMQ23" s="15">
        <f t="shared" si="447"/>
        <v>2.6455026455026454E-3</v>
      </c>
      <c r="AMR23" s="15">
        <f t="shared" si="447"/>
        <v>9.2034274833386227E-3</v>
      </c>
      <c r="AMS23" s="15">
        <f t="shared" si="447"/>
        <v>6.6688896298766251E-4</v>
      </c>
      <c r="AMT23" s="15">
        <f t="shared" si="447"/>
        <v>1.0509721492380452E-2</v>
      </c>
      <c r="AMU23" s="15">
        <f t="shared" si="447"/>
        <v>7.4783128926114266E-3</v>
      </c>
      <c r="AMV23" s="15">
        <f t="shared" si="447"/>
        <v>9.6711798839458421E-3</v>
      </c>
      <c r="AMW23" s="15">
        <f t="shared" si="447"/>
        <v>2.4459845087647777E-3</v>
      </c>
      <c r="AMX23" s="15">
        <f t="shared" si="447"/>
        <v>4.5797413793103444E-3</v>
      </c>
      <c r="AMY23" s="15">
        <f t="shared" si="447"/>
        <v>1.5400410677618069E-2</v>
      </c>
      <c r="AMZ23" s="15">
        <f t="shared" si="447"/>
        <v>3.4401646574536898E-2</v>
      </c>
      <c r="ANA23" s="15">
        <f t="shared" si="447"/>
        <v>2.1912350597609563E-2</v>
      </c>
      <c r="ANB23" s="15">
        <f t="shared" si="447"/>
        <v>0.10714285714285714</v>
      </c>
      <c r="ANC23" s="15">
        <f t="shared" ref="ANC23:ANV23" si="448">IFERROR(ANC22/ANC17,"")</f>
        <v>0.13851851851851851</v>
      </c>
      <c r="AND23" s="15">
        <f t="shared" si="448"/>
        <v>0.2046376811594203</v>
      </c>
      <c r="ANE23" s="15">
        <f t="shared" si="448"/>
        <v>0.19700638344706142</v>
      </c>
      <c r="ANF23" s="15">
        <f t="shared" si="448"/>
        <v>3.3415502602026845E-2</v>
      </c>
      <c r="ANG23" s="15">
        <f t="shared" si="448"/>
        <v>1.3024142312579416E-2</v>
      </c>
      <c r="ANH23" s="15">
        <f t="shared" si="448"/>
        <v>9.7916143610343967E-2</v>
      </c>
      <c r="ANI23" s="15">
        <f t="shared" si="448"/>
        <v>1.7952314165497897E-2</v>
      </c>
      <c r="ANJ23" s="15">
        <f t="shared" si="448"/>
        <v>3.8473869830073742E-3</v>
      </c>
      <c r="ANK23" s="15">
        <f t="shared" si="448"/>
        <v>7.1839080459770114E-3</v>
      </c>
      <c r="ANL23" s="15">
        <f t="shared" si="448"/>
        <v>9.5978062157221211E-3</v>
      </c>
      <c r="ANM23" s="15">
        <f t="shared" si="448"/>
        <v>6.8115471942912743E-3</v>
      </c>
      <c r="ANN23" s="15">
        <f t="shared" si="448"/>
        <v>3.900709219858156E-3</v>
      </c>
      <c r="ANO23" s="15">
        <f t="shared" si="448"/>
        <v>2.4380333197887038E-3</v>
      </c>
      <c r="ANP23" s="15">
        <f t="shared" si="448"/>
        <v>1.3786764705882354E-3</v>
      </c>
      <c r="ANQ23" s="15">
        <f t="shared" si="448"/>
        <v>2.717391304347826E-3</v>
      </c>
      <c r="ANR23" s="15">
        <f t="shared" si="448"/>
        <v>5.9543499834601391E-3</v>
      </c>
      <c r="ANS23" s="15">
        <f t="shared" si="448"/>
        <v>3.4575489819439107E-3</v>
      </c>
      <c r="ANT23" s="15">
        <f t="shared" si="448"/>
        <v>2.3847376788553257E-3</v>
      </c>
      <c r="ANU23" s="15">
        <f t="shared" si="448"/>
        <v>7.1725179312948284E-3</v>
      </c>
      <c r="ANV23" s="15">
        <f t="shared" si="448"/>
        <v>1.3181332383327396E-2</v>
      </c>
      <c r="ANW23" s="15">
        <f t="shared" ref="ANW23:AOT23" si="449">IFERROR(ANW22/ANW17,"")</f>
        <v>1.7734784361144701E-2</v>
      </c>
      <c r="ANX23" s="15">
        <f t="shared" si="449"/>
        <v>1.2856775520699408E-2</v>
      </c>
      <c r="ANY23" s="15">
        <f t="shared" si="449"/>
        <v>1.2202043132803632E-2</v>
      </c>
      <c r="ANZ23" s="15">
        <f t="shared" si="449"/>
        <v>3.4234681220540811E-2</v>
      </c>
      <c r="AOA23" s="15">
        <f t="shared" si="449"/>
        <v>9.9188458070333628E-3</v>
      </c>
      <c r="AOB23" s="15">
        <f t="shared" si="449"/>
        <v>1.4042668106940319E-2</v>
      </c>
      <c r="AOC23" s="15">
        <f t="shared" si="449"/>
        <v>1.0435301132975552E-2</v>
      </c>
      <c r="AOD23" s="15">
        <f t="shared" si="449"/>
        <v>3.1002411298656561E-3</v>
      </c>
      <c r="AOE23" s="15">
        <f t="shared" si="449"/>
        <v>4.794246903715541E-3</v>
      </c>
      <c r="AOF23" s="15">
        <f t="shared" si="449"/>
        <v>4.3086564825695261E-3</v>
      </c>
      <c r="AOG23" s="15">
        <f t="shared" si="449"/>
        <v>5.3552206673842841E-2</v>
      </c>
      <c r="AOH23" s="15">
        <f t="shared" si="449"/>
        <v>1.0009686793671296E-2</v>
      </c>
      <c r="AOI23" s="15">
        <f t="shared" si="449"/>
        <v>3.7523452157598499E-3</v>
      </c>
      <c r="AOJ23" s="15">
        <f t="shared" si="449"/>
        <v>8.8531187122736412E-3</v>
      </c>
      <c r="AOK23" s="15">
        <f t="shared" si="449"/>
        <v>2.904443799012489E-3</v>
      </c>
      <c r="AOL23" s="15">
        <f t="shared" si="449"/>
        <v>7.516228220020499E-3</v>
      </c>
      <c r="AOM23" s="15">
        <f t="shared" si="449"/>
        <v>1.2126111560226355E-3</v>
      </c>
      <c r="AON23" s="15">
        <f t="shared" si="449"/>
        <v>3.0932390631904553E-3</v>
      </c>
      <c r="AOO23" s="15">
        <f t="shared" si="449"/>
        <v>4.4955044955044959E-3</v>
      </c>
      <c r="AOP23" s="15">
        <f t="shared" si="449"/>
        <v>2.5717379534380077E-2</v>
      </c>
      <c r="AOQ23" s="15">
        <f t="shared" si="449"/>
        <v>2.3095380923815238E-2</v>
      </c>
      <c r="AOR23" s="15">
        <f t="shared" si="449"/>
        <v>4.2318543216209287E-2</v>
      </c>
      <c r="AOS23" s="15">
        <f t="shared" si="449"/>
        <v>1.9457735247208931E-2</v>
      </c>
      <c r="AOT23" s="15">
        <f t="shared" si="449"/>
        <v>2.994204764971024E-2</v>
      </c>
      <c r="AOU23" s="15">
        <f t="shared" ref="AOU23:APM23" si="450">IFERROR(AOU22/AOU17,"")</f>
        <v>1.2107870115575124E-2</v>
      </c>
      <c r="AOV23" s="15">
        <f t="shared" si="450"/>
        <v>1.7158931082981718E-2</v>
      </c>
      <c r="AOW23" s="15">
        <f t="shared" si="450"/>
        <v>6.3119927862939585E-3</v>
      </c>
      <c r="AOX23" s="15">
        <f t="shared" si="450"/>
        <v>4.3478260869565218E-3</v>
      </c>
      <c r="AOY23" s="15">
        <f t="shared" si="450"/>
        <v>5.263157894736842E-3</v>
      </c>
      <c r="AOZ23" s="15">
        <f t="shared" si="450"/>
        <v>1.5035286897821418E-2</v>
      </c>
      <c r="APA23" s="15">
        <f t="shared" si="450"/>
        <v>6.6155988857938717E-3</v>
      </c>
      <c r="APB23" s="15">
        <f t="shared" si="450"/>
        <v>4.5731707317073168E-3</v>
      </c>
      <c r="APC23" s="15">
        <f t="shared" si="450"/>
        <v>8.4068936527952921E-3</v>
      </c>
      <c r="APD23" s="15">
        <f t="shared" si="450"/>
        <v>3.4205231388329982E-2</v>
      </c>
      <c r="APE23" s="15">
        <f t="shared" si="450"/>
        <v>1.5115888478333893E-2</v>
      </c>
      <c r="APF23" s="15">
        <f t="shared" si="450"/>
        <v>4.0733197556008143E-3</v>
      </c>
      <c r="APG23" s="15">
        <f t="shared" si="450"/>
        <v>9.930486593843098E-4</v>
      </c>
      <c r="APH23" s="15">
        <f t="shared" si="450"/>
        <v>1.002004008016032E-3</v>
      </c>
      <c r="API23" s="15">
        <f t="shared" si="450"/>
        <v>4.2042042042042043E-3</v>
      </c>
      <c r="APJ23" s="15">
        <f t="shared" si="450"/>
        <v>2.8602073650339649E-3</v>
      </c>
      <c r="APK23" s="15">
        <f t="shared" si="450"/>
        <v>1.0286554004408524E-2</v>
      </c>
      <c r="APL23" s="15">
        <f t="shared" si="450"/>
        <v>1.3445378151260505E-2</v>
      </c>
      <c r="APM23" s="15">
        <f t="shared" si="450"/>
        <v>7.9936051159072742E-3</v>
      </c>
      <c r="APN23" s="15">
        <f t="shared" ref="APN23:APR23" si="451">IFERROR(APN22/APN17,"")</f>
        <v>6.9049355701434473E-2</v>
      </c>
      <c r="APO23" s="15">
        <f t="shared" si="451"/>
        <v>6.8694798822374874E-3</v>
      </c>
      <c r="APP23" s="15">
        <f t="shared" si="451"/>
        <v>2.3350529459679609E-2</v>
      </c>
      <c r="APQ23" s="15">
        <f t="shared" si="451"/>
        <v>8.2096621408272816E-3</v>
      </c>
      <c r="APR23" s="15">
        <f t="shared" si="451"/>
        <v>6.0354583176159939E-3</v>
      </c>
      <c r="APS23" s="15">
        <f t="shared" ref="APS23:APW23" si="452">IFERROR(APS22/APS17,"")</f>
        <v>1.2287676183592338E-2</v>
      </c>
      <c r="APT23" s="15">
        <f t="shared" si="452"/>
        <v>4.815409309791332E-3</v>
      </c>
      <c r="APU23" s="15">
        <f t="shared" si="452"/>
        <v>9.3696763202725727E-3</v>
      </c>
      <c r="APV23" s="15">
        <f t="shared" si="452"/>
        <v>7.6784101174345075E-3</v>
      </c>
      <c r="APW23" s="15">
        <f t="shared" si="452"/>
        <v>6.4068339562199676E-3</v>
      </c>
      <c r="APX23" s="15">
        <f t="shared" ref="APX23:AQB23" si="453">IFERROR(APX22/APX17,"")</f>
        <v>9.9467140319715805E-3</v>
      </c>
      <c r="APY23" s="15">
        <f t="shared" si="453"/>
        <v>3.6014405762304922E-3</v>
      </c>
      <c r="APZ23" s="15">
        <f t="shared" si="453"/>
        <v>3.063457330415755E-3</v>
      </c>
      <c r="AQA23" s="15">
        <f t="shared" si="453"/>
        <v>1.2753897024090695E-2</v>
      </c>
      <c r="AQB23" s="15">
        <f t="shared" si="453"/>
        <v>4.0100250626566416E-3</v>
      </c>
      <c r="AQC23" s="15">
        <f t="shared" ref="AQC23:AQG23" si="454">IFERROR(AQC22/AQC17,"")</f>
        <v>6.7945643485211827E-3</v>
      </c>
      <c r="AQD23" s="15">
        <f t="shared" si="454"/>
        <v>1.9093078758949881E-3</v>
      </c>
      <c r="AQE23" s="15">
        <f t="shared" ref="AQE23:AQF23" si="455">IFERROR(AQE22/AQE17,"")</f>
        <v>1.0034904013961605E-2</v>
      </c>
      <c r="AQF23" s="15">
        <f t="shared" si="455"/>
        <v>1.2560386473429951E-2</v>
      </c>
      <c r="AQG23" s="15">
        <f t="shared" si="454"/>
        <v>7.0093457943925233E-3</v>
      </c>
    </row>
    <row r="24" spans="1:1125" s="21" customFormat="1" ht="19.5" customHeight="1" x14ac:dyDescent="0.25">
      <c r="A24" s="36" t="s">
        <v>18</v>
      </c>
      <c r="B24" s="20">
        <f>3561+72+161</f>
        <v>3794</v>
      </c>
      <c r="C24" s="20">
        <f>3629+151+324</f>
        <v>4104</v>
      </c>
      <c r="D24" s="20">
        <f>4766+61+119</f>
        <v>4946</v>
      </c>
      <c r="E24" s="20">
        <f>4290+36+60</f>
        <v>4386</v>
      </c>
      <c r="F24" s="20">
        <f>4073+28+53</f>
        <v>4154</v>
      </c>
      <c r="G24" s="20">
        <f>3658+2+4</f>
        <v>3664</v>
      </c>
      <c r="H24" s="20">
        <f>4728+14+22</f>
        <v>4764</v>
      </c>
      <c r="I24" s="20">
        <f>4120+35+84</f>
        <v>4239</v>
      </c>
      <c r="J24" s="20">
        <f>3985+14+36</f>
        <v>4035</v>
      </c>
      <c r="K24" s="20">
        <f>3812+12+13</f>
        <v>3837</v>
      </c>
      <c r="L24" s="20">
        <f>3499+4+12</f>
        <v>3515</v>
      </c>
      <c r="M24" s="20">
        <f>4771+26+56</f>
        <v>4853</v>
      </c>
      <c r="N24" s="20">
        <f>3455+41+94</f>
        <v>3590</v>
      </c>
      <c r="O24" s="20">
        <f>3683+25+10</f>
        <v>3718</v>
      </c>
      <c r="P24" s="20">
        <f>3182+6+10</f>
        <v>3198</v>
      </c>
      <c r="Q24" s="20">
        <f>4659+16+28</f>
        <v>4703</v>
      </c>
      <c r="R24" s="20">
        <f>4087+13+19</f>
        <v>4119</v>
      </c>
      <c r="S24" s="20">
        <f>3680+7+13</f>
        <v>3700</v>
      </c>
      <c r="T24" s="20">
        <f>3574+41+50</f>
        <v>3665</v>
      </c>
      <c r="U24" s="20">
        <f>3843+9+11</f>
        <v>3863</v>
      </c>
      <c r="V24" s="20">
        <f>4719+90+160</f>
        <v>4969</v>
      </c>
      <c r="W24" s="20">
        <f>4067+56+87</f>
        <v>4210</v>
      </c>
      <c r="X24" s="20">
        <f>4129+41+65</f>
        <v>4235</v>
      </c>
      <c r="Y24" s="20">
        <f>4209+19+21</f>
        <v>4249</v>
      </c>
      <c r="Z24" s="20">
        <f>3483+47+54</f>
        <v>3584</v>
      </c>
      <c r="AA24" s="20">
        <f>4094+36+67</f>
        <v>4197</v>
      </c>
      <c r="AB24" s="20">
        <f>4038+16+19</f>
        <v>4073</v>
      </c>
      <c r="AC24" s="20">
        <f>3509+4+1</f>
        <v>3514</v>
      </c>
      <c r="AD24" s="20">
        <f>3199+8+24</f>
        <v>3231</v>
      </c>
      <c r="AE24" s="20">
        <f>3489+26+23</f>
        <v>3538</v>
      </c>
      <c r="AF24" s="20">
        <v>2883</v>
      </c>
      <c r="AG24" s="20">
        <f>2820+37+58</f>
        <v>2915</v>
      </c>
      <c r="AH24" s="20">
        <f>3348+51+68</f>
        <v>3467</v>
      </c>
      <c r="AI24" s="20">
        <f>2995+18+33</f>
        <v>3046</v>
      </c>
      <c r="AJ24" s="20">
        <f>2839+16+36</f>
        <v>2891</v>
      </c>
      <c r="AK24" s="20">
        <f>3748+28+37</f>
        <v>3813</v>
      </c>
      <c r="AL24" s="20">
        <f>3506+10+16</f>
        <v>3532</v>
      </c>
      <c r="AM24" s="20">
        <f>3109+1+4</f>
        <v>3114</v>
      </c>
      <c r="AN24" s="20">
        <f>3066+71+72</f>
        <v>3209</v>
      </c>
      <c r="AO24" s="20">
        <f>3069+34+57</f>
        <v>3160</v>
      </c>
      <c r="AP24" s="20">
        <f>4124+83+133</f>
        <v>4340</v>
      </c>
      <c r="AQ24" s="20">
        <f>3762+27+34</f>
        <v>3823</v>
      </c>
      <c r="AR24" s="20">
        <f>3184+32+49</f>
        <v>3265</v>
      </c>
      <c r="AS24" s="20">
        <f>3189+31+63</f>
        <v>3283</v>
      </c>
      <c r="AT24" s="20">
        <f>3304+50+63</f>
        <v>3417</v>
      </c>
      <c r="AU24" s="20">
        <f>3138+17+57</f>
        <v>3212</v>
      </c>
      <c r="AV24" s="20">
        <f>3036+22+34</f>
        <v>3092</v>
      </c>
      <c r="AW24" s="20">
        <f>2777+23+17</f>
        <v>2817</v>
      </c>
      <c r="AX24" s="20">
        <f>2465+3+3</f>
        <v>2471</v>
      </c>
      <c r="AY24" s="20">
        <f>2315+13+22</f>
        <v>2350</v>
      </c>
      <c r="AZ24" s="20">
        <f>3264+35+62</f>
        <v>3361</v>
      </c>
      <c r="BA24" s="20">
        <f>2675+23+40</f>
        <v>2738</v>
      </c>
      <c r="BB24" s="20">
        <f>2537+14+14</f>
        <v>2565</v>
      </c>
      <c r="BC24" s="20">
        <f>2111+3</f>
        <v>2114</v>
      </c>
      <c r="BD24" s="20">
        <f>2232+11+23</f>
        <v>2266</v>
      </c>
      <c r="BE24" s="20">
        <f>2797+22+38</f>
        <v>2857</v>
      </c>
      <c r="BF24" s="20">
        <f>2742+4+13</f>
        <v>2759</v>
      </c>
      <c r="BG24" s="20">
        <f>2267+3+3</f>
        <v>2273</v>
      </c>
      <c r="BH24" s="20">
        <f>2106+14+16</f>
        <v>2136</v>
      </c>
      <c r="BI24" s="20">
        <f>2251+9+18</f>
        <v>2278</v>
      </c>
      <c r="BJ24" s="20">
        <f>2734+61+85</f>
        <v>2880</v>
      </c>
      <c r="BK24" s="20">
        <f>2880+22+51</f>
        <v>2953</v>
      </c>
      <c r="BL24" s="20">
        <f>2903+48+65</f>
        <v>3016</v>
      </c>
      <c r="BM24" s="20">
        <f>2738+15+18</f>
        <v>2771</v>
      </c>
      <c r="BN24" s="20">
        <f>4125+21+26</f>
        <v>4172</v>
      </c>
      <c r="BO24" s="20">
        <f>2807+24+54</f>
        <v>2885</v>
      </c>
      <c r="BP24" s="20">
        <f>3280+19+27</f>
        <v>3326</v>
      </c>
      <c r="BQ24" s="20">
        <f>2891+2+3</f>
        <v>2896</v>
      </c>
      <c r="BR24" s="20">
        <f>2014+12+19</f>
        <v>2045</v>
      </c>
      <c r="BS24" s="20">
        <f>3089+31+72</f>
        <v>3192</v>
      </c>
      <c r="BT24" s="20">
        <f>3084+27+42</f>
        <v>3153</v>
      </c>
      <c r="BU24" s="20">
        <f>2637+1</f>
        <v>2638</v>
      </c>
      <c r="BV24" s="20">
        <f>2344+2+4</f>
        <v>2350</v>
      </c>
      <c r="BW24" s="20">
        <v>1971</v>
      </c>
      <c r="BX24" s="20">
        <f>2679+16+30</f>
        <v>2725</v>
      </c>
      <c r="BY24" s="20">
        <f>2354+0+0</f>
        <v>2354</v>
      </c>
      <c r="BZ24" s="20">
        <f>2247+2+2</f>
        <v>2251</v>
      </c>
      <c r="CA24" s="20">
        <f>2243+0+3</f>
        <v>2246</v>
      </c>
      <c r="CB24" s="20">
        <f>1894+1+2</f>
        <v>1897</v>
      </c>
      <c r="CC24" s="20">
        <f>2651+15+18</f>
        <v>2684</v>
      </c>
      <c r="CD24" s="20">
        <f>2709+36+52</f>
        <v>2797</v>
      </c>
      <c r="CE24" s="20">
        <f>2572+3+4</f>
        <v>2579</v>
      </c>
      <c r="CF24" s="20">
        <f>2520+1+17</f>
        <v>2538</v>
      </c>
      <c r="CG24" s="20">
        <f>2187+21+54</f>
        <v>2262</v>
      </c>
      <c r="CH24" s="20">
        <f>2346+39+59</f>
        <v>2444</v>
      </c>
      <c r="CI24" s="20">
        <f>2736+40+70</f>
        <v>2846</v>
      </c>
      <c r="CJ24" s="20">
        <f>2878+23+34</f>
        <v>2935</v>
      </c>
      <c r="CK24" s="20">
        <f>2522+19+27</f>
        <v>2568</v>
      </c>
      <c r="CL24" s="20">
        <f>1987+2+1</f>
        <v>1990</v>
      </c>
      <c r="CM24" s="20">
        <f>2470+37+53</f>
        <v>2560</v>
      </c>
      <c r="CN24" s="20">
        <f>2313+40+78</f>
        <v>2431</v>
      </c>
      <c r="CO24" s="20">
        <f>2308+4+4</f>
        <v>2316</v>
      </c>
      <c r="CP24" s="20">
        <f>2296+13+14</f>
        <v>2323</v>
      </c>
      <c r="CQ24" s="20">
        <f>2224+18+9</f>
        <v>2251</v>
      </c>
      <c r="CR24" s="20">
        <f>2428+57+84</f>
        <v>2569</v>
      </c>
      <c r="CS24" s="20">
        <f>2385+23+53</f>
        <v>2461</v>
      </c>
      <c r="CT24" s="20">
        <f>2011+6+12</f>
        <v>2029</v>
      </c>
      <c r="CU24" s="20">
        <f>1911+2+1</f>
        <v>1914</v>
      </c>
      <c r="CV24" s="20">
        <f>1926+6+11</f>
        <v>1943</v>
      </c>
      <c r="CW24" s="20">
        <f>2639+25+43</f>
        <v>2707</v>
      </c>
      <c r="CX24" s="20">
        <f>2416+7+17</f>
        <v>2440</v>
      </c>
      <c r="CY24" s="20">
        <f>2223+21+28</f>
        <v>2272</v>
      </c>
      <c r="CZ24" s="20">
        <f>1777+15+32</f>
        <v>1824</v>
      </c>
      <c r="DA24" s="20">
        <f>2028+56+120</f>
        <v>2204</v>
      </c>
      <c r="DB24" s="20">
        <f>3066+13+9</f>
        <v>3088</v>
      </c>
      <c r="DC24" s="20">
        <f>2553+1+6</f>
        <v>2560</v>
      </c>
      <c r="DD24" s="20">
        <f>2536+13+7</f>
        <v>2556</v>
      </c>
      <c r="DE24" s="20">
        <f>2887+4+12</f>
        <v>2903</v>
      </c>
      <c r="DF24" s="20">
        <f>2672+13+12</f>
        <v>2697</v>
      </c>
      <c r="DG24" s="20">
        <f>2420+19+12</f>
        <v>2451</v>
      </c>
      <c r="DH24" s="20">
        <f>2168+1+0</f>
        <v>2169</v>
      </c>
      <c r="DI24" s="20">
        <f>1991+8+9</f>
        <v>2008</v>
      </c>
      <c r="DJ24" s="20">
        <f>1845+6+13</f>
        <v>1864</v>
      </c>
      <c r="DK24" s="20">
        <f>2824+6+8</f>
        <v>2838</v>
      </c>
      <c r="DL24" s="20">
        <v>2317</v>
      </c>
      <c r="DM24" s="20">
        <v>1940</v>
      </c>
      <c r="DN24" s="20">
        <f>1685+2+2</f>
        <v>1689</v>
      </c>
      <c r="DO24" s="20">
        <f>1794+7+13</f>
        <v>1814</v>
      </c>
      <c r="DP24" s="20">
        <f>2270+13+28</f>
        <v>2311</v>
      </c>
      <c r="DQ24" s="20">
        <f>2526+3+4</f>
        <v>2533</v>
      </c>
      <c r="DR24" s="20">
        <v>2225</v>
      </c>
      <c r="DS24" s="20">
        <f>2025+4+1</f>
        <v>2030</v>
      </c>
      <c r="DT24" s="20">
        <f>1893+0+0</f>
        <v>1893</v>
      </c>
      <c r="DU24" s="20">
        <f>2566+14+25</f>
        <v>2605</v>
      </c>
      <c r="DV24" s="20">
        <f>2534+9+8</f>
        <v>2551</v>
      </c>
      <c r="DW24" s="20">
        <f>2536+43+61</f>
        <v>2640</v>
      </c>
      <c r="DX24" s="20">
        <f>2385+72+118</f>
        <v>2575</v>
      </c>
      <c r="DY24" s="20">
        <f>1819+82+135</f>
        <v>2036</v>
      </c>
      <c r="DZ24" s="20">
        <f>2798+66+124</f>
        <v>2988</v>
      </c>
      <c r="EA24" s="20">
        <f>3397+65+103</f>
        <v>3565</v>
      </c>
      <c r="EB24" s="20">
        <v>2987</v>
      </c>
      <c r="EC24" s="20">
        <f>2200+5+5</f>
        <v>2210</v>
      </c>
      <c r="ED24" s="20">
        <f>2912+8+31</f>
        <v>2951</v>
      </c>
      <c r="EE24" s="20">
        <f>2703+26+30</f>
        <v>2759</v>
      </c>
      <c r="EF24" s="20">
        <f>2298+4</f>
        <v>2302</v>
      </c>
      <c r="EG24" s="20">
        <f>2067</f>
        <v>2067</v>
      </c>
      <c r="EH24" s="20">
        <f>1931</f>
        <v>1931</v>
      </c>
      <c r="EI24" s="20">
        <f>2854+11+24</f>
        <v>2889</v>
      </c>
      <c r="EJ24" s="20">
        <f>2500+4+8</f>
        <v>2512</v>
      </c>
      <c r="EK24" s="20">
        <f>2101</f>
        <v>2101</v>
      </c>
      <c r="EL24" s="20">
        <f>2073+2+5</f>
        <v>2080</v>
      </c>
      <c r="EM24" s="20">
        <v>1863</v>
      </c>
      <c r="EN24" s="20">
        <f>2697+15+17</f>
        <v>2729</v>
      </c>
      <c r="EO24" s="20">
        <f>2425+0</f>
        <v>2425</v>
      </c>
      <c r="EP24" s="20">
        <f>2446</f>
        <v>2446</v>
      </c>
      <c r="EQ24" s="20">
        <f>2467+3+10</f>
        <v>2480</v>
      </c>
      <c r="ER24" s="20">
        <f>2712+10+7</f>
        <v>2729</v>
      </c>
      <c r="ES24" s="20">
        <f>2049+39+84</f>
        <v>2172</v>
      </c>
      <c r="ET24" s="20">
        <f>3042+20+35</f>
        <v>3097</v>
      </c>
      <c r="EU24" s="20">
        <f>3242+7+4</f>
        <v>3253</v>
      </c>
      <c r="EV24" s="20">
        <f>3030+24+24</f>
        <v>3078</v>
      </c>
      <c r="EW24" s="20">
        <v>2261</v>
      </c>
      <c r="EX24" s="20">
        <f>2956+16+15</f>
        <v>2987</v>
      </c>
      <c r="EY24" s="20">
        <f>2571+5+2</f>
        <v>2578</v>
      </c>
      <c r="EZ24" s="20">
        <f>2358+0</f>
        <v>2358</v>
      </c>
      <c r="FA24" s="20">
        <f>1801+20+34</f>
        <v>1855</v>
      </c>
      <c r="FB24" s="20">
        <f>1752+52+92</f>
        <v>1896</v>
      </c>
      <c r="FC24" s="20">
        <f>35+12+15</f>
        <v>62</v>
      </c>
      <c r="FD24" s="20">
        <f>22+9+13</f>
        <v>44</v>
      </c>
      <c r="FE24" s="20">
        <f>2040+77+121</f>
        <v>2238</v>
      </c>
      <c r="FF24" s="20">
        <f>2998+97+107</f>
        <v>3202</v>
      </c>
      <c r="FG24" s="20">
        <f>2795+17+34</f>
        <v>2846</v>
      </c>
      <c r="FH24" s="20">
        <v>2296</v>
      </c>
      <c r="FI24" s="20">
        <f>2767+55+82</f>
        <v>2904</v>
      </c>
      <c r="FJ24" s="20">
        <f>2686+46+68</f>
        <v>2800</v>
      </c>
      <c r="FK24" s="20">
        <f>2402+33+58</f>
        <v>2493</v>
      </c>
      <c r="FL24" s="20">
        <f>2606+33+35</f>
        <v>2674</v>
      </c>
      <c r="FM24" s="20">
        <f>663+64+112</f>
        <v>839</v>
      </c>
      <c r="FN24" s="20">
        <f>1684+92+142</f>
        <v>1918</v>
      </c>
      <c r="FO24" s="20">
        <f>2608+37+58</f>
        <v>2703</v>
      </c>
      <c r="FP24" s="20">
        <f>2567+77+144</f>
        <v>2788</v>
      </c>
      <c r="FQ24" s="20">
        <f>2610+27+29</f>
        <v>2666</v>
      </c>
      <c r="FR24" s="20">
        <f>2311+42+82</f>
        <v>2435</v>
      </c>
      <c r="FS24" s="20">
        <f>2610+34+43</f>
        <v>2687</v>
      </c>
      <c r="FT24" s="20">
        <f>3045+26+41</f>
        <v>3112</v>
      </c>
      <c r="FU24" s="20">
        <f>2926+52+84</f>
        <v>3062</v>
      </c>
      <c r="FV24" s="20">
        <f>2469+58+118</f>
        <v>2645</v>
      </c>
      <c r="FW24" s="20">
        <f>2643+83+110</f>
        <v>2836</v>
      </c>
      <c r="FX24" s="20">
        <f>3257+25+27</f>
        <v>3309</v>
      </c>
      <c r="FY24" s="20">
        <f>2844+30+35</f>
        <v>2909</v>
      </c>
      <c r="FZ24" s="20">
        <f>2641+26+25</f>
        <v>2692</v>
      </c>
      <c r="GA24" s="20">
        <f>3700+45+61</f>
        <v>3806</v>
      </c>
      <c r="GB24" s="20">
        <f>2785+91+129</f>
        <v>3005</v>
      </c>
      <c r="GC24" s="20">
        <f>2390+26+51</f>
        <v>2467</v>
      </c>
      <c r="GD24" s="20">
        <f>2399+24+34</f>
        <v>2457</v>
      </c>
      <c r="GE24" s="20">
        <f>2491+13+21</f>
        <v>2525</v>
      </c>
      <c r="GF24" s="20">
        <f>3709+109+199</f>
        <v>4017</v>
      </c>
      <c r="GG24" s="20">
        <f>2610+79+150</f>
        <v>2839</v>
      </c>
      <c r="GH24" s="20">
        <f>1868+93+125</f>
        <v>2086</v>
      </c>
      <c r="GI24" s="20">
        <f>1273+51+111</f>
        <v>1435</v>
      </c>
      <c r="GJ24" s="20">
        <f>1696+95+136</f>
        <v>1927</v>
      </c>
      <c r="GK24" s="20">
        <f>417+20+31</f>
        <v>468</v>
      </c>
      <c r="GL24" s="20">
        <f>1658+102+159</f>
        <v>1919</v>
      </c>
      <c r="GM24" s="20">
        <f>2644+62+92</f>
        <v>2798</v>
      </c>
      <c r="GN24" s="20">
        <f>2893+20+15</f>
        <v>2928</v>
      </c>
      <c r="GO24" s="20">
        <f>2456+22+23</f>
        <v>2501</v>
      </c>
      <c r="GP24" s="20">
        <f>2572+45+70</f>
        <v>2687</v>
      </c>
      <c r="GQ24" s="20">
        <f>1464+70+85</f>
        <v>1619</v>
      </c>
      <c r="GR24" s="20">
        <f>1898+40+58</f>
        <v>1996</v>
      </c>
      <c r="GS24" s="20">
        <f>2186+49+71</f>
        <v>2306</v>
      </c>
      <c r="GT24" s="20">
        <f>1916+25+43</f>
        <v>1984</v>
      </c>
      <c r="GU24" s="20">
        <f>2547+58+108</f>
        <v>2713</v>
      </c>
      <c r="GV24" s="20">
        <f>2262+52+63</f>
        <v>2377</v>
      </c>
      <c r="GW24" s="20">
        <f>2372+26+14</f>
        <v>2412</v>
      </c>
      <c r="GX24" s="20">
        <f>2418+16+5</f>
        <v>2439</v>
      </c>
      <c r="GY24" s="20">
        <f>2108+10+0</f>
        <v>2118</v>
      </c>
      <c r="GZ24" s="20">
        <f>2780+48+47</f>
        <v>2875</v>
      </c>
      <c r="HA24" s="20">
        <f>2768+27+24</f>
        <v>2819</v>
      </c>
      <c r="HB24" s="20">
        <f>2547+18+22</f>
        <v>2587</v>
      </c>
      <c r="HC24" s="20">
        <f>2589+42+29</f>
        <v>2660</v>
      </c>
      <c r="HD24" s="20">
        <f>2387+19+37</f>
        <v>2443</v>
      </c>
      <c r="HE24" s="20">
        <f>2178+120+174</f>
        <v>2472</v>
      </c>
      <c r="HF24" s="20">
        <f>2960+53+90</f>
        <v>3103</v>
      </c>
      <c r="HG24" s="20">
        <f>3107+41+47</f>
        <v>3195</v>
      </c>
      <c r="HH24" s="20">
        <f>2909+29+44</f>
        <v>2982</v>
      </c>
      <c r="HI24" s="20">
        <f>2654+27+16</f>
        <v>2697</v>
      </c>
      <c r="HJ24" s="20">
        <f>2527+45+85</f>
        <v>2657</v>
      </c>
      <c r="HK24" s="20">
        <f>2510+18+36</f>
        <v>2564</v>
      </c>
      <c r="HL24" s="20">
        <f>2694+15+9</f>
        <v>2718</v>
      </c>
      <c r="HM24" s="20">
        <f>1895+23+29</f>
        <v>1947</v>
      </c>
      <c r="HN24" s="20">
        <f>1915+43+72</f>
        <v>2030</v>
      </c>
      <c r="HO24" s="20">
        <f>2235+25+27</f>
        <v>2287</v>
      </c>
      <c r="HP24" s="20">
        <f>2494+23+21</f>
        <v>2538</v>
      </c>
      <c r="HQ24" s="20">
        <f>2172+7+2</f>
        <v>2181</v>
      </c>
      <c r="HR24" s="20">
        <f>2208+11+8</f>
        <v>2227</v>
      </c>
      <c r="HS24" s="20">
        <f>2873+19+11</f>
        <v>2903</v>
      </c>
      <c r="HT24" s="20">
        <f>2197+7+3</f>
        <v>2207</v>
      </c>
      <c r="HU24" s="20">
        <v>1687</v>
      </c>
      <c r="HV24" s="20">
        <f>3865+82+129</f>
        <v>4076</v>
      </c>
      <c r="HW24" s="20">
        <f>2495+35+31</f>
        <v>2561</v>
      </c>
      <c r="HX24" s="20">
        <f>2475+34+38</f>
        <v>2547</v>
      </c>
      <c r="HY24" s="20">
        <f>2684+21+29</f>
        <v>2734</v>
      </c>
      <c r="HZ24" s="20">
        <f>2492+11+28</f>
        <v>2531</v>
      </c>
      <c r="IA24" s="20">
        <f>1965+80+138</f>
        <v>2183</v>
      </c>
      <c r="IB24" s="20">
        <f>2535+29+25</f>
        <v>2589</v>
      </c>
      <c r="IC24" s="20">
        <f>2436+10+9</f>
        <v>2455</v>
      </c>
      <c r="ID24" s="20">
        <f>2047+17+7</f>
        <v>2071</v>
      </c>
      <c r="IE24" s="20">
        <f>1772+47+38</f>
        <v>1857</v>
      </c>
      <c r="IF24" s="20">
        <f>1211+74+104</f>
        <v>1389</v>
      </c>
      <c r="IG24" s="20">
        <f>2354+29+67</f>
        <v>2450</v>
      </c>
      <c r="IH24" s="20">
        <f>2136+16+10</f>
        <v>2162</v>
      </c>
      <c r="II24" s="20">
        <f>1858+10+16</f>
        <v>1884</v>
      </c>
      <c r="IJ24" s="20">
        <f>1600+4+3</f>
        <v>1607</v>
      </c>
      <c r="IK24" s="20">
        <f>2468+35+59</f>
        <v>2562</v>
      </c>
      <c r="IL24" s="20">
        <f>1897+23+13</f>
        <v>1933</v>
      </c>
      <c r="IM24" s="20">
        <f>1524+7+1</f>
        <v>1532</v>
      </c>
      <c r="IN24" s="20">
        <v>352</v>
      </c>
      <c r="IO24" s="20">
        <f>2394+56+71</f>
        <v>2521</v>
      </c>
      <c r="IP24" s="20">
        <f>2506+19+44</f>
        <v>2569</v>
      </c>
      <c r="IQ24" s="20">
        <f>2079+9+2</f>
        <v>2090</v>
      </c>
      <c r="IR24" s="20">
        <f>1459+4+0</f>
        <v>1463</v>
      </c>
      <c r="IS24" s="20">
        <f>1227+68+111</f>
        <v>1406</v>
      </c>
      <c r="IT24" s="20">
        <f>2533+80+126</f>
        <v>2739</v>
      </c>
      <c r="IU24" s="20">
        <f>2649+61+89</f>
        <v>2799</v>
      </c>
      <c r="IV24" s="20">
        <f>2846+24+19</f>
        <v>2889</v>
      </c>
      <c r="IW24" s="20">
        <f>2308+16+9</f>
        <v>2333</v>
      </c>
      <c r="IX24" s="20">
        <f>2885+29+51</f>
        <v>2965</v>
      </c>
      <c r="IY24" s="20">
        <f>2179+24+22</f>
        <v>2225</v>
      </c>
      <c r="IZ24" s="20">
        <f>1989+25+19</f>
        <v>2033</v>
      </c>
      <c r="JA24" s="20">
        <f>2472+16+20</f>
        <v>2508</v>
      </c>
      <c r="JB24" s="20">
        <f>2196+34+59</f>
        <v>2289</v>
      </c>
      <c r="JC24" s="20">
        <f>2936+51+60</f>
        <v>3047</v>
      </c>
      <c r="JD24" s="20">
        <f>2272+40+69</f>
        <v>2381</v>
      </c>
      <c r="JE24" s="20">
        <f>2361+15+18</f>
        <v>2394</v>
      </c>
      <c r="JF24" s="20">
        <f>2370+21+12</f>
        <v>2403</v>
      </c>
      <c r="JG24" s="20">
        <f>2513+55+82</f>
        <v>2650</v>
      </c>
      <c r="JH24" s="20">
        <f>2571+31+37</f>
        <v>2639</v>
      </c>
      <c r="JI24" s="20">
        <f>2784+28+27</f>
        <v>2839</v>
      </c>
      <c r="JJ24" s="20">
        <f>2574+31+26</f>
        <v>2631</v>
      </c>
      <c r="JK24" s="20">
        <f>2569+36+47</f>
        <v>2652</v>
      </c>
      <c r="JL24" s="20">
        <f>2076+59+87</f>
        <v>2222</v>
      </c>
      <c r="JM24" s="20">
        <f>2714+43+57</f>
        <v>2814</v>
      </c>
      <c r="JN24" s="20">
        <f>2821+53+38</f>
        <v>2912</v>
      </c>
      <c r="JO24" s="20">
        <f>2366+28+16</f>
        <v>2410</v>
      </c>
      <c r="JP24" s="20">
        <f>2654+44+38</f>
        <v>2736</v>
      </c>
      <c r="JQ24" s="20">
        <f>2483+47+51</f>
        <v>2581</v>
      </c>
      <c r="JR24" s="20">
        <f>2512+40+24</f>
        <v>2576</v>
      </c>
      <c r="JS24" s="20">
        <f>2354+25+16</f>
        <v>2395</v>
      </c>
      <c r="JT24" s="20">
        <f>2136+19+23</f>
        <v>2178</v>
      </c>
      <c r="JU24" s="20">
        <f>1969+33+33</f>
        <v>2035</v>
      </c>
      <c r="JV24" s="20">
        <f>2138+24+24</f>
        <v>2186</v>
      </c>
      <c r="JW24" s="20">
        <f>1932+32+26</f>
        <v>1990</v>
      </c>
      <c r="JX24" s="20">
        <f>2281+35+55</f>
        <v>2371</v>
      </c>
      <c r="JY24" s="20">
        <f>2114+40+46</f>
        <v>2200</v>
      </c>
      <c r="JZ24" s="20">
        <f>1666+41+54</f>
        <v>1761</v>
      </c>
      <c r="KA24" s="20">
        <f>2568+78+82</f>
        <v>2728</v>
      </c>
      <c r="KB24" s="20">
        <f>2497+34+35</f>
        <v>2566</v>
      </c>
      <c r="KC24" s="20">
        <f>2298+33+24</f>
        <v>2355</v>
      </c>
      <c r="KD24" s="20">
        <f>2298+33+24</f>
        <v>2355</v>
      </c>
      <c r="KE24" s="20">
        <f>2009+43+33</f>
        <v>2085</v>
      </c>
      <c r="KF24" s="20">
        <f>2272+93+126</f>
        <v>2491</v>
      </c>
      <c r="KG24" s="20">
        <f>2185+74+78</f>
        <v>2337</v>
      </c>
      <c r="KH24" s="20">
        <f>2734+82+81</f>
        <v>2897</v>
      </c>
      <c r="KI24" s="20">
        <f>2259+77+70</f>
        <v>2406</v>
      </c>
      <c r="KJ24" s="20">
        <f>2335+57+63</f>
        <v>2455</v>
      </c>
      <c r="KK24" s="20">
        <f>2418+66+48</f>
        <v>2532</v>
      </c>
      <c r="KL24" s="20">
        <f>2484+55+57</f>
        <v>2596</v>
      </c>
      <c r="KM24" s="20">
        <f>2347+23+16</f>
        <v>2386</v>
      </c>
      <c r="KN24" s="20">
        <f>1999+25+9</f>
        <v>2033</v>
      </c>
      <c r="KO24" s="20">
        <f>1788+30+15</f>
        <v>1833</v>
      </c>
      <c r="KP24" s="20">
        <f>2115+76+108</f>
        <v>2299</v>
      </c>
      <c r="KQ24" s="20">
        <f>2484+43+14</f>
        <v>2541</v>
      </c>
      <c r="KR24" s="20">
        <f>2066+28+5</f>
        <v>2099</v>
      </c>
      <c r="KS24" s="20">
        <f>1800+39+21</f>
        <v>1860</v>
      </c>
      <c r="KT24" s="20">
        <f>1814+42+34</f>
        <v>1890</v>
      </c>
      <c r="KU24" s="20">
        <f>2481+36+15</f>
        <v>2532</v>
      </c>
      <c r="KV24" s="20">
        <f>2007+25+25</f>
        <v>2057</v>
      </c>
      <c r="KW24" s="20">
        <f>1740+26+28</f>
        <v>1794</v>
      </c>
      <c r="KX24" s="20">
        <f>1527+35+27</f>
        <v>1589</v>
      </c>
      <c r="KY24" s="20">
        <f>2746+53+52</f>
        <v>2851</v>
      </c>
      <c r="KZ24" s="20">
        <f>2452+58+61</f>
        <v>2571</v>
      </c>
      <c r="LA24" s="20">
        <f>2155+43+41</f>
        <v>2239</v>
      </c>
      <c r="LB24" s="20">
        <f>2279+44+42</f>
        <v>2365</v>
      </c>
      <c r="LC24" s="20">
        <f>2021+66+59</f>
        <v>2146</v>
      </c>
      <c r="LD24" s="20">
        <f>1434+44+64</f>
        <v>1542</v>
      </c>
      <c r="LE24" s="20">
        <f>2484+51+76</f>
        <v>2611</v>
      </c>
      <c r="LF24" s="20">
        <f>2534+25+32</f>
        <v>2591</v>
      </c>
      <c r="LG24" s="20">
        <f>2027+28+46</f>
        <v>2101</v>
      </c>
      <c r="LH24" s="20">
        <f>2032+25+23</f>
        <v>2080</v>
      </c>
      <c r="LI24" s="20">
        <f>1766+27+56</f>
        <v>1849</v>
      </c>
      <c r="LJ24" s="20">
        <f>2466+50+40</f>
        <v>2556</v>
      </c>
      <c r="LK24" s="20">
        <f>2038+27+16</f>
        <v>2081</v>
      </c>
      <c r="LL24" s="20">
        <f>1791+32+44</f>
        <v>1867</v>
      </c>
      <c r="LM24" s="20">
        <f>1835+18+26</f>
        <v>1879</v>
      </c>
      <c r="LN24" s="20">
        <f>2114+38+41</f>
        <v>2193</v>
      </c>
      <c r="LO24" s="20">
        <f>1957+24+18</f>
        <v>1999</v>
      </c>
      <c r="LP24" s="20">
        <f>1576+21+31</f>
        <v>1628</v>
      </c>
      <c r="LQ24" s="20">
        <f>1428+23+30</f>
        <v>1481</v>
      </c>
      <c r="LR24" s="20">
        <f>1425+27+25</f>
        <v>1477</v>
      </c>
      <c r="LS24" s="20">
        <f>2114+19+17</f>
        <v>2150</v>
      </c>
      <c r="LT24" s="20">
        <f>1858+23+23</f>
        <v>1904</v>
      </c>
      <c r="LU24" s="20">
        <f>2039+9+5</f>
        <v>2053</v>
      </c>
      <c r="LV24" s="20">
        <f>1864+16+21</f>
        <v>1901</v>
      </c>
      <c r="LW24" s="20">
        <f>1447+12+26</f>
        <v>1485</v>
      </c>
      <c r="LX24" s="20">
        <f>2178+68+107</f>
        <v>2353</v>
      </c>
      <c r="LY24" s="20">
        <f>2040+30+55</f>
        <v>2125</v>
      </c>
      <c r="LZ24" s="20">
        <f>2461+27+16</f>
        <v>2504</v>
      </c>
      <c r="MA24" s="20">
        <f>2341+45+48</f>
        <v>2434</v>
      </c>
      <c r="MB24" s="20">
        <f>1317+33+34</f>
        <v>1384</v>
      </c>
      <c r="MC24" s="20">
        <f>1958+31+40</f>
        <v>2029</v>
      </c>
      <c r="MD24" s="20">
        <f>1913+27+27</f>
        <v>1967</v>
      </c>
      <c r="ME24" s="20">
        <f>1755+17+28</f>
        <v>1800</v>
      </c>
      <c r="MF24" s="20">
        <f>2090+27+24</f>
        <v>2141</v>
      </c>
      <c r="MG24" s="20">
        <f>1336+35+48</f>
        <v>1419</v>
      </c>
      <c r="MH24" s="20">
        <f>2427+42+64</f>
        <v>2533</v>
      </c>
      <c r="MI24" s="20">
        <f>2110+36+35</f>
        <v>2181</v>
      </c>
      <c r="MJ24" s="20">
        <f>1670+24+23</f>
        <v>1717</v>
      </c>
      <c r="MK24" s="20">
        <f>1698+11+5</f>
        <v>1714</v>
      </c>
      <c r="ML24" s="20">
        <f>1231+14+32</f>
        <v>1277</v>
      </c>
      <c r="MM24" s="20">
        <f>2216+17+20</f>
        <v>2253</v>
      </c>
      <c r="MN24" s="20">
        <f>1925+19+10</f>
        <v>1954</v>
      </c>
      <c r="MO24" s="20">
        <f>1871+18+13</f>
        <v>1902</v>
      </c>
      <c r="MP24" s="20">
        <f>1810+11+3</f>
        <v>1824</v>
      </c>
      <c r="MQ24" s="20">
        <f>1392+13+28</f>
        <v>1433</v>
      </c>
      <c r="MR24" s="20">
        <f>2431+31+34</f>
        <v>2496</v>
      </c>
      <c r="MS24" s="20">
        <f>2325+45+44</f>
        <v>2414</v>
      </c>
      <c r="MT24" s="20">
        <f>2206+44+44</f>
        <v>2294</v>
      </c>
      <c r="MU24" s="20">
        <f>2406+33+9</f>
        <v>2448</v>
      </c>
      <c r="MV24" s="20">
        <f>1941+67+58</f>
        <v>2066</v>
      </c>
      <c r="MW24" s="20">
        <f>2937+104+148</f>
        <v>3189</v>
      </c>
      <c r="MX24" s="20">
        <f>2154+29+14</f>
        <v>2197</v>
      </c>
      <c r="MY24" s="20">
        <f>1700+20+16</f>
        <v>1736</v>
      </c>
      <c r="MZ24" s="20">
        <f>1279+36+25</f>
        <v>1340</v>
      </c>
      <c r="NA24" s="20">
        <f>2520+42+46</f>
        <v>2608</v>
      </c>
      <c r="NB24" s="20">
        <f>1878+46+51</f>
        <v>1975</v>
      </c>
      <c r="NC24" s="20">
        <f>1776+16+5</f>
        <v>1797</v>
      </c>
      <c r="ND24" s="20">
        <f>1620+12+3</f>
        <v>1635</v>
      </c>
      <c r="NE24" s="20">
        <f>1165+26+24</f>
        <v>1215</v>
      </c>
      <c r="NF24" s="20">
        <f>1961+29+24</f>
        <v>2014</v>
      </c>
      <c r="NG24" s="20">
        <f>1891+20+6</f>
        <v>1917</v>
      </c>
      <c r="NH24" s="20">
        <f>1651+11+4</f>
        <v>1666</v>
      </c>
      <c r="NI24" s="20">
        <f>1499+14+8</f>
        <v>1521</v>
      </c>
      <c r="NJ24" s="20">
        <f>1254+3+7</f>
        <v>1264</v>
      </c>
      <c r="NK24" s="20">
        <f>2017+47+40</f>
        <v>2104</v>
      </c>
      <c r="NL24" s="20">
        <f>2027+41+38</f>
        <v>2106</v>
      </c>
      <c r="NM24" s="20">
        <f>1743+18+4</f>
        <v>1765</v>
      </c>
      <c r="NN24" s="20">
        <f>1458+38+39</f>
        <v>1535</v>
      </c>
      <c r="NO24" s="20">
        <f>1938+62+72</f>
        <v>2072</v>
      </c>
      <c r="NP24" s="20">
        <f>1727+83+140</f>
        <v>1950</v>
      </c>
      <c r="NQ24" s="20">
        <f>1450+84+123</f>
        <v>1657</v>
      </c>
      <c r="NR24" s="20">
        <f>1773+75+79</f>
        <v>1927</v>
      </c>
      <c r="NS24" s="20">
        <f>1751+35+8</f>
        <v>1794</v>
      </c>
      <c r="NT24" s="20">
        <f>1944+73+77</f>
        <v>2094</v>
      </c>
      <c r="NU24" s="20">
        <f>2168+87+67</f>
        <v>2322</v>
      </c>
      <c r="NV24" s="20">
        <f>2119+33+37</f>
        <v>2189</v>
      </c>
      <c r="NW24" s="20">
        <f>1986+25+57</f>
        <v>2068</v>
      </c>
      <c r="NX24" s="20">
        <f>1776+43+18</f>
        <v>1837</v>
      </c>
      <c r="NY24" s="20">
        <f>2710+76+54</f>
        <v>2840</v>
      </c>
      <c r="NZ24" s="20">
        <f>2201+57+52</f>
        <v>2310</v>
      </c>
      <c r="OA24" s="20">
        <f>1863+26+15</f>
        <v>1904</v>
      </c>
      <c r="OB24" s="20">
        <f>1606+24+34</f>
        <v>1664</v>
      </c>
      <c r="OC24" s="20">
        <f>1644+31+29</f>
        <v>1704</v>
      </c>
      <c r="OD24" s="20">
        <f>2167+67+91</f>
        <v>2325</v>
      </c>
      <c r="OE24" s="20">
        <f>2053+29+32</f>
        <v>2114</v>
      </c>
      <c r="OF24" s="20">
        <f>1820+42+60</f>
        <v>1922</v>
      </c>
      <c r="OG24" s="20">
        <f>1838+25+29</f>
        <v>1892</v>
      </c>
      <c r="OH24" s="20">
        <f>1772+33+15</f>
        <v>1820</v>
      </c>
      <c r="OI24" s="20">
        <f>783+51+113</f>
        <v>947</v>
      </c>
      <c r="OJ24" s="20">
        <f>2028+59+94</f>
        <v>2181</v>
      </c>
      <c r="OK24" s="20">
        <f>2172+56+35</f>
        <v>2263</v>
      </c>
      <c r="OL24" s="20">
        <f>1854+48+83</f>
        <v>1985</v>
      </c>
      <c r="OM24" s="20">
        <f>1978+61+46</f>
        <v>2085</v>
      </c>
      <c r="ON24" s="20">
        <f>2017+93+92</f>
        <v>2202</v>
      </c>
      <c r="OO24" s="20">
        <f>1938+85+70</f>
        <v>2093</v>
      </c>
      <c r="OP24" s="20">
        <f>1787+30+42</f>
        <v>1859</v>
      </c>
      <c r="OQ24" s="20">
        <f>1533+37+25</f>
        <v>1595</v>
      </c>
      <c r="OR24" s="20">
        <f>1516+34+46</f>
        <v>1596</v>
      </c>
      <c r="OS24" s="20">
        <f>1096+43+70</f>
        <v>1209</v>
      </c>
      <c r="OT24" s="20">
        <f>1813+60+60</f>
        <v>1933</v>
      </c>
      <c r="OU24" s="20">
        <f>1753+49+46</f>
        <v>1848</v>
      </c>
      <c r="OV24" s="20">
        <f>1743+22+23</f>
        <v>1788</v>
      </c>
      <c r="OW24" s="20">
        <f>1779+24+31</f>
        <v>1834</v>
      </c>
      <c r="OX24" s="20">
        <f>2348+74+43</f>
        <v>2465</v>
      </c>
      <c r="OY24" s="20">
        <f>2230+40+40</f>
        <v>2310</v>
      </c>
      <c r="OZ24" s="20">
        <f>1999+12+10</f>
        <v>2021</v>
      </c>
      <c r="PA24" s="20">
        <f>1706+19+10</f>
        <v>1735</v>
      </c>
      <c r="PB24" s="20">
        <f>1545+11+10</f>
        <v>1566</v>
      </c>
      <c r="PC24" s="20">
        <f>2862+36+7</f>
        <v>2905</v>
      </c>
      <c r="PD24" s="20">
        <f>2420+32+54</f>
        <v>2506</v>
      </c>
      <c r="PE24" s="20">
        <f>2103+33+29</f>
        <v>2165</v>
      </c>
      <c r="PF24" s="20">
        <f>1843+58+72</f>
        <v>1973</v>
      </c>
      <c r="PG24" s="20">
        <f>1816+26+27</f>
        <v>1869</v>
      </c>
      <c r="PH24" s="20">
        <f>3089+34+71</f>
        <v>3194</v>
      </c>
      <c r="PI24" s="20">
        <f>2352+42+55</f>
        <v>2449</v>
      </c>
      <c r="PJ24" s="20">
        <f>2378+54+65</f>
        <v>2497</v>
      </c>
      <c r="PK24" s="20">
        <f>1874+16+13</f>
        <v>1903</v>
      </c>
      <c r="PL24" s="20">
        <f>1594+35+36</f>
        <v>1665</v>
      </c>
      <c r="PM24" s="20">
        <f>2302+37+55</f>
        <v>2394</v>
      </c>
      <c r="PN24" s="20">
        <f>2140+28+18</f>
        <v>2186</v>
      </c>
      <c r="PO24" s="20">
        <f>2151+46+77</f>
        <v>2274</v>
      </c>
      <c r="PP24" s="20">
        <f>2019+32+22</f>
        <v>2073</v>
      </c>
      <c r="PQ24" s="20">
        <f>2287+39+58</f>
        <v>2384</v>
      </c>
      <c r="PR24" s="20">
        <f>2335+44+61</f>
        <v>2440</v>
      </c>
      <c r="PS24" s="20">
        <f>2027+29+22</f>
        <v>2078</v>
      </c>
      <c r="PT24" s="20">
        <f>1651+18+33</f>
        <v>1702</v>
      </c>
      <c r="PU24" s="20">
        <f>1542+23+32</f>
        <v>1597</v>
      </c>
      <c r="PV24" s="20">
        <f>2364+25+41</f>
        <v>2430</v>
      </c>
      <c r="PW24" s="20">
        <f>2004+17+37</f>
        <v>2058</v>
      </c>
      <c r="PX24" s="20">
        <f>1842+46+24</f>
        <v>1912</v>
      </c>
      <c r="PY24" s="20">
        <f>1922+22+36</f>
        <v>1980</v>
      </c>
      <c r="PZ24" s="20">
        <f>1847+56+73</f>
        <v>1976</v>
      </c>
      <c r="QA24" s="20">
        <f>1442+52+106</f>
        <v>1600</v>
      </c>
      <c r="QB24" s="20">
        <f>2212+36+61</f>
        <v>2309</v>
      </c>
      <c r="QC24" s="20">
        <f>1794+21+24</f>
        <v>1839</v>
      </c>
      <c r="QD24" s="20">
        <v>1804</v>
      </c>
      <c r="QE24" s="20">
        <f>2197+37+63</f>
        <v>2297</v>
      </c>
      <c r="QF24" s="20">
        <f>2318+39+65</f>
        <v>2422</v>
      </c>
      <c r="QG24" s="20">
        <f>1991+28+54</f>
        <v>2073</v>
      </c>
      <c r="QH24" s="20">
        <f>1853+22+46</f>
        <v>1921</v>
      </c>
      <c r="QI24" s="20">
        <f>2155+53+85</f>
        <v>2293</v>
      </c>
      <c r="QJ24" s="20">
        <f>2396+34+35</f>
        <v>2465</v>
      </c>
      <c r="QK24" s="20">
        <f>2081+24+10</f>
        <v>2115</v>
      </c>
      <c r="QL24" s="20">
        <f>1719+19+15</f>
        <v>1753</v>
      </c>
      <c r="QM24" s="20">
        <f>1839+26+27</f>
        <v>1892</v>
      </c>
      <c r="QN24" s="20">
        <f>2318+35+44</f>
        <v>2397</v>
      </c>
      <c r="QO24" s="20">
        <f>2136+28+30</f>
        <v>2194</v>
      </c>
      <c r="QP24" s="20">
        <f>1934+17+19</f>
        <v>1970</v>
      </c>
      <c r="QQ24" s="20">
        <f>1957+20+26</f>
        <v>2003</v>
      </c>
      <c r="QR24" s="20">
        <f>1790+12+3</f>
        <v>1805</v>
      </c>
      <c r="QS24" s="20">
        <f>2385+50+51</f>
        <v>2486</v>
      </c>
      <c r="QT24" s="20">
        <f>2433+39+64</f>
        <v>2536</v>
      </c>
      <c r="QU24" s="20">
        <f>2418+53+56</f>
        <v>2527</v>
      </c>
      <c r="QV24" s="20">
        <f>2435+35+41</f>
        <v>2511</v>
      </c>
      <c r="QW24" s="20">
        <f>2481+50+56</f>
        <v>2587</v>
      </c>
      <c r="QX24" s="20">
        <f>2095+92+109</f>
        <v>2296</v>
      </c>
      <c r="QY24" s="20">
        <f>2233+21+15</f>
        <v>2269</v>
      </c>
      <c r="QZ24" s="20">
        <f>1960+29+20</f>
        <v>2009</v>
      </c>
      <c r="RA24" s="20">
        <f>2090+37+23</f>
        <v>2150</v>
      </c>
      <c r="RB24" s="20">
        <f>1489+53+44</f>
        <v>1586</v>
      </c>
      <c r="RC24" s="20">
        <f>2279+45+54</f>
        <v>2378</v>
      </c>
      <c r="RD24" s="20">
        <f>2288+49+38</f>
        <v>2375</v>
      </c>
      <c r="RE24" s="20">
        <f>2065+23+21</f>
        <v>2109</v>
      </c>
      <c r="RF24" s="20">
        <f>2056+37+58</f>
        <v>2151</v>
      </c>
      <c r="RG24" s="20">
        <f>2432+60+50</f>
        <v>2542</v>
      </c>
      <c r="RH24" s="20">
        <f>2107+36+15</f>
        <v>2158</v>
      </c>
      <c r="RI24" s="20">
        <f>1410+15+3</f>
        <v>1428</v>
      </c>
      <c r="RJ24" s="20">
        <f>1344+53+73</f>
        <v>1470</v>
      </c>
      <c r="RK24" s="20">
        <f>3240+96+133</f>
        <v>3469</v>
      </c>
      <c r="RL24" s="20">
        <f>2530+47+52</f>
        <v>2629</v>
      </c>
      <c r="RM24" s="20">
        <f>2579+78+107</f>
        <v>2764</v>
      </c>
      <c r="RN24" s="20">
        <f>2278+42+32</f>
        <v>2352</v>
      </c>
      <c r="RO24" s="20">
        <f>3168+92+101</f>
        <v>3361</v>
      </c>
      <c r="RP24" s="20">
        <f>2004+91+141</f>
        <v>2236</v>
      </c>
      <c r="RQ24" s="20">
        <f>2616+94+178</f>
        <v>2888</v>
      </c>
      <c r="RR24" s="20">
        <f>2282+20+12</f>
        <v>2314</v>
      </c>
      <c r="RS24" s="20">
        <f>2412+22+30</f>
        <v>2464</v>
      </c>
      <c r="RT24" s="20">
        <f>1450+33+49</f>
        <v>1532</v>
      </c>
      <c r="RU24" s="20">
        <f>2379+62+101</f>
        <v>2542</v>
      </c>
      <c r="RV24" s="20">
        <f>2352+33+50</f>
        <v>2435</v>
      </c>
      <c r="RW24" s="20">
        <f>2232+34+33</f>
        <v>2299</v>
      </c>
      <c r="RX24" s="20">
        <f>1913+14+13</f>
        <v>1940</v>
      </c>
      <c r="RY24" s="20">
        <f>2466+28+34</f>
        <v>2528</v>
      </c>
      <c r="RZ24" s="20">
        <f>2250+4+2</f>
        <v>2256</v>
      </c>
      <c r="SA24" s="20">
        <f>1588+10+3</f>
        <v>1601</v>
      </c>
      <c r="SB24" s="20">
        <v>1930</v>
      </c>
      <c r="SC24" s="20">
        <f>1246+7+5</f>
        <v>1258</v>
      </c>
      <c r="SD24" s="20">
        <f>2518+19+12</f>
        <v>2549</v>
      </c>
      <c r="SE24" s="20">
        <f>2626+27+46</f>
        <v>2699</v>
      </c>
      <c r="SF24" s="20">
        <f>2252+29+30</f>
        <v>2311</v>
      </c>
      <c r="SG24" s="20">
        <f>1825+19+20</f>
        <v>1864</v>
      </c>
      <c r="SH24" s="20">
        <f>2384+46+90</f>
        <v>2520</v>
      </c>
      <c r="SI24" s="20">
        <f>3093+29+48</f>
        <v>3170</v>
      </c>
      <c r="SJ24" s="20">
        <f>2323+56+87</f>
        <v>2466</v>
      </c>
      <c r="SK24" s="20">
        <f>2289+72+80</f>
        <v>2441</v>
      </c>
      <c r="SL24" s="20">
        <f>2266+44+113</f>
        <v>2423</v>
      </c>
      <c r="SM24" s="20">
        <f>2548+32+24</f>
        <v>2604</v>
      </c>
      <c r="SN24" s="20">
        <f>2507+17+8</f>
        <v>2532</v>
      </c>
      <c r="SO24" s="20">
        <f>2125+39+63</f>
        <v>2227</v>
      </c>
      <c r="SP24" s="20">
        <f>1862+52+105</f>
        <v>2019</v>
      </c>
      <c r="SQ24" s="20">
        <f>2169+41+66</f>
        <v>2276</v>
      </c>
      <c r="SR24" s="20">
        <f>2198+39+103</f>
        <v>2340</v>
      </c>
      <c r="SS24" s="20">
        <f>2204+40+41</f>
        <v>2285</v>
      </c>
      <c r="ST24" s="20">
        <f>2406+27+24</f>
        <v>2457</v>
      </c>
      <c r="SU24" s="20">
        <f>2498+80+125</f>
        <v>2703</v>
      </c>
      <c r="SV24" s="20">
        <f>3047+21+17</f>
        <v>3085</v>
      </c>
      <c r="SW24" s="20">
        <f>2712+13+5</f>
        <v>2730</v>
      </c>
      <c r="SX24" s="20">
        <f>2641+13+7</f>
        <v>2661</v>
      </c>
      <c r="SY24" s="20">
        <f>2561+18+11</f>
        <v>2590</v>
      </c>
      <c r="SZ24" s="20">
        <f>2847+96+141</f>
        <v>3084</v>
      </c>
      <c r="TA24" s="20">
        <f>2441+65+106</f>
        <v>2612</v>
      </c>
      <c r="TB24" s="20">
        <f>1821+61+88</f>
        <v>1970</v>
      </c>
      <c r="TC24" s="20">
        <f>1829+54+66</f>
        <v>1949</v>
      </c>
      <c r="TD24" s="20">
        <f>777+42+70</f>
        <v>889</v>
      </c>
      <c r="TE24" s="20">
        <f>670+44+108</f>
        <v>822</v>
      </c>
      <c r="TF24" s="20">
        <f>1869+60+82</f>
        <v>2011</v>
      </c>
      <c r="TG24" s="20">
        <f>1973+40+96</f>
        <v>2109</v>
      </c>
      <c r="TH24" s="20">
        <f>2455+15+30</f>
        <v>2500</v>
      </c>
      <c r="TI24" s="20">
        <f>1951+35+62</f>
        <v>2048</v>
      </c>
      <c r="TJ24" s="20">
        <f>955+48+76</f>
        <v>1079</v>
      </c>
      <c r="TK24" s="20">
        <f>2059+45+65</f>
        <v>2169</v>
      </c>
      <c r="TL24" s="20">
        <f>2051+45+73</f>
        <v>2169</v>
      </c>
      <c r="TM24" s="20">
        <f>1786+47+66</f>
        <v>1899</v>
      </c>
      <c r="TN24" s="20">
        <v>1938</v>
      </c>
      <c r="TO24" s="20">
        <f>2058+20+18</f>
        <v>2096</v>
      </c>
      <c r="TP24" s="20">
        <f>2039+55+63</f>
        <v>2157</v>
      </c>
      <c r="TQ24" s="20">
        <f>1951+82+163</f>
        <v>2196</v>
      </c>
      <c r="TR24" s="20">
        <f>1881+35+67</f>
        <v>1983</v>
      </c>
      <c r="TS24" s="20">
        <f>2026+26+16</f>
        <v>2068</v>
      </c>
      <c r="TT24" s="20">
        <f>2053+84+132</f>
        <v>2269</v>
      </c>
      <c r="TU24" s="20">
        <f>1229+26+55</f>
        <v>1310</v>
      </c>
      <c r="TV24" s="20">
        <f>555+56+89</f>
        <v>700</v>
      </c>
      <c r="TW24" s="20">
        <f>898+40+85</f>
        <v>1023</v>
      </c>
      <c r="TX24" s="20">
        <f>532+45+53</f>
        <v>630</v>
      </c>
      <c r="TY24" s="20">
        <f>14+10+13</f>
        <v>37</v>
      </c>
      <c r="TZ24" s="20">
        <f>806+40+44</f>
        <v>890</v>
      </c>
      <c r="UA24" s="20">
        <f>240+18+25</f>
        <v>283</v>
      </c>
      <c r="UB24" s="20">
        <f>785+24+27</f>
        <v>836</v>
      </c>
      <c r="UC24" s="20">
        <f>168+16+39</f>
        <v>223</v>
      </c>
      <c r="UD24" s="20">
        <f>19+6+13</f>
        <v>38</v>
      </c>
      <c r="UE24" s="20">
        <f>96+10+16</f>
        <v>122</v>
      </c>
      <c r="UF24" s="20">
        <f>1708+18+35</f>
        <v>1761</v>
      </c>
      <c r="UG24" s="20">
        <f>1650+11+34</f>
        <v>1695</v>
      </c>
      <c r="UH24" s="20">
        <f>1755+1+6</f>
        <v>1762</v>
      </c>
      <c r="UI24" s="20">
        <f>1935+60+63</f>
        <v>2058</v>
      </c>
      <c r="UJ24" s="20">
        <f>2169+18+13</f>
        <v>2200</v>
      </c>
      <c r="UK24" s="20">
        <f>2241+15+10</f>
        <v>2266</v>
      </c>
      <c r="UL24" s="20">
        <f>2097+16+12</f>
        <v>2125</v>
      </c>
      <c r="UM24" s="20">
        <f>1673+5+8</f>
        <v>1686</v>
      </c>
      <c r="UN24" s="20">
        <f>1639+37+61</f>
        <v>1737</v>
      </c>
      <c r="UO24" s="20">
        <f>2116+30+23</f>
        <v>2169</v>
      </c>
      <c r="UP24" s="20">
        <f>2093+33+46</f>
        <v>2172</v>
      </c>
      <c r="UQ24" s="20">
        <f>2024+30+33</f>
        <v>2087</v>
      </c>
      <c r="UR24" s="20">
        <f>1867+40+80</f>
        <v>1987</v>
      </c>
      <c r="US24" s="20">
        <f>2182+37+54</f>
        <v>2273</v>
      </c>
      <c r="UT24" s="20">
        <f>2544+36+22</f>
        <v>2602</v>
      </c>
      <c r="UU24" s="20">
        <f>2419+41+25</f>
        <v>2485</v>
      </c>
      <c r="UV24" s="20">
        <f>2506+42+14</f>
        <v>2562</v>
      </c>
      <c r="UW24" s="20">
        <f>2102+19+8</f>
        <v>2129</v>
      </c>
      <c r="UX24" s="20">
        <f>2235+47+51</f>
        <v>2333</v>
      </c>
      <c r="UY24" s="20">
        <f>2279+28+24</f>
        <v>2331</v>
      </c>
      <c r="UZ24" s="20">
        <f>2078+26+10</f>
        <v>2114</v>
      </c>
      <c r="VA24" s="20">
        <f>1801+11+13</f>
        <v>1825</v>
      </c>
      <c r="VB24" s="20">
        <f>2579+59+63</f>
        <v>2701</v>
      </c>
      <c r="VC24" s="20">
        <f>2167+25+12</f>
        <v>2204</v>
      </c>
      <c r="VD24" s="20">
        <f>1993+22+8</f>
        <v>2023</v>
      </c>
      <c r="VE24" s="20">
        <f>1743+20+9</f>
        <v>1772</v>
      </c>
      <c r="VF24" s="20">
        <f>1760+27+35</f>
        <v>1822</v>
      </c>
      <c r="VG24" s="20">
        <f>2285+17+21</f>
        <v>2323</v>
      </c>
      <c r="VH24" s="20">
        <f>2233+14+7</f>
        <v>2254</v>
      </c>
      <c r="VI24" s="20">
        <f>2166+21+9+2</f>
        <v>2198</v>
      </c>
      <c r="VJ24" s="20">
        <f>1970+8+4</f>
        <v>1982</v>
      </c>
      <c r="VK24" s="20">
        <f>2088+12+6</f>
        <v>2106</v>
      </c>
      <c r="VL24" s="20">
        <f>2066+37+68</f>
        <v>2171</v>
      </c>
      <c r="VM24" s="20">
        <f>2269+23+21</f>
        <v>2313</v>
      </c>
      <c r="VN24" s="20">
        <f>2254+14+17</f>
        <v>2285</v>
      </c>
      <c r="VO24" s="20">
        <f>2109+18+28</f>
        <v>2155</v>
      </c>
      <c r="VP24" s="20">
        <f>2206+16+18</f>
        <v>2240</v>
      </c>
      <c r="VQ24" s="20">
        <f>2538+20+15</f>
        <v>2573</v>
      </c>
      <c r="VR24" s="20">
        <f>2157+5+6</f>
        <v>2168</v>
      </c>
      <c r="VS24" s="20">
        <f>1813+5+1</f>
        <v>1819</v>
      </c>
      <c r="VT24" s="20">
        <f>1662+19+6</f>
        <v>1687</v>
      </c>
      <c r="VU24" s="20">
        <f>1649+10+5</f>
        <v>1664</v>
      </c>
      <c r="VV24" s="20">
        <f>2407+17+7</f>
        <v>2431</v>
      </c>
      <c r="VW24" s="20">
        <f>2029+12+4</f>
        <v>2045</v>
      </c>
      <c r="VX24" s="20">
        <f>1767+9+5</f>
        <v>1781</v>
      </c>
      <c r="VY24" s="20">
        <f>1630+12+0</f>
        <v>1642</v>
      </c>
      <c r="VZ24" s="20">
        <f>1662+14+1</f>
        <v>1677</v>
      </c>
      <c r="WA24" s="20">
        <f>2489+26+17</f>
        <v>2532</v>
      </c>
      <c r="WB24" s="20">
        <f>1987+26+6</f>
        <v>2019</v>
      </c>
      <c r="WC24" s="20">
        <f>1630+18+4</f>
        <v>1652</v>
      </c>
      <c r="WD24" s="20">
        <f>1525+15+5</f>
        <v>1545</v>
      </c>
      <c r="WE24" s="20">
        <f>1388+11+2</f>
        <v>1401</v>
      </c>
      <c r="WF24" s="20">
        <f>2667+24+19</f>
        <v>2710</v>
      </c>
      <c r="WG24" s="20">
        <f>2416+22+6</f>
        <v>2444</v>
      </c>
      <c r="WH24" s="20">
        <v>2550</v>
      </c>
      <c r="WI24" s="20">
        <f>2099+19+2</f>
        <v>2120</v>
      </c>
      <c r="WJ24" s="20">
        <f>2813+18+11</f>
        <v>2842</v>
      </c>
      <c r="WK24" s="20">
        <f>2789+21+30</f>
        <v>2840</v>
      </c>
      <c r="WL24" s="20">
        <f>2594+20+7</f>
        <v>2621</v>
      </c>
      <c r="WM24" s="20">
        <f>1982+16+2</f>
        <v>2000</v>
      </c>
      <c r="WN24" s="20">
        <f>1829+28+12</f>
        <v>1869</v>
      </c>
      <c r="WO24" s="20">
        <f>2654+25+5</f>
        <v>2684</v>
      </c>
      <c r="WP24" s="20">
        <f>2345+18+3</f>
        <v>2366</v>
      </c>
      <c r="WQ24" s="20">
        <f>1812+30+6</f>
        <v>1848</v>
      </c>
      <c r="WR24" s="20">
        <f>1670+20+3</f>
        <v>1693</v>
      </c>
      <c r="WS24" s="20">
        <f>1497+24+7</f>
        <v>1528</v>
      </c>
      <c r="WT24" s="20">
        <f>2121+12+4</f>
        <v>2137</v>
      </c>
      <c r="WU24" s="20">
        <f>1824+15+5</f>
        <v>1844</v>
      </c>
      <c r="WV24" s="20">
        <f>1890+24+8</f>
        <v>1922</v>
      </c>
      <c r="WW24" s="20">
        <f>1590+17+1</f>
        <v>1608</v>
      </c>
      <c r="WX24" s="20">
        <f>1373+19+3</f>
        <v>1395</v>
      </c>
      <c r="WY24" s="20">
        <f>2048+20+8</f>
        <v>2076</v>
      </c>
      <c r="WZ24" s="20">
        <f>1813+23+6</f>
        <v>1842</v>
      </c>
      <c r="XA24" s="20">
        <f>1997+19+2</f>
        <v>2018</v>
      </c>
      <c r="XB24" s="20">
        <f>1844+20+8</f>
        <v>1872</v>
      </c>
      <c r="XC24" s="20">
        <f>1653+23+21</f>
        <v>1697</v>
      </c>
      <c r="XD24" s="20">
        <f>2361+19+13</f>
        <v>2393</v>
      </c>
      <c r="XE24" s="20">
        <f>2690+20+1</f>
        <v>2711</v>
      </c>
      <c r="XF24" s="20">
        <f>2096+22+40</f>
        <v>2158</v>
      </c>
      <c r="XG24" s="20">
        <f>2501+21+6</f>
        <v>2528</v>
      </c>
      <c r="XH24" s="20">
        <f>2702+20+2</f>
        <v>2724</v>
      </c>
      <c r="XI24" s="20">
        <f>2226+19+5</f>
        <v>2250</v>
      </c>
      <c r="XJ24" s="20">
        <f>1883+22+2</f>
        <v>1907</v>
      </c>
      <c r="XK24" s="20">
        <f>1945+16+11</f>
        <v>1972</v>
      </c>
      <c r="XL24" s="20">
        <f>1969+20+8</f>
        <v>1997</v>
      </c>
      <c r="XM24" s="20">
        <v>3220</v>
      </c>
      <c r="XN24" s="20">
        <v>1988</v>
      </c>
      <c r="XO24" s="20">
        <v>2112</v>
      </c>
      <c r="XP24" s="20">
        <v>1878</v>
      </c>
      <c r="XQ24" s="20">
        <v>2086</v>
      </c>
      <c r="XR24" s="20">
        <v>2497</v>
      </c>
      <c r="XS24" s="20">
        <v>2350</v>
      </c>
      <c r="XT24" s="20">
        <v>2061</v>
      </c>
      <c r="XU24" s="20">
        <v>1854</v>
      </c>
      <c r="XV24" s="20">
        <v>2059</v>
      </c>
      <c r="XW24" s="20">
        <v>3413</v>
      </c>
      <c r="XX24" s="20">
        <v>3310</v>
      </c>
      <c r="XY24" s="20">
        <v>2764</v>
      </c>
      <c r="XZ24" s="20">
        <v>2984</v>
      </c>
      <c r="YA24" s="20">
        <v>2788</v>
      </c>
      <c r="YB24" s="20">
        <v>3054</v>
      </c>
      <c r="YC24" s="20">
        <v>2443</v>
      </c>
      <c r="YD24" s="20">
        <v>2201</v>
      </c>
      <c r="YE24" s="20">
        <v>2035</v>
      </c>
      <c r="YF24" s="20">
        <v>1972</v>
      </c>
      <c r="YG24" s="20">
        <v>3371</v>
      </c>
      <c r="YH24" s="20">
        <v>2553</v>
      </c>
      <c r="YI24" s="20">
        <v>2506</v>
      </c>
      <c r="YJ24" s="20">
        <v>2016</v>
      </c>
      <c r="YK24" s="20">
        <v>1758</v>
      </c>
      <c r="YL24" s="20">
        <v>2265</v>
      </c>
      <c r="YM24" s="20">
        <v>2329</v>
      </c>
      <c r="YN24" s="20">
        <v>2112</v>
      </c>
      <c r="YO24" s="20">
        <v>1982</v>
      </c>
      <c r="YP24" s="20">
        <v>1672</v>
      </c>
      <c r="YQ24" s="20">
        <v>2283</v>
      </c>
      <c r="YR24" s="20">
        <v>2195</v>
      </c>
      <c r="YS24" s="20">
        <v>2155</v>
      </c>
      <c r="YT24" s="20">
        <v>2138</v>
      </c>
      <c r="YU24" s="20">
        <v>1465</v>
      </c>
      <c r="YV24" s="20">
        <v>2234</v>
      </c>
      <c r="YW24" s="20">
        <v>1971</v>
      </c>
      <c r="YX24" s="20">
        <v>2113</v>
      </c>
      <c r="YY24" s="20">
        <v>80</v>
      </c>
      <c r="YZ24" s="20">
        <v>97</v>
      </c>
      <c r="ZA24" s="20">
        <v>1291</v>
      </c>
      <c r="ZB24" s="20">
        <v>1914</v>
      </c>
      <c r="ZC24" s="20">
        <v>1827</v>
      </c>
      <c r="ZD24" s="20">
        <v>2279</v>
      </c>
      <c r="ZE24" s="20">
        <v>2404</v>
      </c>
      <c r="ZF24" s="20">
        <v>2256</v>
      </c>
      <c r="ZG24" s="20">
        <v>2163</v>
      </c>
      <c r="ZH24" s="20">
        <v>1776</v>
      </c>
      <c r="ZI24" s="20">
        <v>2443</v>
      </c>
      <c r="ZJ24" s="20">
        <v>2161</v>
      </c>
      <c r="ZK24" s="20">
        <v>2294</v>
      </c>
      <c r="ZL24" s="20">
        <v>2177</v>
      </c>
      <c r="ZM24" s="20">
        <v>2002</v>
      </c>
      <c r="ZN24" s="20">
        <v>2148</v>
      </c>
      <c r="ZO24" s="20">
        <v>2604</v>
      </c>
      <c r="ZP24" s="20">
        <v>2845</v>
      </c>
      <c r="ZQ24" s="20">
        <v>2365</v>
      </c>
      <c r="ZR24" s="20">
        <v>2308</v>
      </c>
      <c r="ZS24" s="20">
        <v>2505</v>
      </c>
      <c r="ZT24" s="20">
        <v>2427</v>
      </c>
      <c r="ZU24" s="20">
        <v>2401</v>
      </c>
      <c r="ZV24" s="20">
        <v>1988</v>
      </c>
      <c r="ZW24" s="20">
        <v>2023</v>
      </c>
      <c r="ZX24" s="20">
        <v>2113</v>
      </c>
      <c r="ZY24" s="20">
        <v>2435</v>
      </c>
      <c r="ZZ24" s="20">
        <v>1867</v>
      </c>
      <c r="AAA24" s="20">
        <v>1918</v>
      </c>
      <c r="AAB24" s="20">
        <v>1700</v>
      </c>
      <c r="AAC24" s="20">
        <v>1972</v>
      </c>
      <c r="AAD24" s="20">
        <v>2328</v>
      </c>
      <c r="AAE24" s="20">
        <v>2224</v>
      </c>
      <c r="AAF24" s="20">
        <v>2488</v>
      </c>
      <c r="AAG24" s="20">
        <v>2027</v>
      </c>
      <c r="AAH24" s="20">
        <v>2824</v>
      </c>
      <c r="AAI24" s="20">
        <v>2502</v>
      </c>
      <c r="AAJ24" s="20">
        <v>2585</v>
      </c>
      <c r="AAK24" s="20">
        <v>2615</v>
      </c>
      <c r="AAL24" s="20">
        <v>1660</v>
      </c>
      <c r="AAM24" s="20">
        <v>1590</v>
      </c>
      <c r="AAN24" s="20">
        <v>2382</v>
      </c>
      <c r="AAO24" s="20">
        <v>2868</v>
      </c>
      <c r="AAP24" s="20">
        <v>2363</v>
      </c>
      <c r="AAQ24" s="20">
        <v>2482</v>
      </c>
      <c r="AAR24" s="20">
        <v>2126</v>
      </c>
      <c r="AAS24" s="20">
        <v>2984</v>
      </c>
      <c r="AAT24" s="20">
        <v>2987</v>
      </c>
      <c r="AAU24" s="20">
        <v>2182</v>
      </c>
      <c r="AAV24" s="20">
        <v>2585</v>
      </c>
      <c r="AAW24" s="20">
        <v>2503</v>
      </c>
      <c r="AAX24" s="20">
        <v>1937</v>
      </c>
      <c r="AAY24" s="20">
        <v>2859</v>
      </c>
      <c r="AAZ24" s="20">
        <v>2496</v>
      </c>
      <c r="ABA24" s="20">
        <v>1947</v>
      </c>
      <c r="ABB24" s="20">
        <v>2264</v>
      </c>
      <c r="ABC24" s="20">
        <v>2303</v>
      </c>
      <c r="ABD24" s="20">
        <v>1720</v>
      </c>
      <c r="ABE24" s="20">
        <v>2017</v>
      </c>
      <c r="ABF24" s="20">
        <v>2869</v>
      </c>
      <c r="ABG24" s="20">
        <v>2768</v>
      </c>
      <c r="ABH24" s="20">
        <v>2880</v>
      </c>
      <c r="ABI24" s="20">
        <v>3522</v>
      </c>
      <c r="ABJ24" s="20">
        <v>907</v>
      </c>
      <c r="ABK24" s="20">
        <v>2817</v>
      </c>
      <c r="ABL24" s="20">
        <v>2511</v>
      </c>
      <c r="ABM24" s="20">
        <v>2500</v>
      </c>
      <c r="ABN24" s="20">
        <v>2456</v>
      </c>
      <c r="ABO24" s="20">
        <v>2156</v>
      </c>
      <c r="ABP24" s="20">
        <v>2077</v>
      </c>
      <c r="ABQ24" s="20">
        <v>2243</v>
      </c>
      <c r="ABR24" s="20">
        <v>1716</v>
      </c>
      <c r="ABS24" s="20">
        <v>2120</v>
      </c>
      <c r="ABT24" s="20">
        <v>2286</v>
      </c>
      <c r="ABU24" s="20">
        <v>2129</v>
      </c>
      <c r="ABV24" s="20">
        <v>1836</v>
      </c>
      <c r="ABW24" s="20">
        <v>506</v>
      </c>
      <c r="ABX24" s="20">
        <v>1440</v>
      </c>
      <c r="ABY24" s="20">
        <v>1618</v>
      </c>
      <c r="ABZ24" s="20">
        <v>1785</v>
      </c>
      <c r="ACA24" s="20">
        <v>1134</v>
      </c>
      <c r="ACB24" s="20">
        <v>2476</v>
      </c>
      <c r="ACC24" s="20">
        <v>2365</v>
      </c>
      <c r="ACD24" s="20">
        <v>2344</v>
      </c>
      <c r="ACE24" s="20">
        <v>2310</v>
      </c>
      <c r="ACF24" s="20">
        <v>1274</v>
      </c>
      <c r="ACG24" s="20">
        <v>1399</v>
      </c>
      <c r="ACH24" s="20">
        <v>2050</v>
      </c>
      <c r="ACI24" s="20">
        <v>600</v>
      </c>
      <c r="ACJ24" s="20">
        <v>109</v>
      </c>
      <c r="ACK24" s="20">
        <v>764</v>
      </c>
      <c r="ACL24" s="20">
        <v>392</v>
      </c>
      <c r="ACM24" s="20">
        <v>1501</v>
      </c>
      <c r="ACN24" s="20">
        <v>1547</v>
      </c>
      <c r="ACO24" s="20">
        <v>806</v>
      </c>
      <c r="ACP24" s="20">
        <v>67</v>
      </c>
      <c r="ACQ24" s="20">
        <v>86</v>
      </c>
      <c r="ACR24" s="20">
        <v>108</v>
      </c>
      <c r="ACS24" s="20">
        <v>318</v>
      </c>
      <c r="ACT24" s="20">
        <v>1</v>
      </c>
      <c r="ACU24" s="20">
        <v>0</v>
      </c>
      <c r="ACV24" s="20">
        <v>6</v>
      </c>
      <c r="ACW24" s="20">
        <v>15</v>
      </c>
      <c r="ACX24" s="20">
        <v>17</v>
      </c>
      <c r="ACY24" s="20">
        <v>1595</v>
      </c>
      <c r="ACZ24" s="20">
        <v>2383</v>
      </c>
      <c r="ADA24" s="20">
        <v>2354</v>
      </c>
      <c r="ADB24" s="20">
        <v>2451</v>
      </c>
      <c r="ADC24" s="20">
        <v>1972</v>
      </c>
      <c r="ADD24" s="20">
        <v>2208</v>
      </c>
      <c r="ADE24" s="20">
        <v>2387</v>
      </c>
      <c r="ADF24" s="20">
        <v>2678</v>
      </c>
      <c r="ADG24" s="20">
        <v>2451</v>
      </c>
      <c r="ADH24" s="20">
        <v>2071</v>
      </c>
      <c r="ADI24" s="20">
        <v>2723</v>
      </c>
      <c r="ADJ24" s="20">
        <v>1994</v>
      </c>
      <c r="ADK24" s="20">
        <v>2964</v>
      </c>
      <c r="ADL24" s="20">
        <v>3139</v>
      </c>
      <c r="ADM24" s="20">
        <v>2530</v>
      </c>
      <c r="ADN24" s="20">
        <v>2958</v>
      </c>
      <c r="ADO24" s="20">
        <v>3094</v>
      </c>
      <c r="ADP24" s="20">
        <v>3368</v>
      </c>
      <c r="ADQ24" s="20">
        <v>2597</v>
      </c>
      <c r="ADR24" s="20">
        <v>2100</v>
      </c>
      <c r="ADS24" s="20">
        <v>2395</v>
      </c>
      <c r="ADT24" s="20">
        <v>2577</v>
      </c>
      <c r="ADU24" s="20">
        <v>2474</v>
      </c>
      <c r="ADV24" s="20">
        <v>2144</v>
      </c>
      <c r="ADW24" s="20">
        <v>1937</v>
      </c>
      <c r="ADX24" s="20">
        <v>2602</v>
      </c>
      <c r="ADY24" s="20">
        <v>2293</v>
      </c>
      <c r="ADZ24" s="20">
        <v>2317</v>
      </c>
      <c r="AEA24" s="20">
        <v>2051</v>
      </c>
      <c r="AEB24" s="20">
        <v>1825</v>
      </c>
      <c r="AEC24" s="20">
        <v>2414</v>
      </c>
      <c r="AED24" s="20">
        <v>2261</v>
      </c>
      <c r="AEE24" s="20">
        <v>2294</v>
      </c>
      <c r="AEF24" s="20">
        <v>2004</v>
      </c>
      <c r="AEG24" s="20">
        <v>2476</v>
      </c>
      <c r="AEH24" s="20">
        <v>3182</v>
      </c>
      <c r="AEI24" s="20">
        <v>2738</v>
      </c>
      <c r="AEJ24" s="20">
        <v>2986</v>
      </c>
      <c r="AEK24" s="20">
        <v>2683</v>
      </c>
      <c r="AEL24" s="20">
        <v>2955</v>
      </c>
      <c r="AEM24" s="20">
        <v>2880</v>
      </c>
      <c r="AEN24" s="20">
        <v>2727</v>
      </c>
      <c r="AEO24" s="20">
        <v>2483</v>
      </c>
      <c r="AEP24" s="20">
        <v>2035</v>
      </c>
      <c r="AEQ24" s="20">
        <v>3048</v>
      </c>
      <c r="AER24" s="20">
        <v>2784</v>
      </c>
      <c r="AES24" s="20">
        <v>2369</v>
      </c>
      <c r="AET24" s="20">
        <v>2233</v>
      </c>
      <c r="AEU24" s="20">
        <v>2075</v>
      </c>
      <c r="AEV24" s="20">
        <v>2832</v>
      </c>
      <c r="AEW24" s="20">
        <v>2557</v>
      </c>
      <c r="AEX24" s="20">
        <v>2700</v>
      </c>
      <c r="AEY24" s="20">
        <v>2427</v>
      </c>
      <c r="AEZ24" s="20">
        <v>2204</v>
      </c>
      <c r="AFA24" s="20">
        <v>2990</v>
      </c>
      <c r="AFB24" s="20">
        <v>2956</v>
      </c>
      <c r="AFC24" s="20">
        <v>2725</v>
      </c>
      <c r="AFD24" s="20">
        <v>2864</v>
      </c>
      <c r="AFE24" s="20">
        <v>2968</v>
      </c>
      <c r="AFF24" s="20">
        <v>3337</v>
      </c>
      <c r="AFG24" s="20">
        <v>3063</v>
      </c>
      <c r="AFH24" s="20">
        <v>2971</v>
      </c>
      <c r="AFI24" s="20">
        <v>2217</v>
      </c>
      <c r="AFJ24" s="20">
        <v>1925</v>
      </c>
      <c r="AFK24" s="20">
        <v>3446</v>
      </c>
      <c r="AFL24" s="20">
        <v>2607</v>
      </c>
      <c r="AFM24" s="20">
        <v>2271</v>
      </c>
      <c r="AFN24" s="20">
        <v>2080</v>
      </c>
      <c r="AFO24" s="20">
        <v>2099</v>
      </c>
      <c r="AFP24" s="20">
        <v>2538</v>
      </c>
      <c r="AFQ24" s="20">
        <v>2318</v>
      </c>
      <c r="AFR24" s="20">
        <v>1964</v>
      </c>
      <c r="AFS24" s="20">
        <v>1696</v>
      </c>
      <c r="AFT24" s="20">
        <v>1508</v>
      </c>
      <c r="AFU24" s="20">
        <v>3088</v>
      </c>
      <c r="AFV24" s="20">
        <v>2706</v>
      </c>
      <c r="AFW24" s="20">
        <v>2466</v>
      </c>
      <c r="AFX24" s="20">
        <v>2415</v>
      </c>
      <c r="AFY24" s="20">
        <v>3341</v>
      </c>
      <c r="AFZ24" s="20">
        <v>2925</v>
      </c>
      <c r="AGA24" s="20">
        <v>2858</v>
      </c>
      <c r="AGB24" s="20">
        <v>2178</v>
      </c>
      <c r="AGC24" s="20">
        <v>1833</v>
      </c>
      <c r="AGD24" s="20">
        <v>2690</v>
      </c>
      <c r="AGE24" s="20">
        <v>2581</v>
      </c>
      <c r="AGF24" s="20">
        <v>2135</v>
      </c>
      <c r="AGG24" s="20">
        <v>2130</v>
      </c>
      <c r="AGH24" s="20">
        <v>1696</v>
      </c>
      <c r="AGI24" s="20">
        <v>2348</v>
      </c>
      <c r="AGJ24" s="20">
        <v>1971</v>
      </c>
      <c r="AGK24" s="20">
        <v>1786</v>
      </c>
      <c r="AGL24" s="20">
        <v>1889</v>
      </c>
      <c r="AGM24" s="20">
        <v>1620</v>
      </c>
      <c r="AGN24" s="20">
        <v>2305</v>
      </c>
      <c r="AGO24" s="20">
        <v>2089</v>
      </c>
      <c r="AGP24" s="20">
        <v>1887</v>
      </c>
      <c r="AGQ24" s="20">
        <v>1871</v>
      </c>
      <c r="AGR24" s="20">
        <v>1782</v>
      </c>
      <c r="AGS24" s="20">
        <v>3136</v>
      </c>
      <c r="AGT24" s="20">
        <v>2480</v>
      </c>
      <c r="AGU24" s="20">
        <v>2610</v>
      </c>
      <c r="AGV24" s="20">
        <v>2473</v>
      </c>
      <c r="AGW24" s="20">
        <v>2799</v>
      </c>
      <c r="AGX24" s="20">
        <v>2591</v>
      </c>
      <c r="AGY24" s="20">
        <v>2161</v>
      </c>
      <c r="AGZ24" s="20">
        <v>1973</v>
      </c>
      <c r="AHA24" s="20">
        <v>1756</v>
      </c>
      <c r="AHB24" s="20">
        <v>2859</v>
      </c>
      <c r="AHC24" s="20">
        <v>2805</v>
      </c>
      <c r="AHD24" s="20">
        <v>2260</v>
      </c>
      <c r="AHE24" s="20">
        <v>2170</v>
      </c>
      <c r="AHF24" s="20">
        <v>1865</v>
      </c>
      <c r="AHG24" s="20">
        <v>2534</v>
      </c>
      <c r="AHH24" s="20">
        <v>2250</v>
      </c>
      <c r="AHI24" s="20">
        <v>2201</v>
      </c>
      <c r="AHJ24" s="20">
        <v>2063</v>
      </c>
      <c r="AHK24" s="20">
        <v>2163</v>
      </c>
      <c r="AHL24" s="20">
        <v>2844</v>
      </c>
      <c r="AHM24" s="20">
        <v>2884</v>
      </c>
      <c r="AHN24" s="20">
        <v>2950</v>
      </c>
      <c r="AHO24" s="20">
        <v>2904</v>
      </c>
      <c r="AHP24" s="20">
        <v>2499</v>
      </c>
      <c r="AHQ24" s="20">
        <v>3437</v>
      </c>
      <c r="AHR24" s="20">
        <v>2750</v>
      </c>
      <c r="AHS24" s="20">
        <v>2322</v>
      </c>
      <c r="AHT24" s="20">
        <v>2017</v>
      </c>
      <c r="AHU24" s="20">
        <v>1923</v>
      </c>
      <c r="AHV24" s="20">
        <v>2781</v>
      </c>
      <c r="AHW24" s="20">
        <v>2643</v>
      </c>
      <c r="AHX24" s="20">
        <v>1951</v>
      </c>
      <c r="AHY24" s="20">
        <v>1785</v>
      </c>
      <c r="AHZ24" s="20">
        <v>1260</v>
      </c>
      <c r="AIA24" s="20">
        <v>2558</v>
      </c>
      <c r="AIB24" s="20">
        <v>2250</v>
      </c>
      <c r="AIC24" s="20">
        <v>2177</v>
      </c>
      <c r="AID24" s="20">
        <v>1882</v>
      </c>
      <c r="AIE24" s="20">
        <v>1805</v>
      </c>
      <c r="AIF24" s="20">
        <v>2705</v>
      </c>
      <c r="AIG24" s="20">
        <v>2255</v>
      </c>
      <c r="AIH24" s="20">
        <v>2347</v>
      </c>
      <c r="AII24" s="20">
        <v>2172</v>
      </c>
      <c r="AIJ24" s="20">
        <v>2297</v>
      </c>
      <c r="AIK24" s="20">
        <v>3557</v>
      </c>
      <c r="AIL24" s="20">
        <v>3481</v>
      </c>
      <c r="AIM24" s="20">
        <v>3133</v>
      </c>
      <c r="AIN24" s="20">
        <v>2598</v>
      </c>
      <c r="AIO24" s="20">
        <v>2517</v>
      </c>
      <c r="AIP24" s="20">
        <v>2464</v>
      </c>
      <c r="AIQ24" s="20">
        <v>2400</v>
      </c>
      <c r="AIR24" s="20">
        <v>2187</v>
      </c>
      <c r="AIS24" s="20">
        <v>1832</v>
      </c>
      <c r="AIT24" s="20">
        <v>3026</v>
      </c>
      <c r="AIU24" s="20">
        <v>2498</v>
      </c>
      <c r="AIV24" s="20">
        <v>2142</v>
      </c>
      <c r="AIW24" s="20">
        <v>2042</v>
      </c>
      <c r="AIX24" s="20">
        <v>2142</v>
      </c>
      <c r="AIY24" s="20">
        <v>2567</v>
      </c>
      <c r="AIZ24" s="20">
        <v>1821</v>
      </c>
      <c r="AJA24" s="20">
        <v>2412</v>
      </c>
      <c r="AJB24" s="20">
        <v>2241</v>
      </c>
      <c r="AJC24" s="20">
        <v>2033</v>
      </c>
      <c r="AJD24" s="20">
        <v>2910</v>
      </c>
      <c r="AJE24" s="20">
        <v>2983</v>
      </c>
      <c r="AJF24" s="20">
        <v>1901</v>
      </c>
      <c r="AJG24" s="20">
        <v>2545</v>
      </c>
      <c r="AJH24" s="20">
        <v>2117</v>
      </c>
      <c r="AJI24" s="20">
        <v>2474</v>
      </c>
      <c r="AJJ24" s="20">
        <v>2200</v>
      </c>
      <c r="AJK24" s="20">
        <v>2193</v>
      </c>
      <c r="AJL24" s="20">
        <v>1876</v>
      </c>
      <c r="AJM24" s="20">
        <v>1873</v>
      </c>
      <c r="AJN24" s="20">
        <v>1611</v>
      </c>
      <c r="AJO24" s="20">
        <v>2646</v>
      </c>
      <c r="AJP24" s="20">
        <v>2294</v>
      </c>
      <c r="AJQ24" s="20">
        <v>1946</v>
      </c>
      <c r="AJR24" s="20">
        <v>1980</v>
      </c>
      <c r="AJS24" s="20">
        <v>2323</v>
      </c>
      <c r="AJT24" s="20">
        <v>2060</v>
      </c>
      <c r="AJU24" s="20">
        <v>2237</v>
      </c>
      <c r="AJV24" s="20">
        <v>1872</v>
      </c>
      <c r="AJW24" s="20">
        <v>1747</v>
      </c>
      <c r="AJX24" s="20">
        <v>2474</v>
      </c>
      <c r="AJY24" s="20">
        <v>2293</v>
      </c>
      <c r="AJZ24" s="20">
        <v>2018</v>
      </c>
      <c r="AKA24" s="20">
        <v>3187</v>
      </c>
      <c r="AKB24" s="20">
        <v>2510</v>
      </c>
      <c r="AKC24" s="20">
        <v>2685</v>
      </c>
      <c r="AKD24" s="20">
        <v>2674</v>
      </c>
      <c r="AKE24" s="20">
        <v>2900</v>
      </c>
      <c r="AKF24" s="20">
        <v>2692</v>
      </c>
      <c r="AKG24" s="20">
        <v>2187</v>
      </c>
      <c r="AKH24" s="20">
        <v>2841</v>
      </c>
      <c r="AKI24" s="20">
        <v>2356</v>
      </c>
      <c r="AKJ24" s="20">
        <v>2370</v>
      </c>
      <c r="AKK24" s="20">
        <v>1914</v>
      </c>
      <c r="AKL24" s="20">
        <v>2249</v>
      </c>
      <c r="AKM24" s="20">
        <v>2037</v>
      </c>
      <c r="AKN24" s="20">
        <v>1622</v>
      </c>
      <c r="AKO24" s="20">
        <v>3421</v>
      </c>
      <c r="AKP24" s="20">
        <v>2269</v>
      </c>
      <c r="AKQ24" s="20">
        <v>1929</v>
      </c>
      <c r="AKR24" s="20">
        <v>1611</v>
      </c>
      <c r="AKS24" s="20">
        <v>2128</v>
      </c>
      <c r="AKT24" s="20">
        <v>3166</v>
      </c>
      <c r="AKU24" s="20">
        <v>2612</v>
      </c>
      <c r="AKV24" s="20">
        <v>2640</v>
      </c>
      <c r="AKW24" s="20">
        <v>2250</v>
      </c>
      <c r="AKX24" s="20">
        <v>2304</v>
      </c>
      <c r="AKY24" s="20">
        <v>2947</v>
      </c>
      <c r="AKZ24" s="20">
        <v>2316</v>
      </c>
      <c r="ALA24" s="20">
        <v>2680</v>
      </c>
      <c r="ALB24" s="20">
        <v>2514</v>
      </c>
      <c r="ALC24" s="20">
        <v>2270</v>
      </c>
      <c r="ALD24" s="20">
        <v>2518</v>
      </c>
      <c r="ALE24" s="20">
        <v>2227</v>
      </c>
      <c r="ALF24" s="20">
        <v>1893</v>
      </c>
      <c r="ALG24" s="20">
        <v>1976</v>
      </c>
      <c r="ALH24" s="20">
        <v>1883</v>
      </c>
      <c r="ALI24" s="20">
        <v>2818</v>
      </c>
      <c r="ALJ24" s="20">
        <v>2313</v>
      </c>
      <c r="ALK24" s="20">
        <v>2269</v>
      </c>
      <c r="ALL24" s="20">
        <v>1898</v>
      </c>
      <c r="ALM24" s="20">
        <v>1681</v>
      </c>
      <c r="ALN24" s="20">
        <v>1722</v>
      </c>
      <c r="ALO24" s="20">
        <v>1540</v>
      </c>
      <c r="ALP24" s="20">
        <v>520</v>
      </c>
      <c r="ALQ24" s="20">
        <v>2144</v>
      </c>
      <c r="ALR24" s="20">
        <v>2841</v>
      </c>
      <c r="ALS24" s="20">
        <v>2921</v>
      </c>
      <c r="ALT24" s="20">
        <v>2525</v>
      </c>
      <c r="ALU24" s="20">
        <v>2040</v>
      </c>
      <c r="ALV24" s="20">
        <v>3038</v>
      </c>
      <c r="ALW24" s="20">
        <v>2807</v>
      </c>
      <c r="ALX24" s="20">
        <v>2715</v>
      </c>
      <c r="ALY24" s="20">
        <v>2451</v>
      </c>
      <c r="ALZ24" s="20">
        <v>3295</v>
      </c>
      <c r="AMA24" s="20">
        <v>3172</v>
      </c>
      <c r="AMB24" s="20">
        <v>2763</v>
      </c>
      <c r="AMC24" s="20">
        <v>2419</v>
      </c>
      <c r="AMD24" s="20">
        <v>3039</v>
      </c>
      <c r="AME24" s="20">
        <v>3140</v>
      </c>
      <c r="AMF24" s="20">
        <v>2801</v>
      </c>
      <c r="AMG24" s="20">
        <v>2705</v>
      </c>
      <c r="AMH24" s="20">
        <v>2324</v>
      </c>
      <c r="AMI24" s="20">
        <v>1202</v>
      </c>
      <c r="AMJ24" s="20">
        <v>67</v>
      </c>
      <c r="AMK24" s="20">
        <v>282</v>
      </c>
      <c r="AML24" s="20">
        <v>2059</v>
      </c>
      <c r="AMM24" s="20">
        <v>2598</v>
      </c>
      <c r="AMN24" s="20">
        <v>3624</v>
      </c>
      <c r="AMO24" s="20">
        <v>2195</v>
      </c>
      <c r="AMP24" s="20">
        <v>2600</v>
      </c>
      <c r="AMQ24" s="20">
        <v>2611</v>
      </c>
      <c r="AMR24" s="20">
        <v>2648</v>
      </c>
      <c r="AMS24" s="20">
        <v>2947</v>
      </c>
      <c r="AMT24" s="20">
        <v>3232</v>
      </c>
      <c r="AMU24" s="20">
        <v>2804</v>
      </c>
      <c r="AMV24" s="20">
        <v>2621</v>
      </c>
      <c r="AMW24" s="20">
        <v>2407</v>
      </c>
      <c r="AMX24" s="20">
        <v>3430</v>
      </c>
      <c r="AMY24" s="20">
        <v>2548</v>
      </c>
      <c r="AMZ24" s="20">
        <v>1945</v>
      </c>
      <c r="ANA24" s="20">
        <v>2602</v>
      </c>
      <c r="ANB24" s="20">
        <v>1045</v>
      </c>
      <c r="ANC24" s="20">
        <v>541</v>
      </c>
      <c r="AND24" s="20">
        <v>524</v>
      </c>
      <c r="ANE24" s="20">
        <v>983</v>
      </c>
      <c r="ANF24" s="20">
        <v>2197</v>
      </c>
      <c r="ANG24" s="20">
        <v>2488</v>
      </c>
      <c r="ANH24" s="20">
        <v>983</v>
      </c>
      <c r="ANI24" s="20">
        <v>1928</v>
      </c>
      <c r="ANJ24" s="20">
        <v>2827</v>
      </c>
      <c r="ANK24" s="20">
        <v>2561</v>
      </c>
      <c r="ANL24" s="20">
        <v>1995</v>
      </c>
      <c r="ANM24" s="20">
        <v>2687</v>
      </c>
      <c r="ANN24" s="20">
        <v>2587</v>
      </c>
      <c r="ANO24" s="20">
        <v>2403</v>
      </c>
      <c r="ANP24" s="20">
        <v>2153</v>
      </c>
      <c r="ANQ24" s="20">
        <v>2137</v>
      </c>
      <c r="ANR24" s="20">
        <v>2671</v>
      </c>
      <c r="ANS24" s="20">
        <v>2542</v>
      </c>
      <c r="ANT24" s="20">
        <v>2431</v>
      </c>
      <c r="ANU24" s="20">
        <v>2375</v>
      </c>
      <c r="ANV24" s="20">
        <v>2106</v>
      </c>
      <c r="ANW24" s="20">
        <v>3084</v>
      </c>
      <c r="ANX24" s="20">
        <v>3040</v>
      </c>
      <c r="ANY24" s="20">
        <v>2821</v>
      </c>
      <c r="ANZ24" s="20">
        <v>2895</v>
      </c>
      <c r="AOA24" s="20">
        <v>2891</v>
      </c>
      <c r="AOB24" s="20">
        <v>2922</v>
      </c>
      <c r="AOC24" s="20">
        <v>2893</v>
      </c>
      <c r="AOD24" s="20">
        <v>2763</v>
      </c>
      <c r="AOE24" s="20">
        <v>2265</v>
      </c>
      <c r="AOF24" s="20">
        <v>2364</v>
      </c>
      <c r="AOG24" s="20">
        <v>2152</v>
      </c>
      <c r="AOH24" s="20">
        <v>2594</v>
      </c>
      <c r="AOI24" s="20">
        <v>2466</v>
      </c>
      <c r="AOJ24" s="20">
        <v>2222</v>
      </c>
      <c r="AOK24" s="20">
        <v>3246</v>
      </c>
      <c r="AOL24" s="20">
        <v>2605</v>
      </c>
      <c r="AOM24" s="20">
        <v>2442</v>
      </c>
      <c r="AON24" s="20">
        <v>2172</v>
      </c>
      <c r="AOO24" s="20">
        <v>1932</v>
      </c>
      <c r="AOP24" s="20">
        <v>2259</v>
      </c>
      <c r="AOQ24" s="20">
        <v>1985</v>
      </c>
      <c r="AOR24" s="20">
        <v>1823</v>
      </c>
      <c r="AOS24" s="20">
        <v>2146</v>
      </c>
      <c r="AOT24" s="20">
        <v>2077</v>
      </c>
      <c r="AOU24" s="20">
        <v>2833</v>
      </c>
      <c r="AOV24" s="20">
        <v>2422</v>
      </c>
      <c r="AOW24" s="20">
        <v>2807</v>
      </c>
      <c r="AOX24" s="20">
        <v>2472</v>
      </c>
      <c r="AOY24" s="20">
        <v>2100</v>
      </c>
      <c r="AOZ24" s="20">
        <v>2368</v>
      </c>
      <c r="APA24" s="20">
        <v>2419</v>
      </c>
      <c r="APB24" s="20">
        <v>2312</v>
      </c>
      <c r="APC24" s="20">
        <v>2072</v>
      </c>
      <c r="APD24" s="20">
        <v>1712</v>
      </c>
      <c r="APE24" s="20">
        <v>2327</v>
      </c>
      <c r="APF24" s="20">
        <v>2263</v>
      </c>
      <c r="APG24" s="20">
        <v>1956</v>
      </c>
      <c r="APH24" s="20">
        <v>1983</v>
      </c>
      <c r="API24" s="20">
        <v>1635</v>
      </c>
      <c r="APJ24" s="20">
        <v>2674</v>
      </c>
      <c r="APK24" s="20">
        <v>2221</v>
      </c>
      <c r="APL24" s="20">
        <v>1998</v>
      </c>
      <c r="APM24" s="20">
        <v>2251</v>
      </c>
      <c r="APN24" s="20">
        <v>1888</v>
      </c>
      <c r="APO24" s="20">
        <v>2406</v>
      </c>
      <c r="APP24" s="20">
        <v>2237</v>
      </c>
      <c r="APQ24" s="20">
        <v>2728</v>
      </c>
      <c r="APR24" s="20">
        <v>2464</v>
      </c>
      <c r="APS24" s="20">
        <v>2332</v>
      </c>
      <c r="APT24" s="20">
        <v>2359</v>
      </c>
      <c r="APU24" s="20">
        <v>1945</v>
      </c>
      <c r="APV24" s="20">
        <v>2011</v>
      </c>
      <c r="APW24" s="20">
        <v>1731</v>
      </c>
      <c r="APX24" s="20">
        <v>2218</v>
      </c>
      <c r="APY24" s="20">
        <v>2386</v>
      </c>
      <c r="APZ24" s="20">
        <v>2083</v>
      </c>
      <c r="AQA24" s="20">
        <v>1749</v>
      </c>
      <c r="AQB24" s="20">
        <v>1887</v>
      </c>
      <c r="AQC24" s="20">
        <v>2305</v>
      </c>
      <c r="AQD24" s="20">
        <v>2036</v>
      </c>
      <c r="AQE24" s="20">
        <v>2030</v>
      </c>
      <c r="AQF24" s="20">
        <v>1851</v>
      </c>
      <c r="AQG24" s="20">
        <v>1849</v>
      </c>
    </row>
    <row r="25" spans="1:1125" ht="19.5" customHeight="1" x14ac:dyDescent="0.25">
      <c r="A25" s="31" t="s">
        <v>7</v>
      </c>
      <c r="B25" s="14">
        <f t="shared" ref="B25:BM25" si="456">IFERROR(B24/B17,"")</f>
        <v>0.81329046087888535</v>
      </c>
      <c r="C25" s="14">
        <f t="shared" si="456"/>
        <v>0.58855585831062673</v>
      </c>
      <c r="D25" s="14">
        <f t="shared" si="456"/>
        <v>0.9037091174858396</v>
      </c>
      <c r="E25" s="14">
        <f t="shared" si="456"/>
        <v>0.82150215396141602</v>
      </c>
      <c r="F25" s="14">
        <f t="shared" si="456"/>
        <v>0.85596538223779106</v>
      </c>
      <c r="G25" s="14">
        <f t="shared" si="456"/>
        <v>0.98840032371189646</v>
      </c>
      <c r="H25" s="14">
        <f t="shared" si="456"/>
        <v>0.96495847680777802</v>
      </c>
      <c r="I25" s="14">
        <f t="shared" si="456"/>
        <v>0.83840981012658233</v>
      </c>
      <c r="J25" s="14">
        <f t="shared" si="456"/>
        <v>0.9527744982290437</v>
      </c>
      <c r="K25" s="14">
        <f t="shared" si="456"/>
        <v>0.94136408243375858</v>
      </c>
      <c r="L25" s="14">
        <f t="shared" si="456"/>
        <v>0.94514654477009952</v>
      </c>
      <c r="M25" s="14">
        <f t="shared" si="456"/>
        <v>0.90574841358715941</v>
      </c>
      <c r="N25" s="14">
        <f t="shared" si="456"/>
        <v>0.88033349681216277</v>
      </c>
      <c r="O25" s="14">
        <f t="shared" si="456"/>
        <v>0.96621621621621623</v>
      </c>
      <c r="P25" s="14">
        <f t="shared" si="456"/>
        <v>0.98978644382544101</v>
      </c>
      <c r="Q25" s="14">
        <f t="shared" si="456"/>
        <v>0.972699069286453</v>
      </c>
      <c r="R25" s="14">
        <f t="shared" si="456"/>
        <v>0.95192974347122716</v>
      </c>
      <c r="S25" s="14">
        <f t="shared" si="456"/>
        <v>0.99036402569593152</v>
      </c>
      <c r="T25" s="14">
        <f t="shared" si="456"/>
        <v>0.87407584068685906</v>
      </c>
      <c r="U25" s="14">
        <f t="shared" si="456"/>
        <v>0.89795443979544398</v>
      </c>
      <c r="V25" s="14">
        <f t="shared" si="456"/>
        <v>0.78573687539531945</v>
      </c>
      <c r="W25" s="14">
        <f t="shared" si="456"/>
        <v>0.82792527040314656</v>
      </c>
      <c r="X25" s="14">
        <f t="shared" si="456"/>
        <v>0.90510792904466764</v>
      </c>
      <c r="Y25" s="14">
        <f t="shared" si="456"/>
        <v>0.9729791618960385</v>
      </c>
      <c r="Z25" s="14">
        <f t="shared" si="456"/>
        <v>0.92609819121447023</v>
      </c>
      <c r="AA25" s="14">
        <f t="shared" si="456"/>
        <v>0.92363556338028174</v>
      </c>
      <c r="AB25" s="14">
        <f t="shared" si="456"/>
        <v>0.97370308391106863</v>
      </c>
      <c r="AC25" s="14">
        <f t="shared" si="456"/>
        <v>0.99631414800113416</v>
      </c>
      <c r="AD25" s="14">
        <f t="shared" si="456"/>
        <v>0.91245410900875457</v>
      </c>
      <c r="AE25" s="14">
        <f t="shared" si="456"/>
        <v>0.9671951886276654</v>
      </c>
      <c r="AF25" s="14">
        <f t="shared" si="456"/>
        <v>0.99516741456679325</v>
      </c>
      <c r="AG25" s="14">
        <f t="shared" si="456"/>
        <v>0.71551300932744233</v>
      </c>
      <c r="AH25" s="14">
        <f t="shared" si="456"/>
        <v>0.84170915270696767</v>
      </c>
      <c r="AI25" s="14">
        <f t="shared" si="456"/>
        <v>0.96240126382306479</v>
      </c>
      <c r="AJ25" s="14">
        <f t="shared" si="456"/>
        <v>0.90287320424734541</v>
      </c>
      <c r="AK25" s="14">
        <f t="shared" si="456"/>
        <v>0.90591589451176047</v>
      </c>
      <c r="AL25" s="14">
        <f t="shared" si="456"/>
        <v>0.97434482758620689</v>
      </c>
      <c r="AM25" s="14">
        <f t="shared" si="456"/>
        <v>0.99711815561959649</v>
      </c>
      <c r="AN25" s="14">
        <f t="shared" si="456"/>
        <v>0.83329005453129057</v>
      </c>
      <c r="AO25" s="14">
        <f t="shared" si="456"/>
        <v>0.92587166715499558</v>
      </c>
      <c r="AP25" s="14">
        <f t="shared" si="456"/>
        <v>0.75649294056126892</v>
      </c>
      <c r="AQ25" s="14">
        <f t="shared" si="456"/>
        <v>0.90656865069954939</v>
      </c>
      <c r="AR25" s="14">
        <f t="shared" si="456"/>
        <v>0.79189910259519769</v>
      </c>
      <c r="AS25" s="14">
        <f t="shared" si="456"/>
        <v>0.81666666666666665</v>
      </c>
      <c r="AT25" s="14">
        <f t="shared" si="456"/>
        <v>0.94288079470198671</v>
      </c>
      <c r="AU25" s="14">
        <f t="shared" si="456"/>
        <v>0.82337862086644453</v>
      </c>
      <c r="AV25" s="14">
        <f t="shared" si="456"/>
        <v>0.95109197170101512</v>
      </c>
      <c r="AW25" s="14">
        <f t="shared" si="456"/>
        <v>0.96937370956641433</v>
      </c>
      <c r="AX25" s="14">
        <f t="shared" si="456"/>
        <v>0.88948884089272862</v>
      </c>
      <c r="AY25" s="14">
        <f t="shared" si="456"/>
        <v>0.86397058823529416</v>
      </c>
      <c r="AZ25" s="14">
        <f t="shared" si="456"/>
        <v>0.86069142125480158</v>
      </c>
      <c r="BA25" s="14">
        <f t="shared" si="456"/>
        <v>0.90184453227931494</v>
      </c>
      <c r="BB25" s="14">
        <f t="shared" si="456"/>
        <v>0.97012102874432682</v>
      </c>
      <c r="BC25" s="14">
        <f t="shared" si="456"/>
        <v>0.9800649049605934</v>
      </c>
      <c r="BD25" s="14">
        <f t="shared" si="456"/>
        <v>0.95571488823281314</v>
      </c>
      <c r="BE25" s="14">
        <f t="shared" si="456"/>
        <v>0.81488876212207639</v>
      </c>
      <c r="BF25" s="14">
        <f t="shared" si="456"/>
        <v>0.95170748533977234</v>
      </c>
      <c r="BG25" s="14">
        <f t="shared" si="456"/>
        <v>0.95544346364018495</v>
      </c>
      <c r="BH25" s="14">
        <f t="shared" si="456"/>
        <v>0.8707704851202609</v>
      </c>
      <c r="BI25" s="14">
        <f t="shared" si="456"/>
        <v>0.92639284261895083</v>
      </c>
      <c r="BJ25" s="14">
        <f t="shared" si="456"/>
        <v>0.78303425774877655</v>
      </c>
      <c r="BK25" s="14">
        <f t="shared" si="456"/>
        <v>0.92744974874371855</v>
      </c>
      <c r="BL25" s="14">
        <f t="shared" si="456"/>
        <v>0.92657450076804915</v>
      </c>
      <c r="BM25" s="14">
        <f t="shared" si="456"/>
        <v>0.94670310898530918</v>
      </c>
      <c r="BN25" s="14">
        <f t="shared" ref="BN25:DY25" si="457">IFERROR(BN24/BN17,"")</f>
        <v>0.98187808896210871</v>
      </c>
      <c r="BO25" s="14">
        <f t="shared" si="457"/>
        <v>0.80205726994717819</v>
      </c>
      <c r="BP25" s="14">
        <f t="shared" si="457"/>
        <v>0.93479482855536822</v>
      </c>
      <c r="BQ25" s="14">
        <f t="shared" si="457"/>
        <v>0.97508417508417511</v>
      </c>
      <c r="BR25" s="14">
        <f t="shared" si="457"/>
        <v>0.86323343182777545</v>
      </c>
      <c r="BS25" s="14">
        <f t="shared" si="457"/>
        <v>0.75963826749167063</v>
      </c>
      <c r="BT25" s="14">
        <f t="shared" si="457"/>
        <v>0.88468013468013473</v>
      </c>
      <c r="BU25" s="14">
        <f t="shared" si="457"/>
        <v>0.99848599545798633</v>
      </c>
      <c r="BV25" s="14">
        <f t="shared" si="457"/>
        <v>0.99197973828619668</v>
      </c>
      <c r="BW25" s="14">
        <f t="shared" si="457"/>
        <v>0.99646107178968657</v>
      </c>
      <c r="BX25" s="14">
        <f t="shared" si="457"/>
        <v>0.92561141304347827</v>
      </c>
      <c r="BY25" s="14">
        <f t="shared" si="457"/>
        <v>0.99745762711864405</v>
      </c>
      <c r="BZ25" s="14">
        <f t="shared" si="457"/>
        <v>0.99689991142604073</v>
      </c>
      <c r="CA25" s="14">
        <f t="shared" si="457"/>
        <v>0.99161147902869762</v>
      </c>
      <c r="CB25" s="14">
        <f t="shared" si="457"/>
        <v>0.9926739926739927</v>
      </c>
      <c r="CC25" s="14">
        <f t="shared" si="457"/>
        <v>0.90006706908115364</v>
      </c>
      <c r="CD25" s="14">
        <f t="shared" si="457"/>
        <v>0.76379027853631898</v>
      </c>
      <c r="CE25" s="14">
        <f t="shared" si="457"/>
        <v>0.99498456790123457</v>
      </c>
      <c r="CF25" s="14">
        <f t="shared" si="457"/>
        <v>0.98524844720496896</v>
      </c>
      <c r="CG25" s="14">
        <f t="shared" si="457"/>
        <v>0.77598627787307028</v>
      </c>
      <c r="CH25" s="14">
        <f t="shared" si="457"/>
        <v>0.67457907811206186</v>
      </c>
      <c r="CI25" s="14">
        <f t="shared" si="457"/>
        <v>0.864782740808265</v>
      </c>
      <c r="CJ25" s="14">
        <f t="shared" si="457"/>
        <v>0.93920000000000003</v>
      </c>
      <c r="CK25" s="14">
        <f t="shared" si="457"/>
        <v>0.88005483207676494</v>
      </c>
      <c r="CL25" s="14">
        <f t="shared" si="457"/>
        <v>0.97692685321551298</v>
      </c>
      <c r="CM25" s="14">
        <f t="shared" si="457"/>
        <v>0.816847479259732</v>
      </c>
      <c r="CN25" s="14">
        <f t="shared" si="457"/>
        <v>0.69062500000000004</v>
      </c>
      <c r="CO25" s="14">
        <f t="shared" si="457"/>
        <v>0.94762684124386254</v>
      </c>
      <c r="CP25" s="14">
        <f t="shared" si="457"/>
        <v>0.84967081199707384</v>
      </c>
      <c r="CQ25" s="14">
        <f t="shared" si="457"/>
        <v>0.97025862068965518</v>
      </c>
      <c r="CR25" s="14">
        <f t="shared" si="457"/>
        <v>0.73358081096516281</v>
      </c>
      <c r="CS25" s="14">
        <f t="shared" si="457"/>
        <v>0.93149129447388346</v>
      </c>
      <c r="CT25" s="14">
        <f t="shared" si="457"/>
        <v>0.97454370797310275</v>
      </c>
      <c r="CU25" s="14">
        <f t="shared" si="457"/>
        <v>0.99583766909469307</v>
      </c>
      <c r="CV25" s="14">
        <f t="shared" si="457"/>
        <v>0.97834843907351465</v>
      </c>
      <c r="CW25" s="14">
        <f t="shared" si="457"/>
        <v>0.92012236573759343</v>
      </c>
      <c r="CX25" s="14">
        <f t="shared" si="457"/>
        <v>0.98110172899075188</v>
      </c>
      <c r="CY25" s="14">
        <f t="shared" si="457"/>
        <v>0.94312992943129925</v>
      </c>
      <c r="CZ25" s="14">
        <f t="shared" si="457"/>
        <v>0.81647269471799466</v>
      </c>
      <c r="DA25" s="14">
        <f t="shared" si="457"/>
        <v>0.49196428571428569</v>
      </c>
      <c r="DB25" s="14">
        <f t="shared" si="457"/>
        <v>0.98942646587632166</v>
      </c>
      <c r="DC25" s="14">
        <f t="shared" si="457"/>
        <v>0.98499422854944207</v>
      </c>
      <c r="DD25" s="14">
        <f t="shared" si="457"/>
        <v>0.98156682027649766</v>
      </c>
      <c r="DE25" s="14">
        <f t="shared" si="457"/>
        <v>0.98842356145726928</v>
      </c>
      <c r="DF25" s="14">
        <f t="shared" si="457"/>
        <v>0.90382037533512061</v>
      </c>
      <c r="DG25" s="14">
        <f t="shared" si="457"/>
        <v>0.97223324077746931</v>
      </c>
      <c r="DH25" s="14">
        <f t="shared" si="457"/>
        <v>0.99907876554583142</v>
      </c>
      <c r="DI25" s="14">
        <f t="shared" si="457"/>
        <v>0.97239709443099276</v>
      </c>
      <c r="DJ25" s="14">
        <f t="shared" si="457"/>
        <v>0.9826041117554033</v>
      </c>
      <c r="DK25" s="14">
        <f t="shared" si="457"/>
        <v>0.94789579158316628</v>
      </c>
      <c r="DL25" s="14">
        <f t="shared" si="457"/>
        <v>0.99870689655172418</v>
      </c>
      <c r="DM25" s="14">
        <f t="shared" si="457"/>
        <v>0.99742930591259638</v>
      </c>
      <c r="DN25" s="14">
        <f t="shared" si="457"/>
        <v>0.96184510250569477</v>
      </c>
      <c r="DO25" s="14">
        <f t="shared" si="457"/>
        <v>0.97213290460878887</v>
      </c>
      <c r="DP25" s="14">
        <f t="shared" si="457"/>
        <v>0.73692602040816324</v>
      </c>
      <c r="DQ25" s="14">
        <f t="shared" si="457"/>
        <v>0.98906677079265914</v>
      </c>
      <c r="DR25" s="14">
        <f t="shared" si="457"/>
        <v>0.9982054733064154</v>
      </c>
      <c r="DS25" s="14">
        <f t="shared" si="457"/>
        <v>0.98831548198636809</v>
      </c>
      <c r="DT25" s="14">
        <f t="shared" si="457"/>
        <v>0.99736564805057959</v>
      </c>
      <c r="DU25" s="14">
        <f t="shared" si="457"/>
        <v>0.86144179894179895</v>
      </c>
      <c r="DV25" s="14">
        <f t="shared" si="457"/>
        <v>0.9423716291097155</v>
      </c>
      <c r="DW25" s="14">
        <f t="shared" si="457"/>
        <v>0.86500655307994756</v>
      </c>
      <c r="DX25" s="14">
        <f t="shared" si="457"/>
        <v>0.64342828585707146</v>
      </c>
      <c r="DY25" s="14">
        <f t="shared" si="457"/>
        <v>0.49095731854352542</v>
      </c>
      <c r="DZ25" s="14">
        <f t="shared" ref="DZ25:GK25" si="458">IFERROR(DZ24/DZ17,"")</f>
        <v>0.63345346618613529</v>
      </c>
      <c r="EA25" s="14">
        <f t="shared" si="458"/>
        <v>0.60846560846560849</v>
      </c>
      <c r="EB25" s="14">
        <f t="shared" si="458"/>
        <v>0.93431341883015329</v>
      </c>
      <c r="EC25" s="14">
        <f t="shared" si="458"/>
        <v>0.97142857142857142</v>
      </c>
      <c r="ED25" s="14">
        <f t="shared" si="458"/>
        <v>0.85018726591760296</v>
      </c>
      <c r="EE25" s="14">
        <f t="shared" si="458"/>
        <v>0.95203588681849549</v>
      </c>
      <c r="EF25" s="14">
        <f t="shared" si="458"/>
        <v>0.98883161512027495</v>
      </c>
      <c r="EG25" s="14">
        <f t="shared" si="458"/>
        <v>0.99855072463768113</v>
      </c>
      <c r="EH25" s="14">
        <f t="shared" si="458"/>
        <v>0.99793281653746768</v>
      </c>
      <c r="EI25" s="14">
        <f t="shared" si="458"/>
        <v>0.93495145631067966</v>
      </c>
      <c r="EJ25" s="14">
        <f t="shared" si="458"/>
        <v>0.99092702169625246</v>
      </c>
      <c r="EK25" s="14">
        <f t="shared" si="458"/>
        <v>0.99762583095916424</v>
      </c>
      <c r="EL25" s="14">
        <f t="shared" si="458"/>
        <v>0.98298676748582225</v>
      </c>
      <c r="EM25" s="14">
        <f t="shared" si="458"/>
        <v>0.99732334047109206</v>
      </c>
      <c r="EN25" s="14">
        <f t="shared" si="458"/>
        <v>0.89358218729535033</v>
      </c>
      <c r="EO25" s="14">
        <f t="shared" si="458"/>
        <v>0.99425994259942596</v>
      </c>
      <c r="EP25" s="14">
        <f t="shared" si="458"/>
        <v>0.99796001631986941</v>
      </c>
      <c r="EQ25" s="14">
        <f t="shared" si="458"/>
        <v>0.9771473601260835</v>
      </c>
      <c r="ER25" s="14">
        <f t="shared" si="458"/>
        <v>0.95219818562456382</v>
      </c>
      <c r="ES25" s="14">
        <f t="shared" si="458"/>
        <v>0.50184842883548986</v>
      </c>
      <c r="ET25" s="14">
        <f t="shared" si="458"/>
        <v>0.97267587939698497</v>
      </c>
      <c r="EU25" s="14">
        <f t="shared" si="458"/>
        <v>0.98785302156088672</v>
      </c>
      <c r="EV25" s="14">
        <f t="shared" si="458"/>
        <v>0.97435897435897434</v>
      </c>
      <c r="EW25" s="14">
        <f t="shared" si="458"/>
        <v>0.99823399558498893</v>
      </c>
      <c r="EX25" s="14">
        <f t="shared" si="458"/>
        <v>0.97934426229508198</v>
      </c>
      <c r="EY25" s="14">
        <f t="shared" si="458"/>
        <v>0.9945987654320988</v>
      </c>
      <c r="EZ25" s="14">
        <f t="shared" si="458"/>
        <v>0.99367888748419719</v>
      </c>
      <c r="FA25" s="14">
        <f t="shared" si="458"/>
        <v>0.59723116548615585</v>
      </c>
      <c r="FB25" s="14">
        <f t="shared" si="458"/>
        <v>0.44226731980405876</v>
      </c>
      <c r="FC25" s="14">
        <f t="shared" si="458"/>
        <v>7.7009067196621541E-3</v>
      </c>
      <c r="FD25" s="14">
        <f t="shared" si="458"/>
        <v>5.815490351572826E-3</v>
      </c>
      <c r="FE25" s="14">
        <f t="shared" si="458"/>
        <v>0.42563712438189427</v>
      </c>
      <c r="FF25" s="14">
        <f t="shared" si="458"/>
        <v>0.79277048774449121</v>
      </c>
      <c r="FG25" s="14">
        <f t="shared" si="458"/>
        <v>0.84101654846335694</v>
      </c>
      <c r="FH25" s="14">
        <f t="shared" si="458"/>
        <v>0.45582688108000796</v>
      </c>
      <c r="FI25" s="14">
        <f t="shared" si="458"/>
        <v>0.70144927536231882</v>
      </c>
      <c r="FJ25" s="14">
        <f t="shared" si="458"/>
        <v>0.79658605974395447</v>
      </c>
      <c r="FK25" s="14">
        <f t="shared" si="458"/>
        <v>0.67088266953713671</v>
      </c>
      <c r="FL25" s="14">
        <f t="shared" si="458"/>
        <v>0.82760755184153512</v>
      </c>
      <c r="FM25" s="14">
        <f t="shared" si="458"/>
        <v>0.13545366483693896</v>
      </c>
      <c r="FN25" s="14">
        <f t="shared" si="458"/>
        <v>0.32893157262905159</v>
      </c>
      <c r="FO25" s="14">
        <f t="shared" si="458"/>
        <v>0.65432098765432101</v>
      </c>
      <c r="FP25" s="14">
        <f t="shared" si="458"/>
        <v>0.78446820483961732</v>
      </c>
      <c r="FQ25" s="14">
        <f t="shared" si="458"/>
        <v>0.91709666322669414</v>
      </c>
      <c r="FR25" s="14">
        <f t="shared" si="458"/>
        <v>0.55115436849253052</v>
      </c>
      <c r="FS25" s="14">
        <f t="shared" si="458"/>
        <v>0.74742698191933243</v>
      </c>
      <c r="FT25" s="14">
        <f t="shared" si="458"/>
        <v>0.93201557352500752</v>
      </c>
      <c r="FU25" s="14">
        <f t="shared" si="458"/>
        <v>0.83982446516730669</v>
      </c>
      <c r="FV25" s="14">
        <f t="shared" si="458"/>
        <v>0.45777085496711667</v>
      </c>
      <c r="FW25" s="14">
        <f t="shared" si="458"/>
        <v>0.50123718628490632</v>
      </c>
      <c r="FX25" s="14">
        <f t="shared" si="458"/>
        <v>0.82973921765295888</v>
      </c>
      <c r="FY25" s="14">
        <f t="shared" si="458"/>
        <v>0.93868989996773156</v>
      </c>
      <c r="FZ25" s="14">
        <f t="shared" si="458"/>
        <v>0.9549485633203264</v>
      </c>
      <c r="GA25" s="14">
        <f t="shared" si="458"/>
        <v>0.89679547596606979</v>
      </c>
      <c r="GB25" s="14">
        <f t="shared" si="458"/>
        <v>0.77628519762335313</v>
      </c>
      <c r="GC25" s="14">
        <f t="shared" si="458"/>
        <v>0.82952252858103559</v>
      </c>
      <c r="GD25" s="14">
        <f t="shared" si="458"/>
        <v>0.94938176197836166</v>
      </c>
      <c r="GE25" s="14">
        <f t="shared" si="458"/>
        <v>0.95680181887078442</v>
      </c>
      <c r="GF25" s="14">
        <f t="shared" si="458"/>
        <v>0.8034</v>
      </c>
      <c r="GG25" s="14">
        <f t="shared" si="458"/>
        <v>0.58259798891853065</v>
      </c>
      <c r="GH25" s="14">
        <f t="shared" si="458"/>
        <v>0.43631039531478771</v>
      </c>
      <c r="GI25" s="14">
        <f t="shared" si="458"/>
        <v>0.25135750569276583</v>
      </c>
      <c r="GJ25" s="14">
        <f t="shared" si="458"/>
        <v>0.4094772630684233</v>
      </c>
      <c r="GK25" s="14">
        <f t="shared" si="458"/>
        <v>7.6746474253853725E-2</v>
      </c>
      <c r="GL25" s="14">
        <f t="shared" ref="GL25:IW25" si="459">IFERROR(GL24/GL17,"")</f>
        <v>0.43485157489236348</v>
      </c>
      <c r="GM25" s="14">
        <f t="shared" si="459"/>
        <v>0.70072627097420481</v>
      </c>
      <c r="GN25" s="14">
        <f t="shared" si="459"/>
        <v>0.99422750424448214</v>
      </c>
      <c r="GO25" s="14">
        <f t="shared" si="459"/>
        <v>0.96266358737490376</v>
      </c>
      <c r="GP25" s="14">
        <f t="shared" si="459"/>
        <v>0.67394030599448207</v>
      </c>
      <c r="GQ25" s="14">
        <f t="shared" si="459"/>
        <v>0.38974482426576795</v>
      </c>
      <c r="GR25" s="14">
        <f t="shared" si="459"/>
        <v>0.54150841020075968</v>
      </c>
      <c r="GS25" s="14">
        <f t="shared" si="459"/>
        <v>0.81773049645390072</v>
      </c>
      <c r="GT25" s="14">
        <f t="shared" si="459"/>
        <v>0.83572030328559388</v>
      </c>
      <c r="GU25" s="14">
        <f t="shared" si="459"/>
        <v>0.75131542509000282</v>
      </c>
      <c r="GV25" s="14">
        <f t="shared" si="459"/>
        <v>0.8179628355127323</v>
      </c>
      <c r="GW25" s="14">
        <f t="shared" si="459"/>
        <v>0.96750902527075811</v>
      </c>
      <c r="GX25" s="14">
        <f t="shared" si="459"/>
        <v>0.99307817589576552</v>
      </c>
      <c r="GY25" s="14">
        <f t="shared" si="459"/>
        <v>0.99764484220442773</v>
      </c>
      <c r="GZ25" s="14">
        <f t="shared" si="459"/>
        <v>0.84015195791934538</v>
      </c>
      <c r="HA25" s="14">
        <f t="shared" si="459"/>
        <v>0.9236566186107471</v>
      </c>
      <c r="HB25" s="14">
        <f t="shared" si="459"/>
        <v>0.97622641509433961</v>
      </c>
      <c r="HC25" s="14">
        <f t="shared" si="459"/>
        <v>0.90353260869565222</v>
      </c>
      <c r="HD25" s="14">
        <f t="shared" si="459"/>
        <v>0.91224794622852878</v>
      </c>
      <c r="HE25" s="14">
        <f t="shared" si="459"/>
        <v>0.50131819103630093</v>
      </c>
      <c r="HF25" s="14">
        <f t="shared" si="459"/>
        <v>0.81959852086634966</v>
      </c>
      <c r="HG25" s="14">
        <f t="shared" si="459"/>
        <v>0.91704936854190588</v>
      </c>
      <c r="HH25" s="14">
        <f t="shared" si="459"/>
        <v>0.96038647342995165</v>
      </c>
      <c r="HI25" s="14">
        <f t="shared" si="459"/>
        <v>0.95300353356890455</v>
      </c>
      <c r="HJ25" s="14">
        <f t="shared" si="459"/>
        <v>0.81478074210364915</v>
      </c>
      <c r="HK25" s="14">
        <f t="shared" si="459"/>
        <v>0.95068594734890621</v>
      </c>
      <c r="HL25" s="14">
        <f t="shared" si="459"/>
        <v>0.98728659644024697</v>
      </c>
      <c r="HM25" s="14">
        <f t="shared" si="459"/>
        <v>0.69116080937167201</v>
      </c>
      <c r="HN25" s="14">
        <f t="shared" si="459"/>
        <v>0.40142376903302351</v>
      </c>
      <c r="HO25" s="14">
        <f t="shared" si="459"/>
        <v>0.68329847624738571</v>
      </c>
      <c r="HP25" s="14">
        <f t="shared" si="459"/>
        <v>0.93103448275862066</v>
      </c>
      <c r="HQ25" s="14">
        <f t="shared" si="459"/>
        <v>0.99589041095890407</v>
      </c>
      <c r="HR25" s="14">
        <f t="shared" si="459"/>
        <v>0.988898756660746</v>
      </c>
      <c r="HS25" s="14">
        <f t="shared" si="459"/>
        <v>0.98674371176070697</v>
      </c>
      <c r="HT25" s="14">
        <f t="shared" si="459"/>
        <v>0.99819086386250566</v>
      </c>
      <c r="HU25" s="14">
        <f t="shared" si="459"/>
        <v>0.99763453577764638</v>
      </c>
      <c r="HV25" s="14">
        <f t="shared" si="459"/>
        <v>0.88206016013849819</v>
      </c>
      <c r="HW25" s="14">
        <f t="shared" si="459"/>
        <v>0.6328144304423029</v>
      </c>
      <c r="HX25" s="14">
        <f t="shared" si="459"/>
        <v>0.80043997485857954</v>
      </c>
      <c r="HY25" s="14">
        <f t="shared" si="459"/>
        <v>0.98416126709863216</v>
      </c>
      <c r="HZ25" s="14">
        <f t="shared" si="459"/>
        <v>0.96419047619047615</v>
      </c>
      <c r="IA25" s="14">
        <f t="shared" si="459"/>
        <v>0.48738557713775399</v>
      </c>
      <c r="IB25" s="14">
        <f t="shared" si="459"/>
        <v>0.8524860059269016</v>
      </c>
      <c r="IC25" s="14">
        <f t="shared" si="459"/>
        <v>0.9808230123851378</v>
      </c>
      <c r="ID25" s="14">
        <f t="shared" si="459"/>
        <v>0.98572108519752499</v>
      </c>
      <c r="IE25" s="14">
        <f t="shared" si="459"/>
        <v>0.77342773844231572</v>
      </c>
      <c r="IF25" s="14">
        <f t="shared" si="459"/>
        <v>0.31227517985611508</v>
      </c>
      <c r="IG25" s="14">
        <f t="shared" si="459"/>
        <v>0.71805392731535755</v>
      </c>
      <c r="IH25" s="14">
        <f t="shared" si="459"/>
        <v>0.97783808231569425</v>
      </c>
      <c r="II25" s="14">
        <f t="shared" si="459"/>
        <v>0.97717842323651449</v>
      </c>
      <c r="IJ25" s="14">
        <f t="shared" si="459"/>
        <v>0.9901417128773875</v>
      </c>
      <c r="IK25" s="14">
        <f t="shared" si="459"/>
        <v>0.87589743589743585</v>
      </c>
      <c r="IL25" s="14">
        <f t="shared" si="459"/>
        <v>0.96892230576441107</v>
      </c>
      <c r="IM25" s="14">
        <f t="shared" si="459"/>
        <v>0.98838709677419356</v>
      </c>
      <c r="IN25" s="14">
        <f t="shared" si="459"/>
        <v>1</v>
      </c>
      <c r="IO25" s="14">
        <f t="shared" si="459"/>
        <v>0.79854292049414</v>
      </c>
      <c r="IP25" s="14">
        <f t="shared" si="459"/>
        <v>0.91749999999999998</v>
      </c>
      <c r="IQ25" s="14">
        <f t="shared" si="459"/>
        <v>0.9780065512400562</v>
      </c>
      <c r="IR25" s="14">
        <f t="shared" si="459"/>
        <v>0.99931693989071035</v>
      </c>
      <c r="IS25" s="14">
        <f t="shared" si="459"/>
        <v>0.26709726443769</v>
      </c>
      <c r="IT25" s="14">
        <f t="shared" si="459"/>
        <v>0.70940170940170943</v>
      </c>
      <c r="IU25" s="14">
        <f t="shared" si="459"/>
        <v>0.699050949050949</v>
      </c>
      <c r="IV25" s="14">
        <f t="shared" si="459"/>
        <v>0.96816353887399464</v>
      </c>
      <c r="IW25" s="14">
        <f t="shared" si="459"/>
        <v>0.98605240912933223</v>
      </c>
      <c r="IX25" s="14">
        <f t="shared" ref="IX25:LI25" si="460">IFERROR(IX24/IX17,"")</f>
        <v>0.93415248897290482</v>
      </c>
      <c r="IY25" s="14">
        <f t="shared" si="460"/>
        <v>0.82867783985102417</v>
      </c>
      <c r="IZ25" s="14">
        <f t="shared" si="460"/>
        <v>0.79756767359748926</v>
      </c>
      <c r="JA25" s="14">
        <f t="shared" si="460"/>
        <v>0.97360248447204967</v>
      </c>
      <c r="JB25" s="14">
        <f t="shared" si="460"/>
        <v>0.78363574118452584</v>
      </c>
      <c r="JC25" s="14">
        <f t="shared" si="460"/>
        <v>0.7086046511627907</v>
      </c>
      <c r="JD25" s="14">
        <f t="shared" si="460"/>
        <v>0.75348101265822787</v>
      </c>
      <c r="JE25" s="14">
        <f t="shared" si="460"/>
        <v>0.94811881188118807</v>
      </c>
      <c r="JF25" s="14">
        <f t="shared" si="460"/>
        <v>0.97722651484343226</v>
      </c>
      <c r="JG25" s="14">
        <f t="shared" si="460"/>
        <v>0.78495260663507105</v>
      </c>
      <c r="JH25" s="14">
        <f t="shared" si="460"/>
        <v>0.89914821124361155</v>
      </c>
      <c r="JI25" s="14">
        <f t="shared" si="460"/>
        <v>0.97026657552973339</v>
      </c>
      <c r="JJ25" s="14">
        <f t="shared" si="460"/>
        <v>0.94166070150322123</v>
      </c>
      <c r="JK25" s="14">
        <f t="shared" si="460"/>
        <v>0.89262874453046115</v>
      </c>
      <c r="JL25" s="14">
        <f t="shared" si="460"/>
        <v>0.46956889264581575</v>
      </c>
      <c r="JM25" s="14">
        <f t="shared" si="460"/>
        <v>0.76885245901639343</v>
      </c>
      <c r="JN25" s="14">
        <f t="shared" si="460"/>
        <v>0.95915678524374182</v>
      </c>
      <c r="JO25" s="14">
        <f t="shared" si="460"/>
        <v>0.94956658786446024</v>
      </c>
      <c r="JP25" s="14">
        <f t="shared" si="460"/>
        <v>0.95664335664335665</v>
      </c>
      <c r="JQ25" s="14">
        <f t="shared" si="460"/>
        <v>0.78881418092909539</v>
      </c>
      <c r="JR25" s="14">
        <f t="shared" si="460"/>
        <v>0.93164556962025313</v>
      </c>
      <c r="JS25" s="14">
        <f t="shared" si="460"/>
        <v>0.97874948917041271</v>
      </c>
      <c r="JT25" s="14">
        <f t="shared" si="460"/>
        <v>0.93637145313843506</v>
      </c>
      <c r="JU25" s="14">
        <f t="shared" si="460"/>
        <v>0.79772638181105449</v>
      </c>
      <c r="JV25" s="14">
        <f t="shared" si="460"/>
        <v>0.94714038128249567</v>
      </c>
      <c r="JW25" s="14">
        <f t="shared" si="460"/>
        <v>0.58409157616671559</v>
      </c>
      <c r="JX25" s="14">
        <f t="shared" si="460"/>
        <v>0.77661316737635111</v>
      </c>
      <c r="JY25" s="14">
        <f t="shared" si="460"/>
        <v>0.87579617834394907</v>
      </c>
      <c r="JZ25" s="14">
        <f t="shared" si="460"/>
        <v>0.67887432536622971</v>
      </c>
      <c r="KA25" s="14">
        <f t="shared" si="460"/>
        <v>0.79072463768115941</v>
      </c>
      <c r="KB25" s="14">
        <f t="shared" si="460"/>
        <v>0.93139745916515426</v>
      </c>
      <c r="KC25" s="14">
        <f t="shared" si="460"/>
        <v>0.98084131611828407</v>
      </c>
      <c r="KD25" s="14">
        <f t="shared" si="460"/>
        <v>0.98084131611828407</v>
      </c>
      <c r="KE25" s="14">
        <f t="shared" si="460"/>
        <v>0.93792172739541158</v>
      </c>
      <c r="KF25" s="14">
        <f t="shared" si="460"/>
        <v>0.58241758241758246</v>
      </c>
      <c r="KG25" s="14">
        <f t="shared" si="460"/>
        <v>0.5734969325153374</v>
      </c>
      <c r="KH25" s="14">
        <f t="shared" si="460"/>
        <v>0.90701314965560431</v>
      </c>
      <c r="KI25" s="14">
        <f t="shared" si="460"/>
        <v>0.85198300283286121</v>
      </c>
      <c r="KJ25" s="14">
        <f t="shared" si="460"/>
        <v>0.82107023411371238</v>
      </c>
      <c r="KK25" s="14">
        <f t="shared" si="460"/>
        <v>0.57861060329067637</v>
      </c>
      <c r="KL25" s="14">
        <f t="shared" si="460"/>
        <v>0.86968174204355109</v>
      </c>
      <c r="KM25" s="14">
        <f t="shared" si="460"/>
        <v>0.98068228524455403</v>
      </c>
      <c r="KN25" s="14">
        <f t="shared" si="460"/>
        <v>0.99316072300928182</v>
      </c>
      <c r="KO25" s="14">
        <f t="shared" si="460"/>
        <v>0.97603833865814693</v>
      </c>
      <c r="KP25" s="14">
        <f t="shared" si="460"/>
        <v>0.60884533898305082</v>
      </c>
      <c r="KQ25" s="14">
        <f t="shared" si="460"/>
        <v>0.95490417136414885</v>
      </c>
      <c r="KR25" s="14">
        <f t="shared" si="460"/>
        <v>0.99384469696969702</v>
      </c>
      <c r="KS25" s="14">
        <f t="shared" si="460"/>
        <v>0.97740409879138201</v>
      </c>
      <c r="KT25" s="14">
        <f t="shared" si="460"/>
        <v>0.92465753424657537</v>
      </c>
      <c r="KU25" s="14">
        <f t="shared" si="460"/>
        <v>0.97722886916248553</v>
      </c>
      <c r="KV25" s="14">
        <f t="shared" si="460"/>
        <v>0.95231481481481484</v>
      </c>
      <c r="KW25" s="14">
        <f t="shared" si="460"/>
        <v>0.91530612244897958</v>
      </c>
      <c r="KX25" s="14">
        <f t="shared" si="460"/>
        <v>0.88130892956184137</v>
      </c>
      <c r="KY25" s="14">
        <f t="shared" si="460"/>
        <v>0.92056829189538258</v>
      </c>
      <c r="KZ25" s="14">
        <f t="shared" si="460"/>
        <v>0.79844720496894406</v>
      </c>
      <c r="LA25" s="14">
        <f t="shared" si="460"/>
        <v>0.83389199255121038</v>
      </c>
      <c r="LB25" s="14">
        <f t="shared" si="460"/>
        <v>0.93961064759634483</v>
      </c>
      <c r="LC25" s="14">
        <f t="shared" si="460"/>
        <v>0.81939671630393285</v>
      </c>
      <c r="LD25" s="14">
        <f t="shared" si="460"/>
        <v>0.43969204448246363</v>
      </c>
      <c r="LE25" s="14">
        <f t="shared" si="460"/>
        <v>0.78361344537815125</v>
      </c>
      <c r="LF25" s="14">
        <f t="shared" si="460"/>
        <v>0.82489652976758998</v>
      </c>
      <c r="LG25" s="14">
        <f t="shared" si="460"/>
        <v>0.94046553267681288</v>
      </c>
      <c r="LH25" s="14">
        <f t="shared" si="460"/>
        <v>0.94760820045558092</v>
      </c>
      <c r="LI25" s="14">
        <f t="shared" si="460"/>
        <v>0.59702938327413624</v>
      </c>
      <c r="LJ25" s="14">
        <f t="shared" ref="LJ25:NU25" si="461">IFERROR(LJ24/LJ17,"")</f>
        <v>0.92441229656419532</v>
      </c>
      <c r="LK25" s="14">
        <f t="shared" si="461"/>
        <v>0.94205522861023083</v>
      </c>
      <c r="LL25" s="14">
        <f t="shared" si="461"/>
        <v>0.80543572044866263</v>
      </c>
      <c r="LM25" s="14">
        <f t="shared" si="461"/>
        <v>0.9125789218067023</v>
      </c>
      <c r="LN25" s="14">
        <f t="shared" si="461"/>
        <v>0.81889469753547428</v>
      </c>
      <c r="LO25" s="14">
        <f t="shared" si="461"/>
        <v>0.91908045977011499</v>
      </c>
      <c r="LP25" s="14">
        <f t="shared" si="461"/>
        <v>0.90696378830083568</v>
      </c>
      <c r="LQ25" s="14">
        <f t="shared" si="461"/>
        <v>0.85855072463768112</v>
      </c>
      <c r="LR25" s="14">
        <f t="shared" si="461"/>
        <v>0.85227928447778423</v>
      </c>
      <c r="LS25" s="14">
        <f t="shared" si="461"/>
        <v>0.89359933499584376</v>
      </c>
      <c r="LT25" s="14">
        <f t="shared" si="461"/>
        <v>0.86940639269406395</v>
      </c>
      <c r="LU25" s="14">
        <f t="shared" si="461"/>
        <v>0.98512476007677541</v>
      </c>
      <c r="LV25" s="14">
        <f t="shared" si="461"/>
        <v>0.95479658463083883</v>
      </c>
      <c r="LW25" s="14">
        <f t="shared" si="461"/>
        <v>0.79710144927536231</v>
      </c>
      <c r="LX25" s="14">
        <f t="shared" si="461"/>
        <v>0.64838798567098377</v>
      </c>
      <c r="LY25" s="14">
        <f t="shared" si="461"/>
        <v>0.7873286402371249</v>
      </c>
      <c r="LZ25" s="14">
        <f t="shared" si="461"/>
        <v>0.9499241274658573</v>
      </c>
      <c r="MA25" s="14">
        <f t="shared" si="461"/>
        <v>0.89386705839147995</v>
      </c>
      <c r="MB25" s="14">
        <f t="shared" si="461"/>
        <v>0.65437352245862879</v>
      </c>
      <c r="MC25" s="14">
        <f t="shared" si="461"/>
        <v>0.80452022204599527</v>
      </c>
      <c r="MD25" s="14">
        <f t="shared" si="461"/>
        <v>0.92826805096743747</v>
      </c>
      <c r="ME25" s="14">
        <f t="shared" si="461"/>
        <v>0.907258064516129</v>
      </c>
      <c r="MF25" s="14">
        <f t="shared" si="461"/>
        <v>0.89022869022869022</v>
      </c>
      <c r="MG25" s="14">
        <f t="shared" si="461"/>
        <v>0.62346221441124783</v>
      </c>
      <c r="MH25" s="14">
        <f t="shared" si="461"/>
        <v>0.88504542278127185</v>
      </c>
      <c r="MI25" s="14">
        <f t="shared" si="461"/>
        <v>0.96718403547671838</v>
      </c>
      <c r="MJ25" s="14">
        <f t="shared" si="461"/>
        <v>0.89801255230125521</v>
      </c>
      <c r="MK25" s="14">
        <f t="shared" si="461"/>
        <v>0.99132446500867555</v>
      </c>
      <c r="ML25" s="14">
        <f t="shared" si="461"/>
        <v>0.75161859917598584</v>
      </c>
      <c r="MM25" s="14">
        <f t="shared" si="461"/>
        <v>0.96240922682614272</v>
      </c>
      <c r="MN25" s="14">
        <f t="shared" si="461"/>
        <v>0.91823308270676696</v>
      </c>
      <c r="MO25" s="14">
        <f t="shared" si="461"/>
        <v>0.91706846673095466</v>
      </c>
      <c r="MP25" s="14">
        <f t="shared" si="461"/>
        <v>0.99400544959128068</v>
      </c>
      <c r="MQ25" s="14">
        <f t="shared" si="461"/>
        <v>0.89339152119700749</v>
      </c>
      <c r="MR25" s="14">
        <f t="shared" si="461"/>
        <v>0.89430311716230737</v>
      </c>
      <c r="MS25" s="14">
        <f t="shared" si="461"/>
        <v>0.81609195402298851</v>
      </c>
      <c r="MT25" s="14">
        <f t="shared" si="461"/>
        <v>0.85597014925373138</v>
      </c>
      <c r="MU25" s="14">
        <f t="shared" si="461"/>
        <v>0.99029126213592233</v>
      </c>
      <c r="MV25" s="14">
        <f t="shared" si="461"/>
        <v>0.48980559506875299</v>
      </c>
      <c r="MW25" s="14">
        <f t="shared" si="461"/>
        <v>0.75497159090909094</v>
      </c>
      <c r="MX25" s="14">
        <f t="shared" si="461"/>
        <v>0.98874887488748875</v>
      </c>
      <c r="MY25" s="14">
        <f t="shared" si="461"/>
        <v>0.96659242761692654</v>
      </c>
      <c r="MZ25" s="14">
        <f t="shared" si="461"/>
        <v>0.76967260195290066</v>
      </c>
      <c r="NA25" s="14">
        <f t="shared" si="461"/>
        <v>0.97132216014897577</v>
      </c>
      <c r="NB25" s="14">
        <f t="shared" si="461"/>
        <v>0.84800343495062258</v>
      </c>
      <c r="NC25" s="14">
        <f t="shared" si="461"/>
        <v>0.98250410060142157</v>
      </c>
      <c r="ND25" s="14">
        <f t="shared" si="461"/>
        <v>0.99755948749237344</v>
      </c>
      <c r="NE25" s="14">
        <f t="shared" si="461"/>
        <v>0.7168141592920354</v>
      </c>
      <c r="NF25" s="14">
        <f t="shared" si="461"/>
        <v>0.85775127768313453</v>
      </c>
      <c r="NG25" s="14">
        <f t="shared" si="461"/>
        <v>0.98560411311053986</v>
      </c>
      <c r="NH25" s="14">
        <f t="shared" si="461"/>
        <v>0.99581589958159</v>
      </c>
      <c r="NI25" s="14">
        <f t="shared" si="461"/>
        <v>0.99152542372881358</v>
      </c>
      <c r="NJ25" s="14">
        <f t="shared" si="461"/>
        <v>0.97081413210445466</v>
      </c>
      <c r="NK25" s="14">
        <f t="shared" si="461"/>
        <v>0.84770346494762283</v>
      </c>
      <c r="NL25" s="14">
        <f t="shared" si="461"/>
        <v>0.85540211210398054</v>
      </c>
      <c r="NM25" s="14">
        <f t="shared" si="461"/>
        <v>0.96553610503282272</v>
      </c>
      <c r="NN25" s="14">
        <f t="shared" si="461"/>
        <v>0.7348013403542365</v>
      </c>
      <c r="NO25" s="14">
        <f t="shared" si="461"/>
        <v>0.87168700042069835</v>
      </c>
      <c r="NP25" s="14">
        <f t="shared" si="461"/>
        <v>0.59378806333739342</v>
      </c>
      <c r="NQ25" s="14">
        <f t="shared" si="461"/>
        <v>0.48309037900874635</v>
      </c>
      <c r="NR25" s="14">
        <f t="shared" si="461"/>
        <v>0.61782622635460083</v>
      </c>
      <c r="NS25" s="14">
        <f t="shared" si="461"/>
        <v>0.97394136807817588</v>
      </c>
      <c r="NT25" s="14">
        <f t="shared" si="461"/>
        <v>0.636667680145941</v>
      </c>
      <c r="NU25" s="14">
        <f t="shared" si="461"/>
        <v>0.86255572065378905</v>
      </c>
      <c r="NV25" s="14">
        <f t="shared" ref="NV25:QG25" si="462">IFERROR(NV24/NV17,"")</f>
        <v>0.94844020797227035</v>
      </c>
      <c r="NW25" s="14">
        <f t="shared" si="462"/>
        <v>0.8545454545454545</v>
      </c>
      <c r="NX25" s="14">
        <f t="shared" si="462"/>
        <v>0.90581854043392507</v>
      </c>
      <c r="NY25" s="14">
        <f t="shared" si="462"/>
        <v>0.92028515878159434</v>
      </c>
      <c r="NZ25" s="14">
        <f t="shared" si="462"/>
        <v>0.93560145808019446</v>
      </c>
      <c r="OA25" s="14">
        <f t="shared" si="462"/>
        <v>0.92292777508482793</v>
      </c>
      <c r="OB25" s="14">
        <f t="shared" si="462"/>
        <v>0.92753623188405798</v>
      </c>
      <c r="OC25" s="14">
        <f t="shared" si="462"/>
        <v>0.90063424947145876</v>
      </c>
      <c r="OD25" s="14">
        <f t="shared" si="462"/>
        <v>0.86079229914846356</v>
      </c>
      <c r="OE25" s="14">
        <f t="shared" si="462"/>
        <v>0.94968553459119498</v>
      </c>
      <c r="OF25" s="14">
        <f t="shared" si="462"/>
        <v>0.88530631045601105</v>
      </c>
      <c r="OG25" s="14">
        <f t="shared" si="462"/>
        <v>0.9536290322580645</v>
      </c>
      <c r="OH25" s="14">
        <f t="shared" si="462"/>
        <v>0.88135593220338981</v>
      </c>
      <c r="OI25" s="14">
        <f t="shared" si="462"/>
        <v>0.23598305507101919</v>
      </c>
      <c r="OJ25" s="14">
        <f t="shared" si="462"/>
        <v>0.75755470649531087</v>
      </c>
      <c r="OK25" s="14">
        <f t="shared" si="462"/>
        <v>0.93165911897900366</v>
      </c>
      <c r="OL25" s="14">
        <f t="shared" si="462"/>
        <v>0.79020700636942676</v>
      </c>
      <c r="OM25" s="14">
        <f t="shared" si="462"/>
        <v>0.90612777053455018</v>
      </c>
      <c r="ON25" s="14">
        <f t="shared" si="462"/>
        <v>0.7886819484240688</v>
      </c>
      <c r="OO25" s="14">
        <f t="shared" si="462"/>
        <v>0.89559264013692763</v>
      </c>
      <c r="OP25" s="14">
        <f t="shared" si="462"/>
        <v>0.91486220472440949</v>
      </c>
      <c r="OQ25" s="14">
        <f t="shared" si="462"/>
        <v>0.81627430910951893</v>
      </c>
      <c r="OR25" s="14">
        <f t="shared" si="462"/>
        <v>0.73043478260869565</v>
      </c>
      <c r="OS25" s="14">
        <f t="shared" si="462"/>
        <v>0.34133258046301523</v>
      </c>
      <c r="OT25" s="14">
        <f t="shared" si="462"/>
        <v>0.78833605220228387</v>
      </c>
      <c r="OU25" s="14">
        <f t="shared" si="462"/>
        <v>0.8893166506256015</v>
      </c>
      <c r="OV25" s="14">
        <f t="shared" si="462"/>
        <v>0.91457800511508947</v>
      </c>
      <c r="OW25" s="14">
        <f t="shared" si="462"/>
        <v>0.96020942408376964</v>
      </c>
      <c r="OX25" s="14">
        <f t="shared" si="462"/>
        <v>0.93018867924528303</v>
      </c>
      <c r="OY25" s="14">
        <f t="shared" si="462"/>
        <v>0.96855345911949686</v>
      </c>
      <c r="OZ25" s="14">
        <f t="shared" si="462"/>
        <v>0.98106796116504857</v>
      </c>
      <c r="PA25" s="14">
        <f t="shared" si="462"/>
        <v>0.97636465953854812</v>
      </c>
      <c r="PB25" s="14">
        <f t="shared" si="462"/>
        <v>0.96726374305126617</v>
      </c>
      <c r="PC25" s="14">
        <f t="shared" si="462"/>
        <v>0.9860828241683639</v>
      </c>
      <c r="PD25" s="14">
        <f t="shared" si="462"/>
        <v>0.88239436619718314</v>
      </c>
      <c r="PE25" s="14">
        <f t="shared" si="462"/>
        <v>0.91815097540288382</v>
      </c>
      <c r="PF25" s="14">
        <f t="shared" si="462"/>
        <v>0.71849963583394028</v>
      </c>
      <c r="PG25" s="14">
        <f t="shared" si="462"/>
        <v>0.87092264678471576</v>
      </c>
      <c r="PH25" s="14">
        <f t="shared" si="462"/>
        <v>0.90790221716884589</v>
      </c>
      <c r="PI25" s="14">
        <f t="shared" si="462"/>
        <v>0.89477530142491779</v>
      </c>
      <c r="PJ25" s="14">
        <f t="shared" si="462"/>
        <v>0.8724668064290706</v>
      </c>
      <c r="PK25" s="14">
        <f t="shared" si="462"/>
        <v>0.97790339157245632</v>
      </c>
      <c r="PL25" s="14">
        <f t="shared" si="462"/>
        <v>0.472206466250709</v>
      </c>
      <c r="PM25" s="14">
        <f t="shared" si="462"/>
        <v>0.89696515548894717</v>
      </c>
      <c r="PN25" s="14">
        <f t="shared" si="462"/>
        <v>0.96299559471365637</v>
      </c>
      <c r="PO25" s="14">
        <f t="shared" si="462"/>
        <v>0.83449541284403672</v>
      </c>
      <c r="PP25" s="14">
        <f t="shared" si="462"/>
        <v>0.9237967914438503</v>
      </c>
      <c r="PQ25" s="14">
        <f t="shared" si="462"/>
        <v>0.73512180080172684</v>
      </c>
      <c r="PR25" s="14">
        <f t="shared" si="462"/>
        <v>0.92669958222559823</v>
      </c>
      <c r="PS25" s="14">
        <f t="shared" si="462"/>
        <v>0.96786213320912906</v>
      </c>
      <c r="PT25" s="14">
        <f t="shared" si="462"/>
        <v>0.93005464480874311</v>
      </c>
      <c r="PU25" s="14">
        <f t="shared" si="462"/>
        <v>0.93119533527696796</v>
      </c>
      <c r="PV25" s="14">
        <f t="shared" si="462"/>
        <v>0.85684062059238364</v>
      </c>
      <c r="PW25" s="14">
        <f t="shared" si="462"/>
        <v>0.86289308176100632</v>
      </c>
      <c r="PX25" s="14">
        <f t="shared" si="462"/>
        <v>0.85586392121754695</v>
      </c>
      <c r="PY25" s="14">
        <f t="shared" si="462"/>
        <v>0.8104789193614409</v>
      </c>
      <c r="PZ25" s="14">
        <f t="shared" si="462"/>
        <v>0.81116584564860428</v>
      </c>
      <c r="QA25" s="14">
        <f t="shared" si="462"/>
        <v>0.38470786246693917</v>
      </c>
      <c r="QB25" s="14">
        <f t="shared" si="462"/>
        <v>0.80452961672473866</v>
      </c>
      <c r="QC25" s="14">
        <f t="shared" si="462"/>
        <v>0.85060129509713234</v>
      </c>
      <c r="QD25" s="14">
        <f t="shared" si="462"/>
        <v>0.57635782747603836</v>
      </c>
      <c r="QE25" s="14">
        <f t="shared" si="462"/>
        <v>0.87604881769641496</v>
      </c>
      <c r="QF25" s="14">
        <f t="shared" si="462"/>
        <v>0.8576487252124646</v>
      </c>
      <c r="QG25" s="14">
        <f t="shared" si="462"/>
        <v>0.92297417631344614</v>
      </c>
      <c r="QH25" s="14">
        <f t="shared" ref="QH25:SS25" si="463">IFERROR(QH24/QH17,"")</f>
        <v>0.79281881964506806</v>
      </c>
      <c r="QI25" s="14">
        <f t="shared" si="463"/>
        <v>0.62326719217178583</v>
      </c>
      <c r="QJ25" s="14">
        <f t="shared" si="463"/>
        <v>0.93442001516300233</v>
      </c>
      <c r="QK25" s="14">
        <f t="shared" si="463"/>
        <v>0.98785614198972438</v>
      </c>
      <c r="QL25" s="14">
        <f t="shared" si="463"/>
        <v>0.9563557010365521</v>
      </c>
      <c r="QM25" s="14">
        <f t="shared" si="463"/>
        <v>0.9265426052889324</v>
      </c>
      <c r="QN25" s="14">
        <f t="shared" si="463"/>
        <v>0.93377483443708609</v>
      </c>
      <c r="QO25" s="14">
        <f t="shared" si="463"/>
        <v>0.9764129951045839</v>
      </c>
      <c r="QP25" s="14">
        <f t="shared" si="463"/>
        <v>0.97961213326703134</v>
      </c>
      <c r="QQ25" s="14">
        <f t="shared" si="463"/>
        <v>0.91712454212454209</v>
      </c>
      <c r="QR25" s="14">
        <f t="shared" si="463"/>
        <v>0.98633879781420764</v>
      </c>
      <c r="QS25" s="14">
        <f t="shared" si="463"/>
        <v>0.79046104928457872</v>
      </c>
      <c r="QT25" s="14">
        <f t="shared" si="463"/>
        <v>0.73678094131319005</v>
      </c>
      <c r="QU25" s="14">
        <f t="shared" si="463"/>
        <v>0.91690856313497826</v>
      </c>
      <c r="QV25" s="14">
        <f t="shared" si="463"/>
        <v>0.88322194864579673</v>
      </c>
      <c r="QW25" s="14">
        <f t="shared" si="463"/>
        <v>0.8811307901907357</v>
      </c>
      <c r="QX25" s="14">
        <f t="shared" si="463"/>
        <v>0.65693848354792561</v>
      </c>
      <c r="QY25" s="14">
        <f t="shared" si="463"/>
        <v>0.98225108225108226</v>
      </c>
      <c r="QZ25" s="14">
        <f t="shared" si="463"/>
        <v>0.9589498806682577</v>
      </c>
      <c r="RA25" s="14">
        <f t="shared" si="463"/>
        <v>0.97638510445049953</v>
      </c>
      <c r="RB25" s="14">
        <f t="shared" si="463"/>
        <v>0.30272952853598017</v>
      </c>
      <c r="RC25" s="14">
        <f t="shared" si="463"/>
        <v>0.6704257118691852</v>
      </c>
      <c r="RD25" s="14">
        <f t="shared" si="463"/>
        <v>0.9187620889748549</v>
      </c>
      <c r="RE25" s="14">
        <f t="shared" si="463"/>
        <v>0.9402585822559073</v>
      </c>
      <c r="RF25" s="14">
        <f t="shared" si="463"/>
        <v>0.87867647058823528</v>
      </c>
      <c r="RG25" s="14">
        <f t="shared" si="463"/>
        <v>0.9153763053655023</v>
      </c>
      <c r="RH25" s="14">
        <f t="shared" si="463"/>
        <v>0.93177892918825567</v>
      </c>
      <c r="RI25" s="14">
        <f t="shared" si="463"/>
        <v>0.9972067039106145</v>
      </c>
      <c r="RJ25" s="14">
        <f t="shared" si="463"/>
        <v>0.7</v>
      </c>
      <c r="RK25" s="14">
        <f t="shared" si="463"/>
        <v>0.79056517775752055</v>
      </c>
      <c r="RL25" s="14">
        <f t="shared" si="463"/>
        <v>0.89880341880341885</v>
      </c>
      <c r="RM25" s="14">
        <f t="shared" si="463"/>
        <v>0.78881278538812782</v>
      </c>
      <c r="RN25" s="14">
        <f t="shared" si="463"/>
        <v>0.90845886442641943</v>
      </c>
      <c r="RO25" s="14">
        <f t="shared" si="463"/>
        <v>0.86091188524590168</v>
      </c>
      <c r="RP25" s="14">
        <f t="shared" si="463"/>
        <v>0.57777777777777772</v>
      </c>
      <c r="RQ25" s="14">
        <f t="shared" si="463"/>
        <v>0.7738478027867095</v>
      </c>
      <c r="RR25" s="14">
        <f t="shared" si="463"/>
        <v>0.97390572390572394</v>
      </c>
      <c r="RS25" s="14">
        <f t="shared" si="463"/>
        <v>0.94406130268199229</v>
      </c>
      <c r="RT25" s="14">
        <f t="shared" si="463"/>
        <v>0.35611343561134357</v>
      </c>
      <c r="RU25" s="14">
        <f t="shared" si="463"/>
        <v>0.74327485380116964</v>
      </c>
      <c r="RV25" s="14">
        <f t="shared" si="463"/>
        <v>0.90520446096654272</v>
      </c>
      <c r="RW25" s="14">
        <f t="shared" si="463"/>
        <v>0.92070484581497802</v>
      </c>
      <c r="RX25" s="14">
        <f t="shared" si="463"/>
        <v>0.9656545545047287</v>
      </c>
      <c r="RY25" s="14">
        <f t="shared" si="463"/>
        <v>0.89740859069932555</v>
      </c>
      <c r="RZ25" s="14">
        <f t="shared" si="463"/>
        <v>0.98817345597897499</v>
      </c>
      <c r="SA25" s="14">
        <f t="shared" si="463"/>
        <v>0.98100490196078427</v>
      </c>
      <c r="SB25" s="14">
        <f t="shared" si="463"/>
        <v>0.99741602067183466</v>
      </c>
      <c r="SC25" s="14">
        <f t="shared" si="463"/>
        <v>0.98744113029827318</v>
      </c>
      <c r="SD25" s="14">
        <f t="shared" si="463"/>
        <v>0.96699544764795142</v>
      </c>
      <c r="SE25" s="14">
        <f t="shared" si="463"/>
        <v>0.89459728206827971</v>
      </c>
      <c r="SF25" s="14">
        <f t="shared" si="463"/>
        <v>0.93373737373737375</v>
      </c>
      <c r="SG25" s="14">
        <f t="shared" si="463"/>
        <v>0.90617403986387945</v>
      </c>
      <c r="SH25" s="14">
        <f t="shared" si="463"/>
        <v>0.53514546612868974</v>
      </c>
      <c r="SI25" s="14">
        <f t="shared" si="463"/>
        <v>0.88720962776378398</v>
      </c>
      <c r="SJ25" s="14">
        <f t="shared" si="463"/>
        <v>0.56339958875942431</v>
      </c>
      <c r="SK25" s="14">
        <f t="shared" si="463"/>
        <v>0.80507915567282318</v>
      </c>
      <c r="SL25" s="14">
        <f t="shared" si="463"/>
        <v>0.69189034837235863</v>
      </c>
      <c r="SM25" s="14">
        <f t="shared" si="463"/>
        <v>0.93066476054324521</v>
      </c>
      <c r="SN25" s="14">
        <f t="shared" si="463"/>
        <v>0.98944900351699883</v>
      </c>
      <c r="SO25" s="14">
        <f t="shared" si="463"/>
        <v>0.83627487795719113</v>
      </c>
      <c r="SP25" s="14">
        <f t="shared" si="463"/>
        <v>0.72888086642599281</v>
      </c>
      <c r="SQ25" s="14">
        <f t="shared" si="463"/>
        <v>0.46879505664263643</v>
      </c>
      <c r="SR25" s="14">
        <f t="shared" si="463"/>
        <v>0.70333633904418391</v>
      </c>
      <c r="SS25" s="14">
        <f t="shared" si="463"/>
        <v>0.86553030303030298</v>
      </c>
      <c r="ST25" s="14">
        <f t="shared" ref="ST25:VE25" si="464">IFERROR(ST24/ST17,"")</f>
        <v>0.89377955620225535</v>
      </c>
      <c r="SU25" s="14">
        <f t="shared" si="464"/>
        <v>0.6803423105965265</v>
      </c>
      <c r="SV25" s="14">
        <f t="shared" si="464"/>
        <v>0.98311026131293822</v>
      </c>
      <c r="SW25" s="14">
        <f t="shared" si="464"/>
        <v>0.96398305084745761</v>
      </c>
      <c r="SX25" s="14">
        <f t="shared" si="464"/>
        <v>0.94261424017003193</v>
      </c>
      <c r="SY25" s="14">
        <f t="shared" si="464"/>
        <v>0.96497764530551411</v>
      </c>
      <c r="SZ25" s="14">
        <f t="shared" si="464"/>
        <v>0.70394887012097696</v>
      </c>
      <c r="TA25" s="14">
        <f t="shared" si="464"/>
        <v>0.63213939980638911</v>
      </c>
      <c r="TB25" s="14">
        <f t="shared" si="464"/>
        <v>0.49898682877406281</v>
      </c>
      <c r="TC25" s="14">
        <f t="shared" si="464"/>
        <v>0.58581304478509166</v>
      </c>
      <c r="TD25" s="14">
        <f t="shared" si="464"/>
        <v>0.20669611718205069</v>
      </c>
      <c r="TE25" s="14">
        <f t="shared" si="464"/>
        <v>0.18165745856353591</v>
      </c>
      <c r="TF25" s="14">
        <f t="shared" si="464"/>
        <v>0.60755287009063441</v>
      </c>
      <c r="TG25" s="14">
        <f t="shared" si="464"/>
        <v>0.69742063492063489</v>
      </c>
      <c r="TH25" s="14">
        <f t="shared" si="464"/>
        <v>0.93703148425787108</v>
      </c>
      <c r="TI25" s="14">
        <f t="shared" si="464"/>
        <v>0.70669427191166323</v>
      </c>
      <c r="TJ25" s="14">
        <f t="shared" si="464"/>
        <v>0.24804597701149425</v>
      </c>
      <c r="TK25" s="14">
        <f t="shared" si="464"/>
        <v>0.73750425025501531</v>
      </c>
      <c r="TL25" s="14">
        <f t="shared" si="464"/>
        <v>0.7300572197913161</v>
      </c>
      <c r="TM25" s="14">
        <f t="shared" si="464"/>
        <v>0.71687429218573051</v>
      </c>
      <c r="TN25" s="14">
        <f t="shared" si="464"/>
        <v>0.87101123595505614</v>
      </c>
      <c r="TO25" s="14">
        <f t="shared" si="464"/>
        <v>0.96857670979667287</v>
      </c>
      <c r="TP25" s="14">
        <f t="shared" si="464"/>
        <v>0.72309755279919541</v>
      </c>
      <c r="TQ25" s="14">
        <f t="shared" si="464"/>
        <v>0.64512338425381899</v>
      </c>
      <c r="TR25" s="14">
        <f t="shared" si="464"/>
        <v>0.73011782032400585</v>
      </c>
      <c r="TS25" s="14">
        <f t="shared" si="464"/>
        <v>0.90622261174408414</v>
      </c>
      <c r="TT25" s="14">
        <f t="shared" si="464"/>
        <v>0.52208927749654854</v>
      </c>
      <c r="TU25" s="14">
        <f t="shared" si="464"/>
        <v>0.25792478834416221</v>
      </c>
      <c r="TV25" s="14">
        <f t="shared" si="464"/>
        <v>0.1496685909771221</v>
      </c>
      <c r="TW25" s="14">
        <f t="shared" si="464"/>
        <v>0.27485222998387965</v>
      </c>
      <c r="TX25" s="14">
        <f t="shared" si="464"/>
        <v>0.152986886838271</v>
      </c>
      <c r="TY25" s="14">
        <f t="shared" si="464"/>
        <v>8.1069237510955298E-3</v>
      </c>
      <c r="TZ25" s="14">
        <f t="shared" si="464"/>
        <v>0.19642463032443169</v>
      </c>
      <c r="UA25" s="14">
        <f t="shared" si="464"/>
        <v>8.5318058486584261E-2</v>
      </c>
      <c r="UB25" s="14">
        <f t="shared" si="464"/>
        <v>0.3261802575107296</v>
      </c>
      <c r="UC25" s="14">
        <f t="shared" si="464"/>
        <v>8.8844621513944219E-2</v>
      </c>
      <c r="UD25" s="14">
        <f t="shared" si="464"/>
        <v>9.4928803397451907E-3</v>
      </c>
      <c r="UE25" s="14">
        <f t="shared" si="464"/>
        <v>3.6428784711854283E-2</v>
      </c>
      <c r="UF25" s="14">
        <f t="shared" si="464"/>
        <v>0.74904296044236496</v>
      </c>
      <c r="UG25" s="14">
        <f t="shared" si="464"/>
        <v>0.80868320610687028</v>
      </c>
      <c r="UH25" s="14">
        <f t="shared" si="464"/>
        <v>0.98161559888579386</v>
      </c>
      <c r="UI25" s="14">
        <f t="shared" si="464"/>
        <v>0.73082386363636365</v>
      </c>
      <c r="UJ25" s="14">
        <f t="shared" si="464"/>
        <v>0.95527572731220145</v>
      </c>
      <c r="UK25" s="14">
        <f t="shared" si="464"/>
        <v>0.9733676975945017</v>
      </c>
      <c r="UL25" s="14">
        <f t="shared" si="464"/>
        <v>0.98107109879963061</v>
      </c>
      <c r="UM25" s="14">
        <f t="shared" si="464"/>
        <v>0.98137369033760191</v>
      </c>
      <c r="UN25" s="14">
        <f t="shared" si="464"/>
        <v>0.64596504276682787</v>
      </c>
      <c r="UO25" s="14">
        <f t="shared" si="464"/>
        <v>0.93290322580645157</v>
      </c>
      <c r="UP25" s="14">
        <f t="shared" si="464"/>
        <v>0.83602771362586603</v>
      </c>
      <c r="UQ25" s="14">
        <f t="shared" si="464"/>
        <v>0.90778599391039583</v>
      </c>
      <c r="UR25" s="14">
        <f t="shared" si="464"/>
        <v>0.84159254553155438</v>
      </c>
      <c r="US25" s="14">
        <f t="shared" si="464"/>
        <v>0.56669159810521064</v>
      </c>
      <c r="UT25" s="14">
        <f t="shared" si="464"/>
        <v>0.90662020905923346</v>
      </c>
      <c r="UU25" s="14">
        <f t="shared" si="464"/>
        <v>0.88591800356506234</v>
      </c>
      <c r="UV25" s="14">
        <f t="shared" si="464"/>
        <v>0.96898638426626327</v>
      </c>
      <c r="UW25" s="14">
        <f t="shared" si="464"/>
        <v>0.97705369435520883</v>
      </c>
      <c r="UX25" s="14">
        <f t="shared" si="464"/>
        <v>0.55813397129186604</v>
      </c>
      <c r="UY25" s="14">
        <f t="shared" si="464"/>
        <v>0.90700389105058365</v>
      </c>
      <c r="UZ25" s="14">
        <f t="shared" si="464"/>
        <v>0.97195402298850575</v>
      </c>
      <c r="VA25" s="14">
        <f t="shared" si="464"/>
        <v>0.95951629863301791</v>
      </c>
      <c r="VB25" s="14">
        <f t="shared" si="464"/>
        <v>0.75320691578360288</v>
      </c>
      <c r="VC25" s="14">
        <f t="shared" si="464"/>
        <v>0.83611532625189677</v>
      </c>
      <c r="VD25" s="14">
        <f t="shared" si="464"/>
        <v>0.96425166825548136</v>
      </c>
      <c r="VE25" s="14">
        <f t="shared" si="464"/>
        <v>0.98063087991145548</v>
      </c>
      <c r="VF25" s="14">
        <f t="shared" ref="VF25:XQ25" si="465">IFERROR(VF24/VF17,"")</f>
        <v>0.905116741182315</v>
      </c>
      <c r="VG25" s="14">
        <f t="shared" si="465"/>
        <v>0.90003874467260747</v>
      </c>
      <c r="VH25" s="14">
        <f t="shared" si="465"/>
        <v>0.98042627229230095</v>
      </c>
      <c r="VI25" s="14">
        <f t="shared" si="465"/>
        <v>0.98609241812471959</v>
      </c>
      <c r="VJ25" s="14">
        <f t="shared" si="465"/>
        <v>0.99497991967871491</v>
      </c>
      <c r="VK25" s="14">
        <f t="shared" si="465"/>
        <v>0.99012693935119889</v>
      </c>
      <c r="VL25" s="14">
        <f t="shared" si="465"/>
        <v>0.56817587019104943</v>
      </c>
      <c r="VM25" s="14">
        <f t="shared" si="465"/>
        <v>0.84323733138899015</v>
      </c>
      <c r="VN25" s="14">
        <f t="shared" si="465"/>
        <v>0.96089150546677882</v>
      </c>
      <c r="VO25" s="14">
        <f t="shared" si="465"/>
        <v>0.8467583497053045</v>
      </c>
      <c r="VP25" s="14">
        <f t="shared" si="465"/>
        <v>0.91653027823240585</v>
      </c>
      <c r="VQ25" s="14">
        <f t="shared" si="465"/>
        <v>0.96765701391500569</v>
      </c>
      <c r="VR25" s="14">
        <f t="shared" si="465"/>
        <v>0.97394429469901167</v>
      </c>
      <c r="VS25" s="14">
        <f t="shared" si="465"/>
        <v>0.99671232876712323</v>
      </c>
      <c r="VT25" s="14">
        <f t="shared" si="465"/>
        <v>0.98654970760233918</v>
      </c>
      <c r="VU25" s="14">
        <f t="shared" si="465"/>
        <v>0.98461538461538467</v>
      </c>
      <c r="VV25" s="14">
        <f t="shared" si="465"/>
        <v>0.92013626040878127</v>
      </c>
      <c r="VW25" s="14">
        <f t="shared" si="465"/>
        <v>0.98459316321617718</v>
      </c>
      <c r="VX25" s="14">
        <f t="shared" si="465"/>
        <v>0.97696105320899618</v>
      </c>
      <c r="VY25" s="14">
        <f t="shared" si="465"/>
        <v>0.98796630565583632</v>
      </c>
      <c r="VZ25" s="14">
        <f t="shared" si="465"/>
        <v>0.99643493761140822</v>
      </c>
      <c r="WA25" s="14">
        <f t="shared" si="465"/>
        <v>0.9678899082568807</v>
      </c>
      <c r="WB25" s="14">
        <f t="shared" si="465"/>
        <v>0.9965449160908193</v>
      </c>
      <c r="WC25" s="14">
        <f t="shared" si="465"/>
        <v>0.98685782556750301</v>
      </c>
      <c r="WD25" s="14">
        <f t="shared" si="465"/>
        <v>0.9674389480275517</v>
      </c>
      <c r="WE25" s="14">
        <f t="shared" si="465"/>
        <v>0.99928673323823114</v>
      </c>
      <c r="WF25" s="14">
        <f t="shared" si="465"/>
        <v>0.96235795454545459</v>
      </c>
      <c r="WG25" s="14">
        <f t="shared" si="465"/>
        <v>0.99633102323685285</v>
      </c>
      <c r="WH25" s="14">
        <f t="shared" si="465"/>
        <v>0.95327102803738317</v>
      </c>
      <c r="WI25" s="14">
        <f t="shared" si="465"/>
        <v>0.99483810417644303</v>
      </c>
      <c r="WJ25" s="14">
        <f t="shared" si="465"/>
        <v>0.98</v>
      </c>
      <c r="WK25" s="14">
        <f t="shared" si="465"/>
        <v>0.94509151414309489</v>
      </c>
      <c r="WL25" s="14">
        <f t="shared" si="465"/>
        <v>0.99242711094282465</v>
      </c>
      <c r="WM25" s="14">
        <f t="shared" si="465"/>
        <v>0.99950024987506247</v>
      </c>
      <c r="WN25" s="14">
        <f t="shared" si="465"/>
        <v>0.97699947726084679</v>
      </c>
      <c r="WO25" s="14">
        <f t="shared" si="465"/>
        <v>0.97529069767441856</v>
      </c>
      <c r="WP25" s="14">
        <f t="shared" si="465"/>
        <v>0.99537231804795956</v>
      </c>
      <c r="WQ25" s="14">
        <f t="shared" si="465"/>
        <v>0.98717948717948723</v>
      </c>
      <c r="WR25" s="14">
        <f t="shared" si="465"/>
        <v>0.99237983587338807</v>
      </c>
      <c r="WS25" s="14">
        <f t="shared" si="465"/>
        <v>0.96100628930817611</v>
      </c>
      <c r="WT25" s="14">
        <f t="shared" si="465"/>
        <v>0.99441600744532344</v>
      </c>
      <c r="WU25" s="14">
        <f t="shared" si="465"/>
        <v>0.99568034557235419</v>
      </c>
      <c r="WV25" s="14">
        <f t="shared" si="465"/>
        <v>0.98513582778062536</v>
      </c>
      <c r="WW25" s="14">
        <f t="shared" si="465"/>
        <v>0.99628252788104088</v>
      </c>
      <c r="WX25" s="14">
        <f t="shared" si="465"/>
        <v>0.99429793300071279</v>
      </c>
      <c r="WY25" s="14">
        <f t="shared" si="465"/>
        <v>0.96964035497431111</v>
      </c>
      <c r="WZ25" s="14">
        <f t="shared" si="465"/>
        <v>0.97874601487778956</v>
      </c>
      <c r="XA25" s="14">
        <f t="shared" si="465"/>
        <v>0.98921568627450984</v>
      </c>
      <c r="XB25" s="14">
        <f t="shared" si="465"/>
        <v>0.97652582159624413</v>
      </c>
      <c r="XC25" s="14">
        <f t="shared" si="465"/>
        <v>0.84511952191235062</v>
      </c>
      <c r="XD25" s="14">
        <f t="shared" si="465"/>
        <v>0.98315529991783068</v>
      </c>
      <c r="XE25" s="14">
        <f t="shared" si="465"/>
        <v>0.99050054804530507</v>
      </c>
      <c r="XF25" s="14">
        <f t="shared" si="465"/>
        <v>0.73677022874701259</v>
      </c>
      <c r="XG25" s="14">
        <f t="shared" si="465"/>
        <v>0.99176147508826995</v>
      </c>
      <c r="XH25" s="14">
        <f t="shared" si="465"/>
        <v>0.99707174231332363</v>
      </c>
      <c r="XI25" s="14">
        <f t="shared" si="465"/>
        <v>0.97698653929656964</v>
      </c>
      <c r="XJ25" s="14">
        <f t="shared" si="465"/>
        <v>0.99738493723849375</v>
      </c>
      <c r="XK25" s="14">
        <f t="shared" si="465"/>
        <v>0.9894631209232313</v>
      </c>
      <c r="XL25" s="14">
        <f t="shared" si="465"/>
        <v>0.98180924287118976</v>
      </c>
      <c r="XM25" s="14">
        <f t="shared" si="465"/>
        <v>0.9981401115933044</v>
      </c>
      <c r="XN25" s="14">
        <f t="shared" si="465"/>
        <v>0.99799196787148592</v>
      </c>
      <c r="XO25" s="14">
        <f t="shared" si="465"/>
        <v>0.99952673923331758</v>
      </c>
      <c r="XP25" s="14">
        <f t="shared" si="465"/>
        <v>0.99893617021276593</v>
      </c>
      <c r="XQ25" s="14">
        <f t="shared" si="465"/>
        <v>0.99904214559386972</v>
      </c>
      <c r="XR25" s="14">
        <f t="shared" ref="XR25:AAC25" si="466">IFERROR(XR24/XR17,"")</f>
        <v>0.99840063974410231</v>
      </c>
      <c r="XS25" s="14">
        <f t="shared" si="466"/>
        <v>0.99957464908549554</v>
      </c>
      <c r="XT25" s="14">
        <f t="shared" si="466"/>
        <v>0.9956521739130435</v>
      </c>
      <c r="XU25" s="14">
        <f t="shared" si="466"/>
        <v>1</v>
      </c>
      <c r="XV25" s="14">
        <f t="shared" si="466"/>
        <v>0.99854510184287104</v>
      </c>
      <c r="XW25" s="14">
        <f t="shared" si="466"/>
        <v>0.99707858603564126</v>
      </c>
      <c r="XX25" s="14">
        <f t="shared" si="466"/>
        <v>0.99758890898131403</v>
      </c>
      <c r="XY25" s="14">
        <f t="shared" si="466"/>
        <v>0.99783393501805051</v>
      </c>
      <c r="XZ25" s="14">
        <f t="shared" si="466"/>
        <v>0.99367299367299367</v>
      </c>
      <c r="YA25" s="14">
        <f t="shared" si="466"/>
        <v>0.9953588004284184</v>
      </c>
      <c r="YB25" s="14">
        <f t="shared" si="466"/>
        <v>0.99608610567514677</v>
      </c>
      <c r="YC25" s="14">
        <f t="shared" si="466"/>
        <v>0.99755002041649654</v>
      </c>
      <c r="YD25" s="14">
        <f t="shared" si="466"/>
        <v>1</v>
      </c>
      <c r="YE25" s="14">
        <f t="shared" si="466"/>
        <v>0.99803825404610103</v>
      </c>
      <c r="YF25" s="14">
        <f t="shared" si="466"/>
        <v>0.99395161290322576</v>
      </c>
      <c r="YG25" s="14">
        <f t="shared" si="466"/>
        <v>0.99851895734597151</v>
      </c>
      <c r="YH25" s="14">
        <f t="shared" si="466"/>
        <v>0.99960845732184811</v>
      </c>
      <c r="YI25" s="14">
        <f t="shared" si="466"/>
        <v>0.99920255183413076</v>
      </c>
      <c r="YJ25" s="14">
        <f t="shared" si="466"/>
        <v>0.93549883990719263</v>
      </c>
      <c r="YK25" s="14">
        <f t="shared" si="466"/>
        <v>0.75192472198460225</v>
      </c>
      <c r="YL25" s="14">
        <f t="shared" si="466"/>
        <v>0.92904019688269068</v>
      </c>
      <c r="YM25" s="14">
        <f t="shared" si="466"/>
        <v>0.90905542544886808</v>
      </c>
      <c r="YN25" s="14">
        <f t="shared" si="466"/>
        <v>0.96218678815489744</v>
      </c>
      <c r="YO25" s="14">
        <f t="shared" si="466"/>
        <v>0.98021760633036592</v>
      </c>
      <c r="YP25" s="14">
        <f t="shared" si="466"/>
        <v>0.95379349686252135</v>
      </c>
      <c r="YQ25" s="14">
        <f t="shared" si="466"/>
        <v>0.78805661028650331</v>
      </c>
      <c r="YR25" s="14">
        <f t="shared" si="466"/>
        <v>0.79356471438900944</v>
      </c>
      <c r="YS25" s="14">
        <f t="shared" si="466"/>
        <v>0.89567747298420619</v>
      </c>
      <c r="YT25" s="14">
        <f t="shared" si="466"/>
        <v>0.88420181968569067</v>
      </c>
      <c r="YU25" s="14">
        <f t="shared" si="466"/>
        <v>0.5058701657458563</v>
      </c>
      <c r="YV25" s="14">
        <f t="shared" si="466"/>
        <v>0.74022531477799869</v>
      </c>
      <c r="YW25" s="14">
        <f t="shared" si="466"/>
        <v>0.97574257425742572</v>
      </c>
      <c r="YX25" s="14">
        <f t="shared" si="466"/>
        <v>0.66238244514106581</v>
      </c>
      <c r="YY25" s="14">
        <f t="shared" si="466"/>
        <v>0.43956043956043955</v>
      </c>
      <c r="YZ25" s="14">
        <f t="shared" si="466"/>
        <v>0.13055181695827725</v>
      </c>
      <c r="ZA25" s="14">
        <f t="shared" si="466"/>
        <v>0.99003067484662577</v>
      </c>
      <c r="ZB25" s="14">
        <f t="shared" si="466"/>
        <v>0.8747714808043876</v>
      </c>
      <c r="ZC25" s="14">
        <f t="shared" si="466"/>
        <v>0.99618320610687028</v>
      </c>
      <c r="ZD25" s="14">
        <f t="shared" si="466"/>
        <v>0.62541163556531287</v>
      </c>
      <c r="ZE25" s="14">
        <f t="shared" si="466"/>
        <v>0.79814077025232399</v>
      </c>
      <c r="ZF25" s="14">
        <f t="shared" si="466"/>
        <v>0.88540031397174257</v>
      </c>
      <c r="ZG25" s="14">
        <f t="shared" si="466"/>
        <v>0.99448275862068969</v>
      </c>
      <c r="ZH25" s="14">
        <f t="shared" si="466"/>
        <v>0.9673202614379085</v>
      </c>
      <c r="ZI25" s="14">
        <f t="shared" si="466"/>
        <v>0.87814521926671463</v>
      </c>
      <c r="ZJ25" s="14">
        <f t="shared" si="466"/>
        <v>0.99310661764705888</v>
      </c>
      <c r="ZK25" s="14">
        <f t="shared" si="466"/>
        <v>0.97783461210571188</v>
      </c>
      <c r="ZL25" s="14">
        <f t="shared" si="466"/>
        <v>0.95107033639143734</v>
      </c>
      <c r="ZM25" s="14">
        <f t="shared" si="466"/>
        <v>0.94701986754966883</v>
      </c>
      <c r="ZN25" s="14">
        <f t="shared" si="466"/>
        <v>0.57021502521900713</v>
      </c>
      <c r="ZO25" s="14">
        <f t="shared" si="466"/>
        <v>0.84162895927601811</v>
      </c>
      <c r="ZP25" s="14">
        <f t="shared" si="466"/>
        <v>0.8156536697247706</v>
      </c>
      <c r="ZQ25" s="14">
        <f t="shared" si="466"/>
        <v>0.80799453365220364</v>
      </c>
      <c r="ZR25" s="14">
        <f t="shared" si="466"/>
        <v>0.85735512630014854</v>
      </c>
      <c r="ZS25" s="14">
        <f t="shared" si="466"/>
        <v>0.89592274678111583</v>
      </c>
      <c r="ZT25" s="14">
        <f t="shared" si="466"/>
        <v>0.8274803954994886</v>
      </c>
      <c r="ZU25" s="14">
        <f t="shared" si="466"/>
        <v>0.95771838851216595</v>
      </c>
      <c r="ZV25" s="14">
        <f t="shared" si="466"/>
        <v>0.74624624624624625</v>
      </c>
      <c r="ZW25" s="14">
        <f t="shared" si="466"/>
        <v>0.75995492111194596</v>
      </c>
      <c r="ZX25" s="14">
        <f t="shared" si="466"/>
        <v>0.58613037447988903</v>
      </c>
      <c r="ZY25" s="14">
        <f t="shared" si="466"/>
        <v>0.80230642504118621</v>
      </c>
      <c r="ZZ25" s="14">
        <f t="shared" si="466"/>
        <v>0.84136998648039663</v>
      </c>
      <c r="AAA25" s="14">
        <f t="shared" si="466"/>
        <v>0.79223461379595206</v>
      </c>
      <c r="AAB25" s="14">
        <f t="shared" si="466"/>
        <v>0.73307460112117295</v>
      </c>
      <c r="AAC25" s="14">
        <f t="shared" si="466"/>
        <v>0.6626344086021505</v>
      </c>
      <c r="AAD25" s="14">
        <f t="shared" ref="AAD25:ACO25" si="467">IFERROR(AAD24/AAD17,"")</f>
        <v>0.92712066905615298</v>
      </c>
      <c r="AAE25" s="14">
        <f t="shared" si="467"/>
        <v>0.98800533096401599</v>
      </c>
      <c r="AAF25" s="14">
        <f t="shared" si="467"/>
        <v>0.86932215234102028</v>
      </c>
      <c r="AAG25" s="14">
        <f t="shared" si="467"/>
        <v>0.97780993728895316</v>
      </c>
      <c r="AAH25" s="14">
        <f t="shared" si="467"/>
        <v>0.91185017759121734</v>
      </c>
      <c r="AAI25" s="14">
        <f t="shared" si="467"/>
        <v>0.98310412573673867</v>
      </c>
      <c r="AAJ25" s="14">
        <f t="shared" si="467"/>
        <v>0.70263658602881218</v>
      </c>
      <c r="AAK25" s="14">
        <f t="shared" si="467"/>
        <v>0.78622970535177394</v>
      </c>
      <c r="AAL25" s="14">
        <f t="shared" si="467"/>
        <v>0.45945197896484913</v>
      </c>
      <c r="AAM25" s="14">
        <f t="shared" si="467"/>
        <v>0.36013590033975085</v>
      </c>
      <c r="AAN25" s="14">
        <f t="shared" si="467"/>
        <v>0.59194831013916505</v>
      </c>
      <c r="AAO25" s="14">
        <f t="shared" si="467"/>
        <v>0.97385398981324278</v>
      </c>
      <c r="AAP25" s="14">
        <f t="shared" si="467"/>
        <v>0.89847908745247151</v>
      </c>
      <c r="AAQ25" s="14">
        <f t="shared" si="467"/>
        <v>0.59606147934678189</v>
      </c>
      <c r="AAR25" s="14">
        <f t="shared" si="467"/>
        <v>0.53457379934624083</v>
      </c>
      <c r="AAS25" s="14">
        <f t="shared" si="467"/>
        <v>0.80215053763440858</v>
      </c>
      <c r="AAT25" s="14">
        <f t="shared" si="467"/>
        <v>0.94167717528373263</v>
      </c>
      <c r="AAU25" s="14">
        <f t="shared" si="467"/>
        <v>0.88340080971659918</v>
      </c>
      <c r="AAV25" s="14">
        <f t="shared" si="467"/>
        <v>0.8384690236782355</v>
      </c>
      <c r="AAW25" s="14">
        <f t="shared" si="467"/>
        <v>0.91819515774027882</v>
      </c>
      <c r="AAX25" s="14">
        <f t="shared" si="467"/>
        <v>0.96129032258064517</v>
      </c>
      <c r="AAY25" s="14">
        <f t="shared" si="467"/>
        <v>0.67732764747690122</v>
      </c>
      <c r="AAZ25" s="14">
        <f t="shared" si="467"/>
        <v>0.71682940838598508</v>
      </c>
      <c r="ABA25" s="14">
        <f t="shared" si="467"/>
        <v>0.55108972544579682</v>
      </c>
      <c r="ABB25" s="14">
        <f t="shared" si="467"/>
        <v>0.70092879256965945</v>
      </c>
      <c r="ABC25" s="14">
        <f t="shared" si="467"/>
        <v>0.68562072045251565</v>
      </c>
      <c r="ABD25" s="14">
        <f t="shared" si="467"/>
        <v>0.37612070850645091</v>
      </c>
      <c r="ABE25" s="14">
        <f t="shared" si="467"/>
        <v>0.51598874392427729</v>
      </c>
      <c r="ABF25" s="14">
        <f t="shared" si="467"/>
        <v>0.77771753862835458</v>
      </c>
      <c r="ABG25" s="14">
        <f t="shared" si="467"/>
        <v>0.77709152161706907</v>
      </c>
      <c r="ABH25" s="14">
        <f t="shared" si="467"/>
        <v>0.83502464482458683</v>
      </c>
      <c r="ABI25" s="14">
        <f t="shared" si="467"/>
        <v>0.64188080918534718</v>
      </c>
      <c r="ABJ25" s="14">
        <f t="shared" si="467"/>
        <v>0.18067729083665338</v>
      </c>
      <c r="ABK25" s="14">
        <f t="shared" si="467"/>
        <v>0.76135135135135135</v>
      </c>
      <c r="ABL25" s="14">
        <f t="shared" si="467"/>
        <v>0.70772266065388956</v>
      </c>
      <c r="ABM25" s="14">
        <f t="shared" si="467"/>
        <v>0.86385625431928126</v>
      </c>
      <c r="ABN25" s="14">
        <f t="shared" si="467"/>
        <v>0.78017789072426935</v>
      </c>
      <c r="ABO25" s="14">
        <f t="shared" si="467"/>
        <v>0.82133333333333336</v>
      </c>
      <c r="ABP25" s="14">
        <f t="shared" si="467"/>
        <v>0.98203309692671392</v>
      </c>
      <c r="ABQ25" s="14">
        <f t="shared" si="467"/>
        <v>0.92685950413223139</v>
      </c>
      <c r="ABR25" s="14">
        <f t="shared" si="467"/>
        <v>0.991907514450867</v>
      </c>
      <c r="ABS25" s="14">
        <f t="shared" si="467"/>
        <v>0.94685127288968285</v>
      </c>
      <c r="ABT25" s="14">
        <f t="shared" si="467"/>
        <v>0.79958027282266531</v>
      </c>
      <c r="ABU25" s="14">
        <f t="shared" si="467"/>
        <v>0.67437440608172317</v>
      </c>
      <c r="ABV25" s="14">
        <f t="shared" si="467"/>
        <v>0.66066930550557756</v>
      </c>
      <c r="ABW25" s="14">
        <f t="shared" si="467"/>
        <v>0.10458867300537412</v>
      </c>
      <c r="ABX25" s="14">
        <f t="shared" si="467"/>
        <v>0.38866396761133604</v>
      </c>
      <c r="ABY25" s="14">
        <f t="shared" si="467"/>
        <v>0.44063180827886711</v>
      </c>
      <c r="ABZ25" s="14">
        <f t="shared" si="467"/>
        <v>0.44624999999999998</v>
      </c>
      <c r="ACA25" s="14">
        <f t="shared" si="467"/>
        <v>0.26464410735122518</v>
      </c>
      <c r="ACB25" s="14">
        <f t="shared" si="467"/>
        <v>0.64563233376792695</v>
      </c>
      <c r="ACC25" s="14">
        <f t="shared" si="467"/>
        <v>0.71731877464361538</v>
      </c>
      <c r="ACD25" s="14">
        <f t="shared" si="467"/>
        <v>0.76227642276422769</v>
      </c>
      <c r="ACE25" s="14">
        <f t="shared" si="467"/>
        <v>0.78225533355909249</v>
      </c>
      <c r="ACF25" s="14">
        <f t="shared" si="467"/>
        <v>0.25237717908082408</v>
      </c>
      <c r="ACG25" s="14">
        <f t="shared" si="467"/>
        <v>0.3665182080167671</v>
      </c>
      <c r="ACH25" s="14">
        <f t="shared" si="467"/>
        <v>0.58189043428895826</v>
      </c>
      <c r="ACI25" s="14">
        <f t="shared" si="467"/>
        <v>0.17667844522968199</v>
      </c>
      <c r="ACJ25" s="14">
        <f t="shared" si="467"/>
        <v>2.4292400267439267E-2</v>
      </c>
      <c r="ACK25" s="14">
        <f t="shared" si="467"/>
        <v>0.20422346966051858</v>
      </c>
      <c r="ACL25" s="14">
        <f t="shared" si="467"/>
        <v>0.11522633744855967</v>
      </c>
      <c r="ACM25" s="14">
        <f t="shared" si="467"/>
        <v>0.46499380421313508</v>
      </c>
      <c r="ACN25" s="14">
        <f t="shared" si="467"/>
        <v>0.57875046763935656</v>
      </c>
      <c r="ACO25" s="14">
        <f t="shared" si="467"/>
        <v>0.17710393320149417</v>
      </c>
      <c r="ACP25" s="14">
        <f t="shared" ref="ACP25:AFA25" si="468">IFERROR(ACP24/ACP17,"")</f>
        <v>1.5103697024346259E-2</v>
      </c>
      <c r="ACQ25" s="14">
        <f t="shared" si="468"/>
        <v>1.9939717134245305E-2</v>
      </c>
      <c r="ACR25" s="14">
        <f t="shared" si="468"/>
        <v>2.2031823745410038E-2</v>
      </c>
      <c r="ACS25" s="14">
        <f t="shared" si="468"/>
        <v>8.2575954297585047E-2</v>
      </c>
      <c r="ACT25" s="14">
        <f t="shared" si="468"/>
        <v>1.7953321364452425E-4</v>
      </c>
      <c r="ACU25" s="14">
        <f t="shared" si="468"/>
        <v>0</v>
      </c>
      <c r="ACV25" s="14">
        <f t="shared" si="468"/>
        <v>1.2394133443503407E-3</v>
      </c>
      <c r="ACW25" s="14">
        <f t="shared" si="468"/>
        <v>2.9498525073746312E-3</v>
      </c>
      <c r="ACX25" s="14">
        <f t="shared" si="468"/>
        <v>4.4866719451042494E-3</v>
      </c>
      <c r="ACY25" s="14">
        <f t="shared" si="468"/>
        <v>0.3360724820901812</v>
      </c>
      <c r="ACZ25" s="14">
        <f t="shared" si="468"/>
        <v>0.61928274428274432</v>
      </c>
      <c r="ADA25" s="14">
        <f t="shared" si="468"/>
        <v>0.97676348547717839</v>
      </c>
      <c r="ADB25" s="14">
        <f t="shared" si="468"/>
        <v>0.89354721108275614</v>
      </c>
      <c r="ADC25" s="14">
        <f t="shared" si="468"/>
        <v>0.88153777380420206</v>
      </c>
      <c r="ADD25" s="14">
        <f t="shared" si="468"/>
        <v>0.95008605851979344</v>
      </c>
      <c r="ADE25" s="14">
        <f t="shared" si="468"/>
        <v>0.81190476190476191</v>
      </c>
      <c r="ADF25" s="14">
        <f t="shared" si="468"/>
        <v>0.85641189638631277</v>
      </c>
      <c r="ADG25" s="14">
        <f t="shared" si="468"/>
        <v>0.85669346382383782</v>
      </c>
      <c r="ADH25" s="14">
        <f t="shared" si="468"/>
        <v>0.90833333333333333</v>
      </c>
      <c r="ADI25" s="14">
        <f t="shared" si="468"/>
        <v>0.72113347457627119</v>
      </c>
      <c r="ADJ25" s="14">
        <f t="shared" si="468"/>
        <v>0.60442558351015463</v>
      </c>
      <c r="ADK25" s="14">
        <f t="shared" si="468"/>
        <v>0.78704195432819968</v>
      </c>
      <c r="ADL25" s="14">
        <f t="shared" si="468"/>
        <v>0.75275779376498797</v>
      </c>
      <c r="ADM25" s="14">
        <f t="shared" si="468"/>
        <v>0.87543252595155707</v>
      </c>
      <c r="ADN25" s="14">
        <f t="shared" si="468"/>
        <v>0.67549668874172186</v>
      </c>
      <c r="ADO25" s="14">
        <f t="shared" si="468"/>
        <v>0.71853228053878304</v>
      </c>
      <c r="ADP25" s="14">
        <f t="shared" si="468"/>
        <v>0.84263197398048539</v>
      </c>
      <c r="ADQ25" s="14">
        <f t="shared" si="468"/>
        <v>0.83451156812339333</v>
      </c>
      <c r="ADR25" s="14">
        <f t="shared" si="468"/>
        <v>0.81839438815276699</v>
      </c>
      <c r="ADS25" s="14">
        <f t="shared" si="468"/>
        <v>0.64295302013422817</v>
      </c>
      <c r="ADT25" s="14">
        <f t="shared" si="468"/>
        <v>0.77480457005411907</v>
      </c>
      <c r="ADU25" s="14">
        <f t="shared" si="468"/>
        <v>0.90193219103171707</v>
      </c>
      <c r="ADV25" s="14">
        <f t="shared" si="468"/>
        <v>0.87012987012987009</v>
      </c>
      <c r="ADW25" s="14">
        <f t="shared" si="468"/>
        <v>0.93439459720212248</v>
      </c>
      <c r="ADX25" s="14">
        <f t="shared" si="468"/>
        <v>0.88383152173913049</v>
      </c>
      <c r="ADY25" s="14">
        <f t="shared" si="468"/>
        <v>0.91756702681072433</v>
      </c>
      <c r="ADZ25" s="14">
        <f t="shared" si="468"/>
        <v>0.85152517456817345</v>
      </c>
      <c r="AEA25" s="14">
        <f t="shared" si="468"/>
        <v>0.93824336688014642</v>
      </c>
      <c r="AEB25" s="14">
        <f t="shared" si="468"/>
        <v>0.86288416075650121</v>
      </c>
      <c r="AEC25" s="14">
        <f t="shared" si="468"/>
        <v>0.78888888888888886</v>
      </c>
      <c r="AED25" s="14">
        <f t="shared" si="468"/>
        <v>0.8842393429800548</v>
      </c>
      <c r="AEE25" s="14">
        <f t="shared" si="468"/>
        <v>0.91686650679456438</v>
      </c>
      <c r="AEF25" s="14">
        <f t="shared" si="468"/>
        <v>0.77916018662519437</v>
      </c>
      <c r="AEG25" s="14">
        <f t="shared" si="468"/>
        <v>0.49728861217111869</v>
      </c>
      <c r="AEH25" s="14">
        <f t="shared" si="468"/>
        <v>0.85629709364908502</v>
      </c>
      <c r="AEI25" s="14">
        <f t="shared" si="468"/>
        <v>0.75034255960537133</v>
      </c>
      <c r="AEJ25" s="14">
        <f t="shared" si="468"/>
        <v>0.91008838768668088</v>
      </c>
      <c r="AEK25" s="14">
        <f t="shared" si="468"/>
        <v>0.95548433048433046</v>
      </c>
      <c r="AEL25" s="14">
        <f t="shared" si="468"/>
        <v>0.89409984871406956</v>
      </c>
      <c r="AEM25" s="14">
        <f t="shared" si="468"/>
        <v>0.97726501526976584</v>
      </c>
      <c r="AEN25" s="14">
        <f t="shared" si="468"/>
        <v>0.99271933017837644</v>
      </c>
      <c r="AEO25" s="14">
        <f t="shared" si="468"/>
        <v>0.90786106032906766</v>
      </c>
      <c r="AEP25" s="14">
        <f t="shared" si="468"/>
        <v>0.98930481283422456</v>
      </c>
      <c r="AEQ25" s="14">
        <f t="shared" si="468"/>
        <v>0.83575541540992593</v>
      </c>
      <c r="AER25" s="14">
        <f t="shared" si="468"/>
        <v>0.95342465753424654</v>
      </c>
      <c r="AES25" s="14">
        <f t="shared" si="468"/>
        <v>0.96222583265637696</v>
      </c>
      <c r="AET25" s="14">
        <f t="shared" si="468"/>
        <v>0.98805309734513269</v>
      </c>
      <c r="AEU25" s="14">
        <f t="shared" si="468"/>
        <v>0.98715509039010463</v>
      </c>
      <c r="AEV25" s="14">
        <f t="shared" si="468"/>
        <v>0.89961880559085139</v>
      </c>
      <c r="AEW25" s="14">
        <f t="shared" si="468"/>
        <v>0.98955108359133126</v>
      </c>
      <c r="AEX25" s="14">
        <f t="shared" si="468"/>
        <v>0.99228224917309815</v>
      </c>
      <c r="AEY25" s="14">
        <f t="shared" si="468"/>
        <v>0.94325689856198991</v>
      </c>
      <c r="AEZ25" s="14">
        <f t="shared" si="468"/>
        <v>0.94389721627408996</v>
      </c>
      <c r="AFA25" s="14">
        <f t="shared" si="468"/>
        <v>0.79584775086505188</v>
      </c>
      <c r="AFB25" s="14">
        <f t="shared" ref="AFB25:AHM25" si="469">IFERROR(AFB24/AFB17,"")</f>
        <v>0.75197150852200456</v>
      </c>
      <c r="AFC25" s="14">
        <f t="shared" si="469"/>
        <v>0.88907014681892338</v>
      </c>
      <c r="AFD25" s="14">
        <f t="shared" si="469"/>
        <v>0.85010388839418227</v>
      </c>
      <c r="AFE25" s="14">
        <f t="shared" si="469"/>
        <v>0.96207455429497568</v>
      </c>
      <c r="AFF25" s="14">
        <f t="shared" si="469"/>
        <v>0.8545454545454545</v>
      </c>
      <c r="AFG25" s="14">
        <f t="shared" si="469"/>
        <v>0.96229971724787933</v>
      </c>
      <c r="AFH25" s="14">
        <f t="shared" si="469"/>
        <v>0.98638778220451528</v>
      </c>
      <c r="AFI25" s="14">
        <f t="shared" si="469"/>
        <v>0.99150268336314851</v>
      </c>
      <c r="AFJ25" s="14">
        <f t="shared" si="469"/>
        <v>0.95249876298861946</v>
      </c>
      <c r="AFK25" s="14">
        <f t="shared" si="469"/>
        <v>0.94774477447744776</v>
      </c>
      <c r="AFL25" s="14">
        <f t="shared" si="469"/>
        <v>0.95319926873857408</v>
      </c>
      <c r="AFM25" s="14">
        <f t="shared" si="469"/>
        <v>0.99648968845985086</v>
      </c>
      <c r="AFN25" s="14">
        <f t="shared" si="469"/>
        <v>0.99331423113658068</v>
      </c>
      <c r="AFO25" s="14">
        <f t="shared" si="469"/>
        <v>0.97086031452358923</v>
      </c>
      <c r="AFP25" s="14">
        <f t="shared" si="469"/>
        <v>0.89334741288278774</v>
      </c>
      <c r="AFQ25" s="14">
        <f t="shared" si="469"/>
        <v>0.9863829787234043</v>
      </c>
      <c r="AFR25" s="14">
        <f t="shared" si="469"/>
        <v>0.98446115288220548</v>
      </c>
      <c r="AFS25" s="14">
        <f t="shared" si="469"/>
        <v>0.99764705882352944</v>
      </c>
      <c r="AFT25" s="14">
        <f t="shared" si="469"/>
        <v>0.99015101772816805</v>
      </c>
      <c r="AFU25" s="14">
        <f t="shared" si="469"/>
        <v>0.92565947242206237</v>
      </c>
      <c r="AFV25" s="14">
        <f t="shared" si="469"/>
        <v>0.98185776487663279</v>
      </c>
      <c r="AFW25" s="14">
        <f t="shared" si="469"/>
        <v>0.96215372610222394</v>
      </c>
      <c r="AFX25" s="14">
        <f t="shared" si="469"/>
        <v>0.85005279831045411</v>
      </c>
      <c r="AFY25" s="14">
        <f t="shared" si="469"/>
        <v>0.96254681647940077</v>
      </c>
      <c r="AFZ25" s="14">
        <f t="shared" si="469"/>
        <v>0.87079487942840128</v>
      </c>
      <c r="AGA25" s="14">
        <f t="shared" si="469"/>
        <v>0.96034946236559138</v>
      </c>
      <c r="AGB25" s="14">
        <f t="shared" si="469"/>
        <v>0.91705263157894734</v>
      </c>
      <c r="AGC25" s="14">
        <f t="shared" si="469"/>
        <v>0.98867313915857602</v>
      </c>
      <c r="AGD25" s="14">
        <f t="shared" si="469"/>
        <v>0.89457931493182574</v>
      </c>
      <c r="AGE25" s="14">
        <f t="shared" si="469"/>
        <v>0.92542129795625672</v>
      </c>
      <c r="AGF25" s="14">
        <f t="shared" si="469"/>
        <v>0.99766355140186913</v>
      </c>
      <c r="AGG25" s="14">
        <f t="shared" si="469"/>
        <v>0.96075778078484442</v>
      </c>
      <c r="AGH25" s="14">
        <f t="shared" si="469"/>
        <v>0.95603156708004511</v>
      </c>
      <c r="AGI25" s="14">
        <f t="shared" si="469"/>
        <v>0.96506370735717217</v>
      </c>
      <c r="AGJ25" s="14">
        <f t="shared" si="469"/>
        <v>0.93901858027632201</v>
      </c>
      <c r="AGK25" s="14">
        <f t="shared" si="469"/>
        <v>0.95405982905982911</v>
      </c>
      <c r="AGL25" s="14">
        <f t="shared" si="469"/>
        <v>0.84898876404494383</v>
      </c>
      <c r="AGM25" s="14">
        <f t="shared" si="469"/>
        <v>0.98122350090854027</v>
      </c>
      <c r="AGN25" s="14">
        <f t="shared" si="469"/>
        <v>0.98672945205479456</v>
      </c>
      <c r="AGO25" s="14">
        <f t="shared" si="469"/>
        <v>0.99428843407901002</v>
      </c>
      <c r="AGP25" s="14">
        <f t="shared" si="469"/>
        <v>0.90416866315285094</v>
      </c>
      <c r="AGQ25" s="14">
        <f t="shared" si="469"/>
        <v>0.89095238095238094</v>
      </c>
      <c r="AGR25" s="14">
        <f t="shared" si="469"/>
        <v>0.9</v>
      </c>
      <c r="AGS25" s="14">
        <f t="shared" si="469"/>
        <v>0.80451513596716262</v>
      </c>
      <c r="AGT25" s="14">
        <f t="shared" si="469"/>
        <v>0.9447619047619048</v>
      </c>
      <c r="AGU25" s="14">
        <f t="shared" si="469"/>
        <v>0.83413231064237781</v>
      </c>
      <c r="AGV25" s="14">
        <f t="shared" si="469"/>
        <v>0.87601842012043929</v>
      </c>
      <c r="AGW25" s="14">
        <f t="shared" si="469"/>
        <v>0.88157480314960635</v>
      </c>
      <c r="AGX25" s="14">
        <f t="shared" si="469"/>
        <v>0.9664304364043268</v>
      </c>
      <c r="AGY25" s="14">
        <f t="shared" si="469"/>
        <v>0.96087149844375275</v>
      </c>
      <c r="AGZ25" s="14">
        <f t="shared" si="469"/>
        <v>0.89316432775011312</v>
      </c>
      <c r="AHA25" s="14">
        <f t="shared" si="469"/>
        <v>0.97447280799112102</v>
      </c>
      <c r="AHB25" s="14">
        <f t="shared" si="469"/>
        <v>0.83134632160511779</v>
      </c>
      <c r="AHC25" s="14">
        <f t="shared" si="469"/>
        <v>0.96790890269151142</v>
      </c>
      <c r="AHD25" s="14">
        <f t="shared" si="469"/>
        <v>0.95600676818950936</v>
      </c>
      <c r="AHE25" s="14">
        <f t="shared" si="469"/>
        <v>0.99268069533394332</v>
      </c>
      <c r="AHF25" s="14">
        <f t="shared" si="469"/>
        <v>0.94430379746835447</v>
      </c>
      <c r="AHG25" s="14">
        <f t="shared" si="469"/>
        <v>0.97386625672559568</v>
      </c>
      <c r="AHH25" s="14">
        <f t="shared" si="469"/>
        <v>0.96649484536082475</v>
      </c>
      <c r="AHI25" s="14">
        <f t="shared" si="469"/>
        <v>0.98832510103277948</v>
      </c>
      <c r="AHJ25" s="14">
        <f t="shared" si="469"/>
        <v>0.8996947230702137</v>
      </c>
      <c r="AHK25" s="14">
        <f t="shared" si="469"/>
        <v>0.95835179441736817</v>
      </c>
      <c r="AHL25" s="14">
        <f t="shared" si="469"/>
        <v>0.86365016702095354</v>
      </c>
      <c r="AHM25" s="14">
        <f t="shared" si="469"/>
        <v>0.96422601136743569</v>
      </c>
      <c r="AHN25" s="14">
        <f t="shared" ref="AHN25:AJY25" si="470">IFERROR(AHN24/AHN17,"")</f>
        <v>0.84940973221998273</v>
      </c>
      <c r="AHO25" s="14">
        <f t="shared" si="470"/>
        <v>0.97091273821464397</v>
      </c>
      <c r="AHP25" s="14">
        <f t="shared" si="470"/>
        <v>0.88900747065101382</v>
      </c>
      <c r="AHQ25" s="14">
        <f t="shared" si="470"/>
        <v>0.79763286145277323</v>
      </c>
      <c r="AHR25" s="14">
        <f t="shared" si="470"/>
        <v>0.79410915391279235</v>
      </c>
      <c r="AHS25" s="14">
        <f t="shared" si="470"/>
        <v>0.89342054636398616</v>
      </c>
      <c r="AHT25" s="14">
        <f t="shared" si="470"/>
        <v>0.91225689733152415</v>
      </c>
      <c r="AHU25" s="14">
        <f t="shared" si="470"/>
        <v>0.95958083832335328</v>
      </c>
      <c r="AHV25" s="14">
        <f t="shared" si="470"/>
        <v>0.87452830188679243</v>
      </c>
      <c r="AHW25" s="14">
        <f t="shared" si="470"/>
        <v>0.98509131569139019</v>
      </c>
      <c r="AHX25" s="14">
        <f t="shared" si="470"/>
        <v>0.93753003363767418</v>
      </c>
      <c r="AHY25" s="14">
        <f t="shared" si="470"/>
        <v>0.88148148148148153</v>
      </c>
      <c r="AHZ25" s="14">
        <f t="shared" si="470"/>
        <v>0.54521852012115968</v>
      </c>
      <c r="AIA25" s="14">
        <f t="shared" si="470"/>
        <v>0.89284467713787086</v>
      </c>
      <c r="AIB25" s="14">
        <f t="shared" si="470"/>
        <v>0.81907535493265382</v>
      </c>
      <c r="AIC25" s="14">
        <f t="shared" si="470"/>
        <v>0.8925789257892579</v>
      </c>
      <c r="AID25" s="14">
        <f t="shared" si="470"/>
        <v>0.88983451536643021</v>
      </c>
      <c r="AIE25" s="14">
        <f t="shared" si="470"/>
        <v>0.95401691331923888</v>
      </c>
      <c r="AIF25" s="14">
        <f t="shared" si="470"/>
        <v>0.98722627737226276</v>
      </c>
      <c r="AIG25" s="14">
        <f t="shared" si="470"/>
        <v>0.99602473498233213</v>
      </c>
      <c r="AIH25" s="14">
        <f t="shared" si="470"/>
        <v>0.95406504065040654</v>
      </c>
      <c r="AII25" s="14">
        <f t="shared" si="470"/>
        <v>0.98191681735985537</v>
      </c>
      <c r="AIJ25" s="14">
        <f t="shared" si="470"/>
        <v>0.95948203842940682</v>
      </c>
      <c r="AIK25" s="14">
        <f t="shared" si="470"/>
        <v>0.82797951582867779</v>
      </c>
      <c r="AIL25" s="14">
        <f t="shared" si="470"/>
        <v>0.93954116059379222</v>
      </c>
      <c r="AIM25" s="14">
        <f t="shared" si="470"/>
        <v>0.90917005223447478</v>
      </c>
      <c r="AIN25" s="14">
        <f t="shared" si="470"/>
        <v>0.90648988136775999</v>
      </c>
      <c r="AIO25" s="14">
        <f t="shared" si="470"/>
        <v>0.91063675832127355</v>
      </c>
      <c r="AIP25" s="14">
        <f t="shared" si="470"/>
        <v>0.99035369774919613</v>
      </c>
      <c r="AIQ25" s="14">
        <f t="shared" si="470"/>
        <v>0.98724804607157546</v>
      </c>
      <c r="AIR25" s="14">
        <f t="shared" si="470"/>
        <v>0.99273717657739446</v>
      </c>
      <c r="AIS25" s="14">
        <f t="shared" si="470"/>
        <v>0.9913419913419913</v>
      </c>
      <c r="AIT25" s="14">
        <f t="shared" si="470"/>
        <v>0.94033561218147921</v>
      </c>
      <c r="AIU25" s="14">
        <f t="shared" si="470"/>
        <v>0.97085114652157012</v>
      </c>
      <c r="AIV25" s="14">
        <f t="shared" si="470"/>
        <v>0.99074930619796486</v>
      </c>
      <c r="AIW25" s="14">
        <f t="shared" si="470"/>
        <v>0.98838334946757023</v>
      </c>
      <c r="AIX25" s="14">
        <f t="shared" si="470"/>
        <v>0.96443043674020712</v>
      </c>
      <c r="AIY25" s="14">
        <f t="shared" si="470"/>
        <v>0.99111969111969112</v>
      </c>
      <c r="AIZ25" s="14">
        <f t="shared" si="470"/>
        <v>0.91186780170255388</v>
      </c>
      <c r="AJA25" s="14">
        <f t="shared" si="470"/>
        <v>0.96172248803827753</v>
      </c>
      <c r="AJB25" s="14">
        <f t="shared" si="470"/>
        <v>0.96262886597938147</v>
      </c>
      <c r="AJC25" s="14">
        <f t="shared" si="470"/>
        <v>0.8421706710853355</v>
      </c>
      <c r="AJD25" s="14">
        <f t="shared" si="470"/>
        <v>0.73670886075949371</v>
      </c>
      <c r="AJE25" s="14">
        <f t="shared" si="470"/>
        <v>0.87273259215915744</v>
      </c>
      <c r="AJF25" s="14">
        <f t="shared" si="470"/>
        <v>0.58241421568627449</v>
      </c>
      <c r="AJG25" s="14">
        <f t="shared" si="470"/>
        <v>0.76038243202868239</v>
      </c>
      <c r="AJH25" s="14">
        <f t="shared" si="470"/>
        <v>0.71111857574739668</v>
      </c>
      <c r="AJI25" s="14">
        <f t="shared" si="470"/>
        <v>0.97632202052091555</v>
      </c>
      <c r="AJJ25" s="14">
        <f t="shared" si="470"/>
        <v>0.89686098654708524</v>
      </c>
      <c r="AJK25" s="14">
        <f t="shared" si="470"/>
        <v>0.99230769230769234</v>
      </c>
      <c r="AJL25" s="14">
        <f t="shared" si="470"/>
        <v>0.92550567340897882</v>
      </c>
      <c r="AJM25" s="14">
        <f t="shared" si="470"/>
        <v>0.98165618448637315</v>
      </c>
      <c r="AJN25" s="14">
        <f t="shared" si="470"/>
        <v>0.63877874702616966</v>
      </c>
      <c r="AJO25" s="14">
        <f t="shared" si="470"/>
        <v>0.90091930541368748</v>
      </c>
      <c r="AJP25" s="14">
        <f t="shared" si="470"/>
        <v>0.94170771756978655</v>
      </c>
      <c r="AJQ25" s="14">
        <f t="shared" si="470"/>
        <v>0.94788114953726255</v>
      </c>
      <c r="AJR25" s="14">
        <f t="shared" si="470"/>
        <v>0.86765994741454866</v>
      </c>
      <c r="AJS25" s="14">
        <f t="shared" si="470"/>
        <v>0.89587350559197843</v>
      </c>
      <c r="AJT25" s="14">
        <f t="shared" si="470"/>
        <v>0.89100346020761245</v>
      </c>
      <c r="AJU25" s="14">
        <f t="shared" si="470"/>
        <v>0.99289835774522861</v>
      </c>
      <c r="AJV25" s="14">
        <f t="shared" si="470"/>
        <v>0.89355608591885438</v>
      </c>
      <c r="AJW25" s="14">
        <f t="shared" si="470"/>
        <v>0.98700564971751414</v>
      </c>
      <c r="AJX25" s="14">
        <f t="shared" si="470"/>
        <v>0.77433489827856028</v>
      </c>
      <c r="AJY25" s="14">
        <f t="shared" si="470"/>
        <v>0.81951393852751964</v>
      </c>
      <c r="AJZ25" s="14">
        <f t="shared" ref="AJZ25:AMK25" si="471">IFERROR(AJZ24/AJZ17,"")</f>
        <v>0.85472257518000849</v>
      </c>
      <c r="AKA25" s="14">
        <f t="shared" si="471"/>
        <v>0.90849486887115161</v>
      </c>
      <c r="AKB25" s="14">
        <f t="shared" si="471"/>
        <v>0.8776223776223776</v>
      </c>
      <c r="AKC25" s="14">
        <f t="shared" si="471"/>
        <v>0.70287958115183247</v>
      </c>
      <c r="AKD25" s="14">
        <f t="shared" si="471"/>
        <v>0.75515391132448462</v>
      </c>
      <c r="AKE25" s="14">
        <f t="shared" si="471"/>
        <v>0.70251937984496127</v>
      </c>
      <c r="AKF25" s="14">
        <f t="shared" si="471"/>
        <v>0.85243825205826473</v>
      </c>
      <c r="AKG25" s="14">
        <f t="shared" si="471"/>
        <v>0.86374407582938384</v>
      </c>
      <c r="AKH25" s="14">
        <f t="shared" si="471"/>
        <v>0.71060530265132571</v>
      </c>
      <c r="AKI25" s="14">
        <f t="shared" si="471"/>
        <v>0.81748785565579463</v>
      </c>
      <c r="AKJ25" s="14">
        <f t="shared" si="471"/>
        <v>0.91083781706379707</v>
      </c>
      <c r="AKK25" s="14">
        <f t="shared" si="471"/>
        <v>0.95034756703078449</v>
      </c>
      <c r="AKL25" s="14">
        <f t="shared" si="471"/>
        <v>0.87577881619937692</v>
      </c>
      <c r="AKM25" s="14">
        <f t="shared" si="471"/>
        <v>0.91509433962264153</v>
      </c>
      <c r="AKN25" s="14">
        <f t="shared" si="471"/>
        <v>0.79626902307314673</v>
      </c>
      <c r="AKO25" s="14">
        <f t="shared" si="471"/>
        <v>0.85503624093976505</v>
      </c>
      <c r="AKP25" s="14">
        <f t="shared" si="471"/>
        <v>0.75232095490716178</v>
      </c>
      <c r="AKQ25" s="14">
        <f t="shared" si="471"/>
        <v>0.69689306358381498</v>
      </c>
      <c r="AKR25" s="14">
        <f t="shared" si="471"/>
        <v>0.59032612678636864</v>
      </c>
      <c r="AKS25" s="14">
        <f t="shared" si="471"/>
        <v>0.75595026642984009</v>
      </c>
      <c r="AKT25" s="14">
        <f t="shared" si="471"/>
        <v>0.6872151074451921</v>
      </c>
      <c r="AKU25" s="14">
        <f t="shared" si="471"/>
        <v>0.72274488101826229</v>
      </c>
      <c r="AKV25" s="14">
        <f t="shared" si="471"/>
        <v>0.79422382671480141</v>
      </c>
      <c r="AKW25" s="14">
        <f t="shared" si="471"/>
        <v>0.7428194123473093</v>
      </c>
      <c r="AKX25" s="14">
        <f t="shared" si="471"/>
        <v>0.63054187192118227</v>
      </c>
      <c r="AKY25" s="14">
        <f t="shared" si="471"/>
        <v>0.79114093959731546</v>
      </c>
      <c r="AKZ25" s="14">
        <f t="shared" si="471"/>
        <v>0.72172016204425049</v>
      </c>
      <c r="ALA25" s="14">
        <f t="shared" si="471"/>
        <v>0.74465129202556268</v>
      </c>
      <c r="ALB25" s="14">
        <f t="shared" si="471"/>
        <v>0.86839378238341969</v>
      </c>
      <c r="ALC25" s="14">
        <f t="shared" si="471"/>
        <v>0.71972098922003802</v>
      </c>
      <c r="ALD25" s="14">
        <f t="shared" si="471"/>
        <v>0.74585308056872035</v>
      </c>
      <c r="ALE25" s="14">
        <f t="shared" si="471"/>
        <v>0.82911392405063289</v>
      </c>
      <c r="ALF25" s="14">
        <f t="shared" si="471"/>
        <v>0.67825152275170186</v>
      </c>
      <c r="ALG25" s="14">
        <f t="shared" si="471"/>
        <v>0.95505074915418076</v>
      </c>
      <c r="ALH25" s="14">
        <f t="shared" si="471"/>
        <v>0.95486815415821502</v>
      </c>
      <c r="ALI25" s="14">
        <f t="shared" si="471"/>
        <v>0.84548454845484544</v>
      </c>
      <c r="ALJ25" s="14">
        <f t="shared" si="471"/>
        <v>0.74612903225806448</v>
      </c>
      <c r="ALK25" s="14">
        <f t="shared" si="471"/>
        <v>0.82389251997095136</v>
      </c>
      <c r="ALL25" s="14">
        <f t="shared" si="471"/>
        <v>0.85035842293906805</v>
      </c>
      <c r="ALM25" s="14">
        <f t="shared" si="471"/>
        <v>0.3484660033167496</v>
      </c>
      <c r="ALN25" s="14">
        <f t="shared" si="471"/>
        <v>0.41294964028776976</v>
      </c>
      <c r="ALO25" s="14">
        <f t="shared" si="471"/>
        <v>0.37921694163999015</v>
      </c>
      <c r="ALP25" s="14">
        <f t="shared" si="471"/>
        <v>8.4539099333441711E-2</v>
      </c>
      <c r="ALQ25" s="14">
        <f t="shared" si="471"/>
        <v>0.48375451263537905</v>
      </c>
      <c r="ALR25" s="14">
        <f t="shared" si="471"/>
        <v>0.81826036866359442</v>
      </c>
      <c r="ALS25" s="14">
        <f t="shared" si="471"/>
        <v>0.93292877674864261</v>
      </c>
      <c r="ALT25" s="14">
        <f t="shared" si="471"/>
        <v>0.92558651026392957</v>
      </c>
      <c r="ALU25" s="14">
        <f t="shared" si="471"/>
        <v>0.46617915904936014</v>
      </c>
      <c r="ALV25" s="14">
        <f t="shared" si="471"/>
        <v>0.81644719161515722</v>
      </c>
      <c r="ALW25" s="14">
        <f t="shared" si="471"/>
        <v>0.84752415458937203</v>
      </c>
      <c r="ALX25" s="14">
        <f t="shared" si="471"/>
        <v>0.92441266598569971</v>
      </c>
      <c r="ALY25" s="14">
        <f t="shared" si="471"/>
        <v>0.89714494875549045</v>
      </c>
      <c r="ALZ25" s="14">
        <f t="shared" si="471"/>
        <v>0.75142531356898523</v>
      </c>
      <c r="AMA25" s="14">
        <f t="shared" si="471"/>
        <v>0.89655172413793105</v>
      </c>
      <c r="AMB25" s="14">
        <f t="shared" si="471"/>
        <v>0.8802166294998407</v>
      </c>
      <c r="AMC25" s="14">
        <f t="shared" si="471"/>
        <v>0.95953986513288381</v>
      </c>
      <c r="AMD25" s="14">
        <f t="shared" si="471"/>
        <v>0.88445867287543656</v>
      </c>
      <c r="AME25" s="14">
        <f t="shared" si="471"/>
        <v>0.80802882141019039</v>
      </c>
      <c r="AMF25" s="14">
        <f t="shared" si="471"/>
        <v>0.85396341463414638</v>
      </c>
      <c r="AMG25" s="14">
        <f t="shared" si="471"/>
        <v>0.75600894354387926</v>
      </c>
      <c r="AMH25" s="14">
        <f t="shared" si="471"/>
        <v>0.56189555125725343</v>
      </c>
      <c r="AMI25" s="14">
        <f t="shared" si="471"/>
        <v>0.2286910197869102</v>
      </c>
      <c r="AMJ25" s="14">
        <f t="shared" si="471"/>
        <v>8.6697722567287781E-3</v>
      </c>
      <c r="AMK25" s="14">
        <f t="shared" si="471"/>
        <v>4.7E-2</v>
      </c>
      <c r="AML25" s="14">
        <f t="shared" ref="AML25:AOW25" si="472">IFERROR(AML24/AML17,"")</f>
        <v>0.47170675830469644</v>
      </c>
      <c r="AMM25" s="14">
        <f t="shared" si="472"/>
        <v>0.84432889177770554</v>
      </c>
      <c r="AMN25" s="14">
        <f t="shared" si="472"/>
        <v>0.85978647686832743</v>
      </c>
      <c r="AMO25" s="14">
        <f t="shared" si="472"/>
        <v>0.52688430148823817</v>
      </c>
      <c r="AMP25" s="14">
        <f t="shared" si="472"/>
        <v>0.79316656497864546</v>
      </c>
      <c r="AMQ25" s="14">
        <f t="shared" si="472"/>
        <v>0.98677248677248675</v>
      </c>
      <c r="AMR25" s="14">
        <f t="shared" si="472"/>
        <v>0.84036813709933356</v>
      </c>
      <c r="AMS25" s="14">
        <f t="shared" si="472"/>
        <v>0.98266088696232079</v>
      </c>
      <c r="AMT25" s="14">
        <f t="shared" si="472"/>
        <v>0.8491854965843405</v>
      </c>
      <c r="AMU25" s="14">
        <f t="shared" si="472"/>
        <v>0.83876757403529767</v>
      </c>
      <c r="AMV25" s="14">
        <f t="shared" si="472"/>
        <v>0.84493874919406831</v>
      </c>
      <c r="AMW25" s="14">
        <f t="shared" si="472"/>
        <v>0.98124745209947006</v>
      </c>
      <c r="AMX25" s="14">
        <f t="shared" si="472"/>
        <v>0.92403017241379315</v>
      </c>
      <c r="AMY25" s="14">
        <f t="shared" si="472"/>
        <v>0.6540041067761807</v>
      </c>
      <c r="AMZ25" s="14">
        <f t="shared" si="472"/>
        <v>0.57189062040576299</v>
      </c>
      <c r="ANA25" s="14">
        <f t="shared" si="472"/>
        <v>0.74046670461013087</v>
      </c>
      <c r="ANB25" s="14">
        <f t="shared" si="472"/>
        <v>0.25388726919339166</v>
      </c>
      <c r="ANC25" s="14">
        <f t="shared" si="472"/>
        <v>0.10018518518518518</v>
      </c>
      <c r="AND25" s="14">
        <f t="shared" si="472"/>
        <v>0.10125603864734299</v>
      </c>
      <c r="ANE25" s="14">
        <f t="shared" si="472"/>
        <v>0.21637684349548755</v>
      </c>
      <c r="ANF25" s="14">
        <f t="shared" si="472"/>
        <v>0.6017529443987949</v>
      </c>
      <c r="ANG25" s="14">
        <f t="shared" si="472"/>
        <v>0.79034307496823375</v>
      </c>
      <c r="ANH25" s="14">
        <f t="shared" si="472"/>
        <v>0.24679889530504645</v>
      </c>
      <c r="ANI25" s="14">
        <f t="shared" si="472"/>
        <v>0.54081346423562415</v>
      </c>
      <c r="ANJ25" s="14">
        <f t="shared" si="472"/>
        <v>0.90638025008015388</v>
      </c>
      <c r="ANK25" s="14">
        <f t="shared" si="472"/>
        <v>0.91989942528735635</v>
      </c>
      <c r="ANL25" s="14">
        <f t="shared" si="472"/>
        <v>0.91179159049360148</v>
      </c>
      <c r="ANM25" s="14">
        <f t="shared" si="472"/>
        <v>0.87155368147907886</v>
      </c>
      <c r="ANN25" s="14">
        <f t="shared" si="472"/>
        <v>0.91737588652482271</v>
      </c>
      <c r="ANO25" s="14">
        <f t="shared" si="472"/>
        <v>0.97643234457537587</v>
      </c>
      <c r="ANP25" s="14">
        <f t="shared" si="472"/>
        <v>0.98943014705882348</v>
      </c>
      <c r="ANQ25" s="14">
        <f t="shared" si="472"/>
        <v>0.96784420289855078</v>
      </c>
      <c r="ANR25" s="14">
        <f t="shared" si="472"/>
        <v>0.88355937810122398</v>
      </c>
      <c r="ANS25" s="14">
        <f t="shared" si="472"/>
        <v>0.9765655013446024</v>
      </c>
      <c r="ANT25" s="14">
        <f t="shared" si="472"/>
        <v>0.96621621621621623</v>
      </c>
      <c r="ANU25" s="14">
        <f t="shared" si="472"/>
        <v>0.89656474141185349</v>
      </c>
      <c r="ANV25" s="14">
        <f t="shared" si="472"/>
        <v>0.75026718916993229</v>
      </c>
      <c r="ANW25" s="14">
        <f t="shared" si="472"/>
        <v>0.62152357920193468</v>
      </c>
      <c r="ANX25" s="14">
        <f t="shared" si="472"/>
        <v>0.78169195165852401</v>
      </c>
      <c r="ANY25" s="14">
        <f t="shared" si="472"/>
        <v>0.80051078320090807</v>
      </c>
      <c r="ANZ25" s="14">
        <f t="shared" si="472"/>
        <v>0.7181840734309104</v>
      </c>
      <c r="AOA25" s="14">
        <f t="shared" si="472"/>
        <v>0.86895100691313498</v>
      </c>
      <c r="AOB25" s="14">
        <f t="shared" si="472"/>
        <v>0.78908992708614634</v>
      </c>
      <c r="AOC25" s="14">
        <f t="shared" si="472"/>
        <v>0.86255217650566485</v>
      </c>
      <c r="AOD25" s="14">
        <f t="shared" si="472"/>
        <v>0.95177402686875645</v>
      </c>
      <c r="AOE25" s="14">
        <f t="shared" si="472"/>
        <v>0.90491410307630848</v>
      </c>
      <c r="AOF25" s="14">
        <f t="shared" si="472"/>
        <v>0.92596944770857814</v>
      </c>
      <c r="AOG25" s="14">
        <f t="shared" si="472"/>
        <v>0.57911733046286329</v>
      </c>
      <c r="AOH25" s="14">
        <f t="shared" si="472"/>
        <v>0.83758475944462385</v>
      </c>
      <c r="AOI25" s="14">
        <f t="shared" si="472"/>
        <v>0.92532833020637895</v>
      </c>
      <c r="AOJ25" s="14">
        <f t="shared" si="472"/>
        <v>0.89416498993963778</v>
      </c>
      <c r="AOK25" s="14">
        <f t="shared" si="472"/>
        <v>0.94278245715945397</v>
      </c>
      <c r="AOL25" s="14">
        <f t="shared" si="472"/>
        <v>0.88998975059788177</v>
      </c>
      <c r="AOM25" s="14">
        <f t="shared" si="472"/>
        <v>0.98706548100242519</v>
      </c>
      <c r="AON25" s="14">
        <f t="shared" si="472"/>
        <v>0.95978789217852412</v>
      </c>
      <c r="AOO25" s="14">
        <f t="shared" si="472"/>
        <v>0.965034965034965</v>
      </c>
      <c r="AOP25" s="14">
        <f t="shared" si="472"/>
        <v>0.61153221440173255</v>
      </c>
      <c r="AOQ25" s="14">
        <f t="shared" si="472"/>
        <v>0.595380923815237</v>
      </c>
      <c r="AOR25" s="14">
        <f t="shared" si="472"/>
        <v>0.46755578353423954</v>
      </c>
      <c r="AOS25" s="14">
        <f t="shared" si="472"/>
        <v>0.68452950558213721</v>
      </c>
      <c r="AOT25" s="14">
        <f t="shared" si="472"/>
        <v>0.66870573084352869</v>
      </c>
      <c r="AOU25" s="14">
        <f t="shared" si="472"/>
        <v>0.77958172812328008</v>
      </c>
      <c r="AOV25" s="14">
        <f t="shared" si="472"/>
        <v>0.68129395218002808</v>
      </c>
      <c r="AOW25" s="14">
        <f t="shared" si="472"/>
        <v>0.84370303576795913</v>
      </c>
      <c r="AOX25" s="14">
        <f t="shared" ref="AOX25:ARI25" si="473">IFERROR(AOX24/AOX17,"")</f>
        <v>0.97707509881422927</v>
      </c>
      <c r="AOY25" s="14">
        <f t="shared" si="473"/>
        <v>0.92105263157894735</v>
      </c>
      <c r="AOZ25" s="14">
        <f t="shared" si="473"/>
        <v>0.72660325253145142</v>
      </c>
      <c r="APA25" s="14">
        <f t="shared" si="473"/>
        <v>0.84227019498607247</v>
      </c>
      <c r="APB25" s="14">
        <f t="shared" si="473"/>
        <v>0.88109756097560976</v>
      </c>
      <c r="APC25" s="14">
        <f t="shared" si="473"/>
        <v>0.87095418242959222</v>
      </c>
      <c r="APD25" s="14">
        <f t="shared" si="473"/>
        <v>0.688933601609658</v>
      </c>
      <c r="APE25" s="14">
        <f t="shared" si="473"/>
        <v>0.78165938864628826</v>
      </c>
      <c r="APF25" s="14">
        <f t="shared" si="473"/>
        <v>0.92179226069246434</v>
      </c>
      <c r="APG25" s="14">
        <f t="shared" si="473"/>
        <v>0.97120158887785502</v>
      </c>
      <c r="APH25" s="14">
        <f t="shared" si="473"/>
        <v>0.99348697394789576</v>
      </c>
      <c r="API25" s="14">
        <f t="shared" si="473"/>
        <v>0.98198198198198194</v>
      </c>
      <c r="APJ25" s="14">
        <f t="shared" si="473"/>
        <v>0.95602431176260283</v>
      </c>
      <c r="APK25" s="14">
        <f t="shared" si="473"/>
        <v>0.81594415870683323</v>
      </c>
      <c r="APL25" s="14">
        <f t="shared" si="473"/>
        <v>0.83949579831932775</v>
      </c>
      <c r="APM25" s="14">
        <f t="shared" si="473"/>
        <v>0.8996802557953637</v>
      </c>
      <c r="APN25" s="14">
        <f t="shared" si="473"/>
        <v>0.45903233649404329</v>
      </c>
      <c r="APO25" s="14">
        <f t="shared" si="473"/>
        <v>0.78704612365063786</v>
      </c>
      <c r="APP25" s="14">
        <f t="shared" si="473"/>
        <v>0.60738528373608469</v>
      </c>
      <c r="APQ25" s="14">
        <f t="shared" si="473"/>
        <v>0.86138301231449321</v>
      </c>
      <c r="APR25" s="14">
        <f t="shared" si="473"/>
        <v>0.9294605809128631</v>
      </c>
      <c r="APS25" s="14">
        <f t="shared" si="473"/>
        <v>0.84279002529815683</v>
      </c>
      <c r="APT25" s="14">
        <f t="shared" si="473"/>
        <v>0.9466292134831461</v>
      </c>
      <c r="APU25" s="14">
        <f t="shared" si="473"/>
        <v>0.82836456558773419</v>
      </c>
      <c r="APV25" s="14">
        <f t="shared" si="473"/>
        <v>0.90831074977416437</v>
      </c>
      <c r="APW25" s="14">
        <f t="shared" si="473"/>
        <v>0.92418579818473034</v>
      </c>
      <c r="APX25" s="14">
        <f t="shared" si="473"/>
        <v>0.78792184724689163</v>
      </c>
      <c r="APY25" s="14">
        <f t="shared" si="473"/>
        <v>0.95478191276510604</v>
      </c>
      <c r="APZ25" s="14">
        <f t="shared" si="473"/>
        <v>0.9115973741794311</v>
      </c>
      <c r="AQA25" s="14">
        <f t="shared" si="473"/>
        <v>0.82616910722720827</v>
      </c>
      <c r="AQB25" s="14">
        <f t="shared" si="473"/>
        <v>0.9458646616541353</v>
      </c>
      <c r="AQC25" s="14">
        <f t="shared" si="473"/>
        <v>0.92126298960831332</v>
      </c>
      <c r="AQD25" s="14">
        <f t="shared" si="473"/>
        <v>0.97183770883054887</v>
      </c>
      <c r="AQE25" s="14">
        <f t="shared" si="473"/>
        <v>0.88568935427574169</v>
      </c>
      <c r="AQF25" s="14">
        <f t="shared" si="473"/>
        <v>0.89420289855072466</v>
      </c>
      <c r="AQG25" s="14">
        <f t="shared" si="473"/>
        <v>0.86401869158878508</v>
      </c>
    </row>
    <row r="26" spans="1:1125" s="21" customFormat="1" ht="19.5" customHeight="1" x14ac:dyDescent="0.25">
      <c r="A26" s="31" t="s">
        <v>19</v>
      </c>
      <c r="B26" s="20">
        <f>+B24+136</f>
        <v>3930</v>
      </c>
      <c r="C26" s="20">
        <f>+C24+266</f>
        <v>4370</v>
      </c>
      <c r="D26" s="20">
        <f>D24+88</f>
        <v>5034</v>
      </c>
      <c r="E26" s="20">
        <f>E24+54</f>
        <v>4440</v>
      </c>
      <c r="F26" s="20">
        <f>+F24+43</f>
        <v>4197</v>
      </c>
      <c r="G26" s="20">
        <f>+G24+3</f>
        <v>3667</v>
      </c>
      <c r="H26" s="20">
        <f>+H24+22</f>
        <v>4786</v>
      </c>
      <c r="I26" s="20">
        <f>+I24+62</f>
        <v>4301</v>
      </c>
      <c r="J26" s="20">
        <f>J24+17</f>
        <v>4052</v>
      </c>
      <c r="K26" s="20">
        <f>K24+10</f>
        <v>3847</v>
      </c>
      <c r="L26" s="20">
        <f>L24+8</f>
        <v>3523</v>
      </c>
      <c r="M26" s="20">
        <f>+M24+51</f>
        <v>4904</v>
      </c>
      <c r="N26" s="20">
        <f>+N24+80</f>
        <v>3670</v>
      </c>
      <c r="O26" s="20">
        <f>+O24+19</f>
        <v>3737</v>
      </c>
      <c r="P26" s="20">
        <f>+P24+12</f>
        <v>3210</v>
      </c>
      <c r="Q26" s="20">
        <f>+Q24+33</f>
        <v>4736</v>
      </c>
      <c r="R26" s="20">
        <f>+R24+22</f>
        <v>4141</v>
      </c>
      <c r="S26" s="20">
        <f>+S24+7</f>
        <v>3707</v>
      </c>
      <c r="T26" s="20">
        <f>+T24+79</f>
        <v>3744</v>
      </c>
      <c r="U26" s="20">
        <f>U24+4</f>
        <v>3867</v>
      </c>
      <c r="V26" s="20">
        <f>+V24+144</f>
        <v>5113</v>
      </c>
      <c r="W26" s="20">
        <f>+W24+86</f>
        <v>4296</v>
      </c>
      <c r="X26" s="20">
        <f>+X24+60</f>
        <v>4295</v>
      </c>
      <c r="Y26" s="20">
        <f>+Y24+9</f>
        <v>4258</v>
      </c>
      <c r="Z26" s="20">
        <f>+Z24+59</f>
        <v>3643</v>
      </c>
      <c r="AA26" s="20">
        <f>+AA24+46</f>
        <v>4243</v>
      </c>
      <c r="AB26" s="20">
        <f>+AB24+9</f>
        <v>4082</v>
      </c>
      <c r="AC26" s="20">
        <f>+AC24+2</f>
        <v>3516</v>
      </c>
      <c r="AD26" s="20">
        <f>+AD24+18</f>
        <v>3249</v>
      </c>
      <c r="AE26" s="20">
        <f>+AE24+25</f>
        <v>3563</v>
      </c>
      <c r="AF26" s="20">
        <f>+AF24+2</f>
        <v>2885</v>
      </c>
      <c r="AG26" s="20">
        <f>+AG24+62</f>
        <v>2977</v>
      </c>
      <c r="AH26" s="20">
        <f>+AH24+93</f>
        <v>3560</v>
      </c>
      <c r="AI26" s="20">
        <f>AI24+25</f>
        <v>3071</v>
      </c>
      <c r="AJ26" s="20">
        <f>AJ24+33</f>
        <v>2924</v>
      </c>
      <c r="AK26" s="20">
        <f>+AK24+21</f>
        <v>3834</v>
      </c>
      <c r="AL26" s="20">
        <f>+AL24+12</f>
        <v>3544</v>
      </c>
      <c r="AM26" s="20">
        <f>+AM24+1</f>
        <v>3115</v>
      </c>
      <c r="AN26" s="20">
        <f>+AN24+49</f>
        <v>3258</v>
      </c>
      <c r="AO26" s="20">
        <f>+AO24+27</f>
        <v>3187</v>
      </c>
      <c r="AP26" s="20">
        <f>+AP24+110</f>
        <v>4450</v>
      </c>
      <c r="AQ26" s="20">
        <f>+AQ24+27</f>
        <v>3850</v>
      </c>
      <c r="AR26" s="20">
        <f>+AR24+59</f>
        <v>3324</v>
      </c>
      <c r="AS26" s="20">
        <f>+AS24+44</f>
        <v>3327</v>
      </c>
      <c r="AT26" s="20">
        <f>+AT24+65</f>
        <v>3482</v>
      </c>
      <c r="AU26" s="20">
        <f>+AU24+42</f>
        <v>3254</v>
      </c>
      <c r="AV26" s="20">
        <f>+AV24+31</f>
        <v>3123</v>
      </c>
      <c r="AW26" s="20">
        <f>+AW24+22</f>
        <v>2839</v>
      </c>
      <c r="AX26" s="20">
        <f>+AX24+5</f>
        <v>2476</v>
      </c>
      <c r="AY26" s="20">
        <f>+AY24+22</f>
        <v>2372</v>
      </c>
      <c r="AZ26" s="20">
        <f>+AZ24+57</f>
        <v>3418</v>
      </c>
      <c r="BA26" s="20">
        <f>+BA24+32</f>
        <v>2770</v>
      </c>
      <c r="BB26" s="20">
        <f>+BB24+4</f>
        <v>2569</v>
      </c>
      <c r="BC26" s="20">
        <f>+BC24+5</f>
        <v>2119</v>
      </c>
      <c r="BD26" s="20">
        <f>+BD24+18</f>
        <v>2284</v>
      </c>
      <c r="BE26" s="20">
        <f>+BE24+22</f>
        <v>2879</v>
      </c>
      <c r="BF26" s="20">
        <f>+BF24+13</f>
        <v>2772</v>
      </c>
      <c r="BG26" s="20">
        <f>+BG24+7</f>
        <v>2280</v>
      </c>
      <c r="BH26" s="20">
        <f>+BH24+19</f>
        <v>2155</v>
      </c>
      <c r="BI26" s="20">
        <f>+BI24+16</f>
        <v>2294</v>
      </c>
      <c r="BJ26" s="20">
        <f>BJ24+87</f>
        <v>2967</v>
      </c>
      <c r="BK26" s="20">
        <f>+BK24+36</f>
        <v>2989</v>
      </c>
      <c r="BL26" s="20">
        <f>+BL24+53</f>
        <v>3069</v>
      </c>
      <c r="BM26" s="20">
        <f>+BM24+18</f>
        <v>2789</v>
      </c>
      <c r="BN26" s="20">
        <f>+BN24+11</f>
        <v>4183</v>
      </c>
      <c r="BO26" s="20">
        <f>BO24+40</f>
        <v>2925</v>
      </c>
      <c r="BP26" s="20">
        <f>+BP24+22</f>
        <v>3348</v>
      </c>
      <c r="BQ26" s="20">
        <f>+BQ24+3</f>
        <v>2899</v>
      </c>
      <c r="BR26" s="20">
        <f>BR24+20</f>
        <v>2065</v>
      </c>
      <c r="BS26" s="20">
        <f>+BS24+68</f>
        <v>3260</v>
      </c>
      <c r="BT26" s="20">
        <f>BT24+30</f>
        <v>3183</v>
      </c>
      <c r="BU26" s="20">
        <f>BU24</f>
        <v>2638</v>
      </c>
      <c r="BV26" s="20">
        <f>BV24+1</f>
        <v>2351</v>
      </c>
      <c r="BW26" s="20">
        <f>BW24+1</f>
        <v>1972</v>
      </c>
      <c r="BX26" s="20">
        <f>+BX24+18</f>
        <v>2743</v>
      </c>
      <c r="BY26" s="20">
        <f>+BY24+1</f>
        <v>2355</v>
      </c>
      <c r="BZ26" s="20">
        <f>+BZ24+1</f>
        <v>2252</v>
      </c>
      <c r="CA26" s="20">
        <f>+CA24+1</f>
        <v>2247</v>
      </c>
      <c r="CB26" s="20">
        <f>+CB24</f>
        <v>1897</v>
      </c>
      <c r="CC26" s="20">
        <f>CC24+13</f>
        <v>2697</v>
      </c>
      <c r="CD26" s="20">
        <f>+CD24+43</f>
        <v>2840</v>
      </c>
      <c r="CE26" s="20">
        <f>CE24+3</f>
        <v>2582</v>
      </c>
      <c r="CF26" s="20">
        <f>+CF24+10</f>
        <v>2548</v>
      </c>
      <c r="CG26" s="20">
        <f>+CG24+44</f>
        <v>2306</v>
      </c>
      <c r="CH26" s="20">
        <f>+CH24+74</f>
        <v>2518</v>
      </c>
      <c r="CI26" s="20">
        <f>+CI24+60</f>
        <v>2906</v>
      </c>
      <c r="CJ26" s="20">
        <f>CJ24+25</f>
        <v>2960</v>
      </c>
      <c r="CK26" s="20">
        <f>CK24+44</f>
        <v>2612</v>
      </c>
      <c r="CL26" s="20">
        <f>+CL24+3</f>
        <v>1993</v>
      </c>
      <c r="CM26" s="20">
        <f>+CM24+57</f>
        <v>2617</v>
      </c>
      <c r="CN26" s="20">
        <f>CN24+73</f>
        <v>2504</v>
      </c>
      <c r="CO26" s="20">
        <f>CO24+5</f>
        <v>2321</v>
      </c>
      <c r="CP26" s="20">
        <f>+CP24+16</f>
        <v>2339</v>
      </c>
      <c r="CQ26" s="20">
        <f>+CQ24+19</f>
        <v>2270</v>
      </c>
      <c r="CR26" s="20">
        <f>+CR24+66</f>
        <v>2635</v>
      </c>
      <c r="CS26" s="20">
        <f>CS24+43</f>
        <v>2504</v>
      </c>
      <c r="CT26" s="20">
        <f>+CT24+9</f>
        <v>2038</v>
      </c>
      <c r="CU26" s="20">
        <f>+CU24+3</f>
        <v>1917</v>
      </c>
      <c r="CV26" s="20">
        <f>+CV24+5</f>
        <v>1948</v>
      </c>
      <c r="CW26" s="20">
        <f>+CW24+30</f>
        <v>2737</v>
      </c>
      <c r="CX26" s="20">
        <f>+CX24+14</f>
        <v>2454</v>
      </c>
      <c r="CY26" s="20">
        <f>CY24+18</f>
        <v>2290</v>
      </c>
      <c r="CZ26" s="20">
        <f>CZ24+39</f>
        <v>1863</v>
      </c>
      <c r="DA26" s="20">
        <f>DA24+88</f>
        <v>2292</v>
      </c>
      <c r="DB26" s="20">
        <f>DB24+10</f>
        <v>3098</v>
      </c>
      <c r="DC26" s="20">
        <f>DC24+3</f>
        <v>2563</v>
      </c>
      <c r="DD26" s="20">
        <f>DD24+7</f>
        <v>2563</v>
      </c>
      <c r="DE26" s="20">
        <f>+DE24+7</f>
        <v>2910</v>
      </c>
      <c r="DF26" s="20">
        <f>+DF24+11</f>
        <v>2708</v>
      </c>
      <c r="DG26" s="20">
        <f>+DG24+12</f>
        <v>2463</v>
      </c>
      <c r="DH26" s="20">
        <f>+DH24+0</f>
        <v>2169</v>
      </c>
      <c r="DI26" s="20">
        <f>+DI24+8</f>
        <v>2016</v>
      </c>
      <c r="DJ26" s="20">
        <f>+DJ24+10</f>
        <v>1874</v>
      </c>
      <c r="DK26" s="20">
        <f>+DK24+9</f>
        <v>2847</v>
      </c>
      <c r="DL26" s="20">
        <f>+DL24</f>
        <v>2317</v>
      </c>
      <c r="DM26" s="20">
        <v>1940</v>
      </c>
      <c r="DN26" s="20">
        <f>+DN24+2</f>
        <v>1691</v>
      </c>
      <c r="DO26" s="20">
        <f>+DO24+6</f>
        <v>1820</v>
      </c>
      <c r="DP26" s="20">
        <f>+DP24+34</f>
        <v>2345</v>
      </c>
      <c r="DQ26" s="20">
        <f>+DQ24+2</f>
        <v>2535</v>
      </c>
      <c r="DR26" s="20">
        <f>DR24+0+1</f>
        <v>2226</v>
      </c>
      <c r="DS26" s="20">
        <f>DS24+7</f>
        <v>2037</v>
      </c>
      <c r="DT26" s="20">
        <f>+DT24+0</f>
        <v>1893</v>
      </c>
      <c r="DU26" s="20">
        <f>DU24+23</f>
        <v>2628</v>
      </c>
      <c r="DV26" s="20">
        <f>+DV24+15</f>
        <v>2566</v>
      </c>
      <c r="DW26" s="20">
        <f>+DW24+42</f>
        <v>2682</v>
      </c>
      <c r="DX26" s="20">
        <f>+DX24+75</f>
        <v>2650</v>
      </c>
      <c r="DY26" s="20">
        <f>+DY24+102</f>
        <v>2138</v>
      </c>
      <c r="DZ26" s="20">
        <f>+DZ24+112</f>
        <v>3100</v>
      </c>
      <c r="EA26" s="20">
        <f>+EA24+112</f>
        <v>3677</v>
      </c>
      <c r="EB26" s="20">
        <v>3011</v>
      </c>
      <c r="EC26" s="20">
        <f>+EC24+5</f>
        <v>2215</v>
      </c>
      <c r="ED26" s="20">
        <f>+ED24+29</f>
        <v>2980</v>
      </c>
      <c r="EE26" s="20">
        <f>+EE24+27</f>
        <v>2786</v>
      </c>
      <c r="EF26" s="20">
        <f>EF24+5</f>
        <v>2307</v>
      </c>
      <c r="EG26" s="20">
        <f>EG24</f>
        <v>2067</v>
      </c>
      <c r="EH26" s="20">
        <f>EH24+1</f>
        <v>1932</v>
      </c>
      <c r="EI26" s="20">
        <f>EI24+11</f>
        <v>2900</v>
      </c>
      <c r="EJ26" s="20">
        <f>EJ24+2</f>
        <v>2514</v>
      </c>
      <c r="EK26" s="20">
        <f>EK24</f>
        <v>2101</v>
      </c>
      <c r="EL26" s="20">
        <f>EL24+0</f>
        <v>2080</v>
      </c>
      <c r="EM26" s="20">
        <v>1863</v>
      </c>
      <c r="EN26" s="20">
        <f>EN24+22</f>
        <v>2751</v>
      </c>
      <c r="EO26" s="20">
        <f>EO24+2</f>
        <v>2427</v>
      </c>
      <c r="EP26" s="20">
        <f>EP24+2</f>
        <v>2448</v>
      </c>
      <c r="EQ26" s="20">
        <f>EQ24+8</f>
        <v>2488</v>
      </c>
      <c r="ER26" s="20">
        <f>+ER24+12</f>
        <v>2741</v>
      </c>
      <c r="ES26" s="20">
        <f>+ES24+64</f>
        <v>2236</v>
      </c>
      <c r="ET26" s="20">
        <f>+ET24+20</f>
        <v>3117</v>
      </c>
      <c r="EU26" s="20">
        <f>EU24+5</f>
        <v>3258</v>
      </c>
      <c r="EV26" s="20">
        <f>+EV24+20</f>
        <v>3098</v>
      </c>
      <c r="EW26" s="20">
        <f>EW24</f>
        <v>2261</v>
      </c>
      <c r="EX26" s="20">
        <f>+EX24+15</f>
        <v>3002</v>
      </c>
      <c r="EY26" s="20">
        <f>EY24+4</f>
        <v>2582</v>
      </c>
      <c r="EZ26" s="20">
        <f>EZ24</f>
        <v>2358</v>
      </c>
      <c r="FA26" s="20">
        <f>FA24+22</f>
        <v>1877</v>
      </c>
      <c r="FB26" s="20">
        <f>+FB24+84</f>
        <v>1980</v>
      </c>
      <c r="FC26" s="20">
        <f>+FC24+9</f>
        <v>71</v>
      </c>
      <c r="FD26" s="20">
        <f>+FD24+8</f>
        <v>52</v>
      </c>
      <c r="FE26" s="20">
        <f>+FE24+95</f>
        <v>2333</v>
      </c>
      <c r="FF26" s="20">
        <f>FF24+98</f>
        <v>3300</v>
      </c>
      <c r="FG26" s="20">
        <f>FG24+32</f>
        <v>2878</v>
      </c>
      <c r="FH26" s="20">
        <v>2370</v>
      </c>
      <c r="FI26" s="20">
        <f>+FI24+61</f>
        <v>2965</v>
      </c>
      <c r="FJ26" s="20">
        <f>+FJ24+75</f>
        <v>2875</v>
      </c>
      <c r="FK26" s="20">
        <f>+FK24+77</f>
        <v>2570</v>
      </c>
      <c r="FL26" s="20">
        <f>FL24+31</f>
        <v>2705</v>
      </c>
      <c r="FM26" s="20">
        <f>+FM24+97</f>
        <v>936</v>
      </c>
      <c r="FN26" s="20">
        <f>+FN24+151</f>
        <v>2069</v>
      </c>
      <c r="FO26" s="20">
        <f>+FO24+46</f>
        <v>2749</v>
      </c>
      <c r="FP26" s="20">
        <f>+FP24+124</f>
        <v>2912</v>
      </c>
      <c r="FQ26" s="20">
        <f>+FQ24+31</f>
        <v>2697</v>
      </c>
      <c r="FR26" s="20">
        <f>+FR24+52</f>
        <v>2487</v>
      </c>
      <c r="FS26" s="20">
        <f>+FS24+25</f>
        <v>2712</v>
      </c>
      <c r="FT26" s="20">
        <f>+FT24+35</f>
        <v>3147</v>
      </c>
      <c r="FU26" s="20">
        <f>+FU24+82</f>
        <v>3144</v>
      </c>
      <c r="FV26" s="20">
        <f>FV24+91</f>
        <v>2736</v>
      </c>
      <c r="FW26" s="20">
        <f>FW24+80</f>
        <v>2916</v>
      </c>
      <c r="FX26" s="20">
        <f>+FX24+24</f>
        <v>3333</v>
      </c>
      <c r="FY26" s="20">
        <f>+FY24+21</f>
        <v>2930</v>
      </c>
      <c r="FZ26" s="20">
        <f>+FZ24+17</f>
        <v>2709</v>
      </c>
      <c r="GA26" s="20">
        <f>+GA24+44</f>
        <v>3850</v>
      </c>
      <c r="GB26" s="20">
        <f>+GB24+106</f>
        <v>3111</v>
      </c>
      <c r="GC26" s="20">
        <f>+GC24+40</f>
        <v>2507</v>
      </c>
      <c r="GD26" s="20">
        <f>GD24+34</f>
        <v>2491</v>
      </c>
      <c r="GE26" s="20">
        <f>+GE24+13</f>
        <v>2538</v>
      </c>
      <c r="GF26" s="20">
        <f>GF24+157</f>
        <v>4174</v>
      </c>
      <c r="GG26" s="20">
        <f>GG24+99</f>
        <v>2938</v>
      </c>
      <c r="GH26" s="20">
        <f>+GH24+97</f>
        <v>2183</v>
      </c>
      <c r="GI26" s="20">
        <f>+GI24+69</f>
        <v>1504</v>
      </c>
      <c r="GJ26" s="20">
        <f>+GJ24+141</f>
        <v>2068</v>
      </c>
      <c r="GK26" s="20">
        <f>+GK24+41</f>
        <v>509</v>
      </c>
      <c r="GL26" s="20">
        <f>+GL24+165</f>
        <v>2084</v>
      </c>
      <c r="GM26" s="20">
        <f>+GM24+101</f>
        <v>2899</v>
      </c>
      <c r="GN26" s="20">
        <f>+GN24+5</f>
        <v>2933</v>
      </c>
      <c r="GO26" s="20">
        <f>+GO24+19</f>
        <v>2520</v>
      </c>
      <c r="GP26" s="20">
        <f>+GP24+64</f>
        <v>2751</v>
      </c>
      <c r="GQ26" s="20">
        <f>+GQ24+105</f>
        <v>1724</v>
      </c>
      <c r="GR26" s="20">
        <f>+GR24+55</f>
        <v>2051</v>
      </c>
      <c r="GS26" s="20">
        <f>+GS24+57</f>
        <v>2363</v>
      </c>
      <c r="GT26" s="20">
        <f>+GT24+38</f>
        <v>2022</v>
      </c>
      <c r="GU26" s="20">
        <f>+GU24+103</f>
        <v>2816</v>
      </c>
      <c r="GV26" s="20">
        <f>+GV24+45</f>
        <v>2422</v>
      </c>
      <c r="GW26" s="20">
        <f>+GW24+16</f>
        <v>2428</v>
      </c>
      <c r="GX26" s="20">
        <f>GX24+7</f>
        <v>2446</v>
      </c>
      <c r="GY26" s="20">
        <f>+GY24+2</f>
        <v>2120</v>
      </c>
      <c r="GZ26" s="20">
        <f>+GZ24+44</f>
        <v>2919</v>
      </c>
      <c r="HA26" s="20">
        <f>+HA24+9</f>
        <v>2828</v>
      </c>
      <c r="HB26" s="20">
        <f>+HB24+11</f>
        <v>2598</v>
      </c>
      <c r="HC26" s="20">
        <f>+HC24+22</f>
        <v>2682</v>
      </c>
      <c r="HD26" s="20">
        <f>+HD24+33</f>
        <v>2476</v>
      </c>
      <c r="HE26" s="20">
        <f>+HE24+122</f>
        <v>2594</v>
      </c>
      <c r="HF26" s="20">
        <f>+HF24+66</f>
        <v>3169</v>
      </c>
      <c r="HG26" s="20">
        <f>+HG24+43</f>
        <v>3238</v>
      </c>
      <c r="HH26" s="20">
        <f>+HH24+26</f>
        <v>3008</v>
      </c>
      <c r="HI26" s="20">
        <f>+HI24+23</f>
        <v>2720</v>
      </c>
      <c r="HJ26" s="20">
        <f>+HJ24+85</f>
        <v>2742</v>
      </c>
      <c r="HK26" s="20">
        <f>+HK24+22</f>
        <v>2586</v>
      </c>
      <c r="HL26" s="20">
        <f>+HL24+4</f>
        <v>2722</v>
      </c>
      <c r="HM26" s="20">
        <f>+HM24+19</f>
        <v>1966</v>
      </c>
      <c r="HN26" s="20">
        <f>+HN24+41</f>
        <v>2071</v>
      </c>
      <c r="HO26" s="20">
        <f>HO24+38</f>
        <v>2325</v>
      </c>
      <c r="HP26" s="20">
        <f>+HP24+20</f>
        <v>2558</v>
      </c>
      <c r="HQ26" s="20">
        <f>+HQ24+0</f>
        <v>2181</v>
      </c>
      <c r="HR26" s="20">
        <f>+HR24+2</f>
        <v>2229</v>
      </c>
      <c r="HS26" s="20">
        <f>+HS24+13</f>
        <v>2916</v>
      </c>
      <c r="HT26" s="20">
        <f>+HT24+0</f>
        <v>2207</v>
      </c>
      <c r="HU26" s="20">
        <f>HU24</f>
        <v>1687</v>
      </c>
      <c r="HV26" s="20">
        <f>HV24+126</f>
        <v>4202</v>
      </c>
      <c r="HW26" s="20">
        <f>+HW24+35</f>
        <v>2596</v>
      </c>
      <c r="HX26" s="20">
        <f>+HX24+51</f>
        <v>2598</v>
      </c>
      <c r="HY26" s="20">
        <f>+HY24+13</f>
        <v>2747</v>
      </c>
      <c r="HZ26" s="20">
        <f>+HZ24+16</f>
        <v>2547</v>
      </c>
      <c r="IA26" s="20">
        <f>+IA24+138</f>
        <v>2321</v>
      </c>
      <c r="IB26" s="20">
        <f>IB24+32</f>
        <v>2621</v>
      </c>
      <c r="IC26" s="20">
        <f>+IC24+10</f>
        <v>2465</v>
      </c>
      <c r="ID26" s="20">
        <f>+ID24+5</f>
        <v>2076</v>
      </c>
      <c r="IE26" s="20">
        <f>IE24+38</f>
        <v>1895</v>
      </c>
      <c r="IF26" s="20">
        <f>+IF24+78</f>
        <v>1467</v>
      </c>
      <c r="IG26" s="20">
        <f>+IG24+40</f>
        <v>2490</v>
      </c>
      <c r="IH26" s="20">
        <f>+IH24+9</f>
        <v>2171</v>
      </c>
      <c r="II26" s="20">
        <f>II24+9</f>
        <v>1893</v>
      </c>
      <c r="IJ26" s="20">
        <f>+IJ24+3</f>
        <v>1610</v>
      </c>
      <c r="IK26" s="20">
        <f>IK24+54</f>
        <v>2616</v>
      </c>
      <c r="IL26" s="20">
        <f>IL24+15</f>
        <v>1948</v>
      </c>
      <c r="IM26" s="20">
        <f>IM24+0</f>
        <v>1532</v>
      </c>
      <c r="IN26" s="20">
        <f>IN24</f>
        <v>352</v>
      </c>
      <c r="IO26" s="20">
        <f>IO24+66</f>
        <v>2587</v>
      </c>
      <c r="IP26" s="20">
        <f>IP24+37</f>
        <v>2606</v>
      </c>
      <c r="IQ26" s="20">
        <f>IQ24+5</f>
        <v>2095</v>
      </c>
      <c r="IR26" s="20">
        <f>+IR24+0</f>
        <v>1463</v>
      </c>
      <c r="IS26" s="20">
        <f>+IS24+90</f>
        <v>1496</v>
      </c>
      <c r="IT26" s="20">
        <f>+IT24+89</f>
        <v>2828</v>
      </c>
      <c r="IU26" s="20">
        <f>+IU24+83</f>
        <v>2882</v>
      </c>
      <c r="IV26" s="20">
        <f>+IV24+17</f>
        <v>2906</v>
      </c>
      <c r="IW26" s="20">
        <f>+IW24+6</f>
        <v>2339</v>
      </c>
      <c r="IX26" s="20">
        <f>+IX24+42</f>
        <v>3007</v>
      </c>
      <c r="IY26" s="20">
        <f>+IY24+29</f>
        <v>2254</v>
      </c>
      <c r="IZ26" s="20">
        <f>+IZ24+14</f>
        <v>2047</v>
      </c>
      <c r="JA26" s="20">
        <f>+JA24+12</f>
        <v>2520</v>
      </c>
      <c r="JB26" s="20">
        <f>JB24+46</f>
        <v>2335</v>
      </c>
      <c r="JC26" s="20">
        <f>JC24+67</f>
        <v>3114</v>
      </c>
      <c r="JD26" s="20">
        <f>+JD24+54</f>
        <v>2435</v>
      </c>
      <c r="JE26" s="20">
        <f>+JE24+20</f>
        <v>2414</v>
      </c>
      <c r="JF26" s="20">
        <f>+JF24+6</f>
        <v>2409</v>
      </c>
      <c r="JG26" s="20">
        <f>+JG24+69</f>
        <v>2719</v>
      </c>
      <c r="JH26" s="20">
        <f>+JH24+26</f>
        <v>2665</v>
      </c>
      <c r="JI26" s="20">
        <f>+JI24+14</f>
        <v>2853</v>
      </c>
      <c r="JJ26" s="20">
        <f>JJ24+27</f>
        <v>2658</v>
      </c>
      <c r="JK26" s="20">
        <f>+JK24+34</f>
        <v>2686</v>
      </c>
      <c r="JL26" s="20">
        <f>+JL24+92</f>
        <v>2314</v>
      </c>
      <c r="JM26" s="20">
        <f>+JM24+69</f>
        <v>2883</v>
      </c>
      <c r="JN26" s="20">
        <f>+JN24+30</f>
        <v>2942</v>
      </c>
      <c r="JO26" s="20">
        <f>+JO24+12</f>
        <v>2422</v>
      </c>
      <c r="JP26" s="20">
        <f>+JP24+26</f>
        <v>2762</v>
      </c>
      <c r="JQ26" s="20">
        <f>+JQ24+46</f>
        <v>2627</v>
      </c>
      <c r="JR26" s="20">
        <f>+JR24+31</f>
        <v>2607</v>
      </c>
      <c r="JS26" s="20">
        <f>+JS24+10</f>
        <v>2405</v>
      </c>
      <c r="JT26" s="20">
        <f>+JT24+13</f>
        <v>2191</v>
      </c>
      <c r="JU26" s="20">
        <f>JU24+26</f>
        <v>2061</v>
      </c>
      <c r="JV26" s="20">
        <f>+JV24+15</f>
        <v>2201</v>
      </c>
      <c r="JW26" s="20">
        <f>+JW24+29</f>
        <v>2019</v>
      </c>
      <c r="JX26" s="20">
        <f>+JX24+52</f>
        <v>2423</v>
      </c>
      <c r="JY26" s="20">
        <f>+JY24+33</f>
        <v>2233</v>
      </c>
      <c r="JZ26" s="20">
        <f>+JZ24+29</f>
        <v>1790</v>
      </c>
      <c r="KA26" s="20">
        <f>KA24+76</f>
        <v>2804</v>
      </c>
      <c r="KB26" s="20">
        <f>KB24+31</f>
        <v>2597</v>
      </c>
      <c r="KC26" s="20">
        <f>KC24+7</f>
        <v>2362</v>
      </c>
      <c r="KD26" s="20">
        <f>KD24+7</f>
        <v>2362</v>
      </c>
      <c r="KE26" s="20">
        <f>+KE24+25</f>
        <v>2110</v>
      </c>
      <c r="KF26" s="20">
        <f>+KF24+102</f>
        <v>2593</v>
      </c>
      <c r="KG26" s="20">
        <f>+KG24+64</f>
        <v>2401</v>
      </c>
      <c r="KH26" s="20">
        <f>+KH24+42</f>
        <v>2939</v>
      </c>
      <c r="KI26" s="20">
        <f>KI24+47</f>
        <v>2453</v>
      </c>
      <c r="KJ26" s="20">
        <f>+KJ24+57</f>
        <v>2512</v>
      </c>
      <c r="KK26" s="20">
        <f>+KK24+69</f>
        <v>2601</v>
      </c>
      <c r="KL26" s="20">
        <f>+KL24+42</f>
        <v>2638</v>
      </c>
      <c r="KM26" s="20">
        <f>+KM24+7</f>
        <v>2393</v>
      </c>
      <c r="KN26" s="20">
        <f>KN24+2</f>
        <v>2035</v>
      </c>
      <c r="KO26" s="20">
        <f>+KO24+7</f>
        <v>1840</v>
      </c>
      <c r="KP26" s="20">
        <f>+KP24+89</f>
        <v>2388</v>
      </c>
      <c r="KQ26" s="20">
        <f>KQ24+15</f>
        <v>2556</v>
      </c>
      <c r="KR26" s="20">
        <f>2099+4</f>
        <v>2103</v>
      </c>
      <c r="KS26" s="20">
        <f>1860+8</f>
        <v>1868</v>
      </c>
      <c r="KT26" s="20">
        <f>KT24+20</f>
        <v>1910</v>
      </c>
      <c r="KU26" s="20">
        <f>2532+7</f>
        <v>2539</v>
      </c>
      <c r="KV26" s="20">
        <f>2057+13</f>
        <v>2070</v>
      </c>
      <c r="KW26" s="20">
        <f>1794+18</f>
        <v>1812</v>
      </c>
      <c r="KX26" s="20">
        <f>KX24+8</f>
        <v>1597</v>
      </c>
      <c r="KY26" s="20">
        <f>+KY24+25</f>
        <v>2876</v>
      </c>
      <c r="KZ26" s="20">
        <f>+KZ24+39</f>
        <v>2610</v>
      </c>
      <c r="LA26" s="20">
        <f>+LA24+24</f>
        <v>2263</v>
      </c>
      <c r="LB26" s="20">
        <f>+LB24+22</f>
        <v>2387</v>
      </c>
      <c r="LC26" s="20">
        <f>+LC24+45</f>
        <v>2191</v>
      </c>
      <c r="LD26" s="20">
        <f>+LD24+66</f>
        <v>1608</v>
      </c>
      <c r="LE26" s="20">
        <f>LE24+65</f>
        <v>2676</v>
      </c>
      <c r="LF26" s="20">
        <f>+LF24+22</f>
        <v>2613</v>
      </c>
      <c r="LG26" s="20">
        <f>+LG24+40</f>
        <v>2141</v>
      </c>
      <c r="LH26" s="20">
        <f>+LH24+5</f>
        <v>2085</v>
      </c>
      <c r="LI26" s="20">
        <f>+LI24+44</f>
        <v>1893</v>
      </c>
      <c r="LJ26" s="20">
        <f>+LJ24+27</f>
        <v>2583</v>
      </c>
      <c r="LK26" s="20">
        <f>LK24+10</f>
        <v>2091</v>
      </c>
      <c r="LL26" s="20">
        <f>+LL24+49</f>
        <v>1916</v>
      </c>
      <c r="LM26" s="20">
        <f>+LM24+19</f>
        <v>1898</v>
      </c>
      <c r="LN26" s="20">
        <f>+LN24+44</f>
        <v>2237</v>
      </c>
      <c r="LO26" s="20">
        <f>+LO24+22</f>
        <v>2021</v>
      </c>
      <c r="LP26" s="20">
        <f>+LP24+24</f>
        <v>1652</v>
      </c>
      <c r="LQ26" s="20">
        <f>+LQ24+23</f>
        <v>1504</v>
      </c>
      <c r="LR26" s="20">
        <f>LR24+27</f>
        <v>1504</v>
      </c>
      <c r="LS26" s="20">
        <f>LS24+21</f>
        <v>2171</v>
      </c>
      <c r="LT26" s="20">
        <f>+LT24+16</f>
        <v>1920</v>
      </c>
      <c r="LU26" s="20">
        <f>+LU24+4</f>
        <v>2057</v>
      </c>
      <c r="LV26" s="20">
        <f>+LV24+12</f>
        <v>1913</v>
      </c>
      <c r="LW26" s="20">
        <f>+LW24+36</f>
        <v>1521</v>
      </c>
      <c r="LX26" s="20">
        <f>+LX24+59</f>
        <v>2412</v>
      </c>
      <c r="LY26" s="20">
        <f>+LY24+35</f>
        <v>2160</v>
      </c>
      <c r="LZ26" s="20">
        <f>+LZ24+21</f>
        <v>2525</v>
      </c>
      <c r="MA26" s="20">
        <f>+MA24+45</f>
        <v>2479</v>
      </c>
      <c r="MB26" s="20">
        <f>+MB24+29</f>
        <v>1413</v>
      </c>
      <c r="MC26" s="20">
        <f>+MC24+31</f>
        <v>2060</v>
      </c>
      <c r="MD26" s="20">
        <f>MD24+18</f>
        <v>1985</v>
      </c>
      <c r="ME26" s="20">
        <f>+ME24+13</f>
        <v>1813</v>
      </c>
      <c r="MF26" s="20">
        <f>+MF24+22</f>
        <v>2163</v>
      </c>
      <c r="MG26" s="20">
        <f>+MG24+26</f>
        <v>1445</v>
      </c>
      <c r="MH26" s="20">
        <f>+MH24+43</f>
        <v>2576</v>
      </c>
      <c r="MI26" s="20">
        <f>+MI24+17</f>
        <v>2198</v>
      </c>
      <c r="MJ26" s="20">
        <f>+MJ24+16</f>
        <v>1733</v>
      </c>
      <c r="MK26" s="20">
        <f>+MK24+3</f>
        <v>1717</v>
      </c>
      <c r="ML26" s="20">
        <f>ML24+25</f>
        <v>1302</v>
      </c>
      <c r="MM26" s="20">
        <f>+MM24+17</f>
        <v>2270</v>
      </c>
      <c r="MN26" s="20">
        <f>+MN24+10</f>
        <v>1964</v>
      </c>
      <c r="MO26" s="20">
        <f>MO24+13</f>
        <v>1915</v>
      </c>
      <c r="MP26" s="20">
        <f>+MP24+1</f>
        <v>1825</v>
      </c>
      <c r="MQ26" s="20">
        <f>+MQ24+20</f>
        <v>1453</v>
      </c>
      <c r="MR26" s="20">
        <f>+MR24+20</f>
        <v>2516</v>
      </c>
      <c r="MS26" s="20">
        <f>+MS24+34</f>
        <v>2448</v>
      </c>
      <c r="MT26" s="20">
        <f>+MT24+31</f>
        <v>2325</v>
      </c>
      <c r="MU26" s="20">
        <f>+MU24+10</f>
        <v>2458</v>
      </c>
      <c r="MV26" s="20">
        <f>+MV24+38</f>
        <v>2104</v>
      </c>
      <c r="MW26" s="20">
        <f>+MW24+105</f>
        <v>3294</v>
      </c>
      <c r="MX26" s="20">
        <f>+MX24+3</f>
        <v>2200</v>
      </c>
      <c r="MY26" s="20">
        <f>+MY24+14</f>
        <v>1750</v>
      </c>
      <c r="MZ26" s="20">
        <f>+MZ24+25</f>
        <v>1365</v>
      </c>
      <c r="NA26" s="20">
        <f>+NA24+23</f>
        <v>2631</v>
      </c>
      <c r="NB26" s="20">
        <f>+NB24+57</f>
        <v>2032</v>
      </c>
      <c r="NC26" s="20">
        <f>+NC24+5</f>
        <v>1802</v>
      </c>
      <c r="ND26" s="20">
        <f>+ND24+0</f>
        <v>1635</v>
      </c>
      <c r="NE26" s="20">
        <f>+NE24+36</f>
        <v>1251</v>
      </c>
      <c r="NF26" s="20">
        <f>+NF24+14</f>
        <v>2028</v>
      </c>
      <c r="NG26" s="20">
        <f>+NG24+1</f>
        <v>1918</v>
      </c>
      <c r="NH26" s="20">
        <f>+NH24+0</f>
        <v>1666</v>
      </c>
      <c r="NI26" s="20">
        <f>+NI24+3</f>
        <v>1524</v>
      </c>
      <c r="NJ26" s="20">
        <f>+NJ24+2</f>
        <v>1266</v>
      </c>
      <c r="NK26" s="20">
        <f>+NK24+28</f>
        <v>2132</v>
      </c>
      <c r="NL26" s="20">
        <f>+NL24+24</f>
        <v>2130</v>
      </c>
      <c r="NM26" s="20">
        <f>+NM24+8</f>
        <v>1773</v>
      </c>
      <c r="NN26" s="20">
        <f>+NN24+26</f>
        <v>1561</v>
      </c>
      <c r="NO26" s="20">
        <f>+NO24+35</f>
        <v>2107</v>
      </c>
      <c r="NP26" s="20">
        <f>+NP24+123</f>
        <v>2073</v>
      </c>
      <c r="NQ26" s="20">
        <f>+NQ24+115</f>
        <v>1772</v>
      </c>
      <c r="NR26" s="20">
        <f>NR24+64</f>
        <v>1991</v>
      </c>
      <c r="NS26" s="20">
        <f>+NS24+4</f>
        <v>1798</v>
      </c>
      <c r="NT26" s="20">
        <f>+NT24+87</f>
        <v>2181</v>
      </c>
      <c r="NU26" s="20">
        <f>+NU24+36</f>
        <v>2358</v>
      </c>
      <c r="NV26" s="20">
        <f>+NV24+21</f>
        <v>2210</v>
      </c>
      <c r="NW26" s="20">
        <f>NW24+41</f>
        <v>2109</v>
      </c>
      <c r="NX26" s="20">
        <f>NX24+10</f>
        <v>1847</v>
      </c>
      <c r="NY26" s="20">
        <f>NY24+37</f>
        <v>2877</v>
      </c>
      <c r="NZ26" s="20">
        <f>NZ24+30</f>
        <v>2340</v>
      </c>
      <c r="OA26" s="20">
        <f>OA24+8</f>
        <v>1912</v>
      </c>
      <c r="OB26" s="20">
        <f>OB24+14</f>
        <v>1678</v>
      </c>
      <c r="OC26" s="20">
        <f>OC24+25</f>
        <v>1729</v>
      </c>
      <c r="OD26" s="20">
        <f>OD24+55</f>
        <v>2380</v>
      </c>
      <c r="OE26" s="20">
        <f>OE24+8</f>
        <v>2122</v>
      </c>
      <c r="OF26" s="20">
        <f>OF24+46</f>
        <v>1968</v>
      </c>
      <c r="OG26" s="20">
        <f>OG24+23</f>
        <v>1915</v>
      </c>
      <c r="OH26" s="20">
        <f>+OH24+15</f>
        <v>1835</v>
      </c>
      <c r="OI26" s="20">
        <f>+OI24+93</f>
        <v>1040</v>
      </c>
      <c r="OJ26" s="20">
        <f>+OJ24+70</f>
        <v>2251</v>
      </c>
      <c r="OK26" s="20">
        <f>+OK24+18</f>
        <v>2281</v>
      </c>
      <c r="OL26" s="20">
        <f>+OL24+39</f>
        <v>2024</v>
      </c>
      <c r="OM26" s="20">
        <f>OM24+25</f>
        <v>2110</v>
      </c>
      <c r="ON26" s="20">
        <f>+ON24+72</f>
        <v>2274</v>
      </c>
      <c r="OO26" s="20">
        <f>+OO24+52</f>
        <v>2145</v>
      </c>
      <c r="OP26" s="20">
        <f>+OP24+25</f>
        <v>1884</v>
      </c>
      <c r="OQ26" s="20">
        <f>+OQ24+24</f>
        <v>1619</v>
      </c>
      <c r="OR26" s="20">
        <f>OR24+43</f>
        <v>1639</v>
      </c>
      <c r="OS26" s="20">
        <f>+OS24+59</f>
        <v>1268</v>
      </c>
      <c r="OT26" s="20">
        <f>+OT24+46</f>
        <v>1979</v>
      </c>
      <c r="OU26" s="20">
        <f>+OU24+18</f>
        <v>1866</v>
      </c>
      <c r="OV26" s="20">
        <f>OV24+13</f>
        <v>1801</v>
      </c>
      <c r="OW26" s="20">
        <f>OW24+9</f>
        <v>1843</v>
      </c>
      <c r="OX26" s="20">
        <f>+OX24+34</f>
        <v>2499</v>
      </c>
      <c r="OY26" s="20">
        <f>+OY24+18</f>
        <v>2328</v>
      </c>
      <c r="OZ26" s="20">
        <f>+OZ24+7</f>
        <v>2028</v>
      </c>
      <c r="PA26" s="20">
        <f>+PA24+8</f>
        <v>1743</v>
      </c>
      <c r="PB26" s="20">
        <f>+PB24+11</f>
        <v>1577</v>
      </c>
      <c r="PC26" s="20">
        <f>PC24+8</f>
        <v>2913</v>
      </c>
      <c r="PD26" s="20">
        <f>+PD24+32</f>
        <v>2538</v>
      </c>
      <c r="PE26" s="20">
        <f>+PE24+18</f>
        <v>2183</v>
      </c>
      <c r="PF26" s="20">
        <f>+PF24+47</f>
        <v>2020</v>
      </c>
      <c r="PG26" s="20">
        <f>+PG24+23</f>
        <v>1892</v>
      </c>
      <c r="PH26" s="20">
        <f>+PH24+47</f>
        <v>3241</v>
      </c>
      <c r="PI26" s="20">
        <f>+PI24+30</f>
        <v>2479</v>
      </c>
      <c r="PJ26" s="20">
        <f>+PJ24+62</f>
        <v>2559</v>
      </c>
      <c r="PK26" s="20">
        <f>+PK24+11</f>
        <v>1914</v>
      </c>
      <c r="PL26" s="20">
        <f>+PL24+16</f>
        <v>1681</v>
      </c>
      <c r="PM26" s="20">
        <f>+PM24+38</f>
        <v>2432</v>
      </c>
      <c r="PN26" s="20">
        <f>+PN24+18</f>
        <v>2204</v>
      </c>
      <c r="PO26" s="20">
        <f>+PO24+77</f>
        <v>2351</v>
      </c>
      <c r="PP26" s="20">
        <f>PP24+28</f>
        <v>2101</v>
      </c>
      <c r="PQ26" s="20">
        <f>+PQ24+47</f>
        <v>2431</v>
      </c>
      <c r="PR26" s="20">
        <f>+PR24+38</f>
        <v>2478</v>
      </c>
      <c r="PS26" s="20">
        <f>+PS24+9</f>
        <v>2087</v>
      </c>
      <c r="PT26" s="20">
        <f>+PT24+30</f>
        <v>1732</v>
      </c>
      <c r="PU26" s="20">
        <f>+PU24+25</f>
        <v>1622</v>
      </c>
      <c r="PV26" s="20">
        <f>+PV24+43</f>
        <v>2473</v>
      </c>
      <c r="PW26" s="20">
        <f>+PW24+29</f>
        <v>2087</v>
      </c>
      <c r="PX26" s="20">
        <f>+PX24+21</f>
        <v>1933</v>
      </c>
      <c r="PY26" s="20">
        <f>+PY24+14</f>
        <v>1994</v>
      </c>
      <c r="PZ26" s="20">
        <f>PZ24+64</f>
        <v>2040</v>
      </c>
      <c r="QA26" s="20">
        <f>+QA24+87</f>
        <v>1687</v>
      </c>
      <c r="QB26" s="20">
        <f>QB24+42</f>
        <v>2351</v>
      </c>
      <c r="QC26" s="20">
        <f>QC24+19</f>
        <v>1858</v>
      </c>
      <c r="QD26" s="20">
        <f>+QD24+46</f>
        <v>1850</v>
      </c>
      <c r="QE26" s="20">
        <f>+QE24+59</f>
        <v>2356</v>
      </c>
      <c r="QF26" s="20">
        <f>+QF24+72</f>
        <v>2494</v>
      </c>
      <c r="QG26" s="20">
        <f>+QG24+38</f>
        <v>2111</v>
      </c>
      <c r="QH26" s="20">
        <f>+QH24+54</f>
        <v>1975</v>
      </c>
      <c r="QI26" s="20">
        <f>+QI24+60</f>
        <v>2353</v>
      </c>
      <c r="QJ26" s="20">
        <f>+QJ24+32</f>
        <v>2497</v>
      </c>
      <c r="QK26" s="20">
        <f>+QK24+3</f>
        <v>2118</v>
      </c>
      <c r="QL26" s="20">
        <f>+QL24+6</f>
        <v>1759</v>
      </c>
      <c r="QM26" s="20">
        <f>+QM24+33</f>
        <v>1925</v>
      </c>
      <c r="QN26" s="20">
        <f>+QN24+42</f>
        <v>2439</v>
      </c>
      <c r="QO26" s="20">
        <f>+QO24+14</f>
        <v>2208</v>
      </c>
      <c r="QP26" s="20">
        <f>++QP24+6</f>
        <v>1976</v>
      </c>
      <c r="QQ26" s="20">
        <f>+QQ24+22</f>
        <v>2025</v>
      </c>
      <c r="QR26" s="20">
        <f>+QR24+5</f>
        <v>1810</v>
      </c>
      <c r="QS26" s="20">
        <f>+QS24+49</f>
        <v>2535</v>
      </c>
      <c r="QT26" s="20">
        <f>+QT24+69</f>
        <v>2605</v>
      </c>
      <c r="QU26" s="20">
        <f>+QU24+58</f>
        <v>2585</v>
      </c>
      <c r="QV26" s="20">
        <f>+QV24+29</f>
        <v>2540</v>
      </c>
      <c r="QW26" s="20">
        <f>QW24+24</f>
        <v>2611</v>
      </c>
      <c r="QX26" s="20">
        <f>QX24+77</f>
        <v>2373</v>
      </c>
      <c r="QY26" s="20">
        <f>+QY24+9</f>
        <v>2278</v>
      </c>
      <c r="QZ26" s="20">
        <f>+QZ24+19</f>
        <v>2028</v>
      </c>
      <c r="RA26" s="20">
        <f>+RA24+7</f>
        <v>2157</v>
      </c>
      <c r="RB26" s="20">
        <f>+RB24+68</f>
        <v>1654</v>
      </c>
      <c r="RC26" s="20">
        <f>+RC24+47</f>
        <v>2425</v>
      </c>
      <c r="RD26" s="20">
        <f>+RD24+23</f>
        <v>2398</v>
      </c>
      <c r="RE26" s="20">
        <f>+RE24+13</f>
        <v>2122</v>
      </c>
      <c r="RF26" s="20">
        <f>RF24+40</f>
        <v>2191</v>
      </c>
      <c r="RG26" s="20">
        <f>+RG24+31</f>
        <v>2573</v>
      </c>
      <c r="RH26" s="20">
        <f>+RH24+3</f>
        <v>2161</v>
      </c>
      <c r="RI26" s="20">
        <f>RI24+0</f>
        <v>1428</v>
      </c>
      <c r="RJ26" s="20">
        <f>RJ24+38</f>
        <v>1508</v>
      </c>
      <c r="RK26" s="20">
        <f>RK24+120</f>
        <v>3589</v>
      </c>
      <c r="RL26" s="20">
        <f>+RL24+42</f>
        <v>2671</v>
      </c>
      <c r="RM26" s="20">
        <f>+RM24+96</f>
        <v>2860</v>
      </c>
      <c r="RN26" s="20">
        <f>+RN24+31</f>
        <v>2383</v>
      </c>
      <c r="RO26" s="20">
        <f>+RO24+70</f>
        <v>3431</v>
      </c>
      <c r="RP26" s="20">
        <f>+RP24+106</f>
        <v>2342</v>
      </c>
      <c r="RQ26" s="20">
        <v>3023</v>
      </c>
      <c r="RR26" s="20">
        <f>RR24+17</f>
        <v>2331</v>
      </c>
      <c r="RS26" s="20">
        <f>RS24+21</f>
        <v>2485</v>
      </c>
      <c r="RT26" s="20">
        <f>RT24+46</f>
        <v>1578</v>
      </c>
      <c r="RU26" s="20">
        <f>RU24+88</f>
        <v>2630</v>
      </c>
      <c r="RV26" s="20">
        <f>RV24+38</f>
        <v>2473</v>
      </c>
      <c r="RW26" s="20">
        <f>RW24+31</f>
        <v>2330</v>
      </c>
      <c r="RX26" s="20">
        <f>RX24+8</f>
        <v>1948</v>
      </c>
      <c r="RY26" s="20">
        <f>RY24+37</f>
        <v>2565</v>
      </c>
      <c r="RZ26" s="20">
        <f>RZ24+8</f>
        <v>2264</v>
      </c>
      <c r="SA26" s="20">
        <f>SA24+8</f>
        <v>1609</v>
      </c>
      <c r="SB26" s="20">
        <v>1932</v>
      </c>
      <c r="SC26" s="20">
        <f>SC24+3</f>
        <v>1261</v>
      </c>
      <c r="SD26" s="20">
        <f>SD24+14</f>
        <v>2563</v>
      </c>
      <c r="SE26" s="20">
        <f>SE24+34</f>
        <v>2733</v>
      </c>
      <c r="SF26" s="20">
        <f>SF24+30</f>
        <v>2341</v>
      </c>
      <c r="SG26" s="20">
        <f>SG24+18</f>
        <v>1882</v>
      </c>
      <c r="SH26" s="20">
        <f>SH24+83</f>
        <v>2603</v>
      </c>
      <c r="SI26" s="20">
        <f>SI24+40</f>
        <v>3210</v>
      </c>
      <c r="SJ26" s="20">
        <f>SJ24+85</f>
        <v>2551</v>
      </c>
      <c r="SK26" s="20">
        <f>SK24+57</f>
        <v>2498</v>
      </c>
      <c r="SL26" s="20">
        <f>SL24+67</f>
        <v>2490</v>
      </c>
      <c r="SM26" s="20">
        <f>SM24+26</f>
        <v>2630</v>
      </c>
      <c r="SN26" s="20">
        <f>SN24+7</f>
        <v>2539</v>
      </c>
      <c r="SO26" s="20">
        <f>SO24+35</f>
        <v>2262</v>
      </c>
      <c r="SP26" s="20">
        <f>SP24+83</f>
        <v>2102</v>
      </c>
      <c r="SQ26" s="20">
        <f>SQ24+42</f>
        <v>2318</v>
      </c>
      <c r="SR26" s="20">
        <f>SR24+104</f>
        <v>2444</v>
      </c>
      <c r="SS26" s="20">
        <f>SS24+38</f>
        <v>2323</v>
      </c>
      <c r="ST26" s="20">
        <f>ST24+29</f>
        <v>2486</v>
      </c>
      <c r="SU26" s="20">
        <f>SU24+124</f>
        <v>2827</v>
      </c>
      <c r="SV26" s="20">
        <f>SV24+6</f>
        <v>3091</v>
      </c>
      <c r="SW26" s="20">
        <f>SW24+1</f>
        <v>2731</v>
      </c>
      <c r="SX26" s="20">
        <f>SX24+7</f>
        <v>2668</v>
      </c>
      <c r="SY26" s="20">
        <f>SY24+6</f>
        <v>2596</v>
      </c>
      <c r="SZ26" s="20">
        <f>SZ24+124</f>
        <v>3208</v>
      </c>
      <c r="TA26" s="20">
        <f>TA24+84</f>
        <v>2696</v>
      </c>
      <c r="TB26" s="20">
        <f>TB24+63</f>
        <v>2033</v>
      </c>
      <c r="TC26" s="20">
        <f>TC24+57</f>
        <v>2006</v>
      </c>
      <c r="TD26" s="20">
        <f>TD24+57</f>
        <v>946</v>
      </c>
      <c r="TE26" s="20">
        <f>TE24+84</f>
        <v>906</v>
      </c>
      <c r="TF26" s="20">
        <f>TF24+85</f>
        <v>2096</v>
      </c>
      <c r="TG26" s="20">
        <f>TG24+111</f>
        <v>2220</v>
      </c>
      <c r="TH26" s="20">
        <f>TH24+16</f>
        <v>2516</v>
      </c>
      <c r="TI26" s="20">
        <f>TI24+54</f>
        <v>2102</v>
      </c>
      <c r="TJ26" s="20">
        <f>TJ24+76</f>
        <v>1155</v>
      </c>
      <c r="TK26" s="20">
        <f>TK24+32</f>
        <v>2201</v>
      </c>
      <c r="TL26" s="20">
        <f>TL24+42</f>
        <v>2211</v>
      </c>
      <c r="TM26" s="20">
        <f>TM24+40</f>
        <v>1939</v>
      </c>
      <c r="TN26" s="20">
        <v>1964</v>
      </c>
      <c r="TO26" s="20">
        <f>TO24+14</f>
        <v>2110</v>
      </c>
      <c r="TP26" s="20">
        <f>TP24+62</f>
        <v>2219</v>
      </c>
      <c r="TQ26" s="20">
        <f>TQ24+128</f>
        <v>2324</v>
      </c>
      <c r="TR26" s="20">
        <f>TR24+49</f>
        <v>2032</v>
      </c>
      <c r="TS26" s="20">
        <f>TS24+27</f>
        <v>2095</v>
      </c>
      <c r="TT26" s="20">
        <f>TT24+115</f>
        <v>2384</v>
      </c>
      <c r="TU26" s="20">
        <f>TU24+47</f>
        <v>1357</v>
      </c>
      <c r="TV26" s="20">
        <f>TV24+101</f>
        <v>801</v>
      </c>
      <c r="TW26" s="20">
        <f>TW24+67</f>
        <v>1090</v>
      </c>
      <c r="TX26" s="20">
        <f>TX24+45</f>
        <v>675</v>
      </c>
      <c r="TY26" s="20">
        <f>TY24+15</f>
        <v>52</v>
      </c>
      <c r="TZ26" s="20">
        <f>TZ24+44</f>
        <v>934</v>
      </c>
      <c r="UA26" s="20">
        <f>UA24+12</f>
        <v>295</v>
      </c>
      <c r="UB26" s="20">
        <f>UB24+30</f>
        <v>866</v>
      </c>
      <c r="UC26" s="20">
        <f>UC24+21</f>
        <v>244</v>
      </c>
      <c r="UD26" s="20">
        <f>UD24+9</f>
        <v>47</v>
      </c>
      <c r="UE26" s="20">
        <f>UE24+14</f>
        <v>136</v>
      </c>
      <c r="UF26" s="20">
        <f>UF24+34</f>
        <v>1795</v>
      </c>
      <c r="UG26" s="20">
        <f>UG24+35</f>
        <v>1730</v>
      </c>
      <c r="UH26" s="20">
        <f>UH24+8</f>
        <v>1770</v>
      </c>
      <c r="UI26" s="20">
        <f>UI24+67</f>
        <v>2125</v>
      </c>
      <c r="UJ26" s="20">
        <f>UJ24+17</f>
        <v>2217</v>
      </c>
      <c r="UK26" s="20">
        <f>UK24+6</f>
        <v>2272</v>
      </c>
      <c r="UL26" s="20">
        <f>UL24+8</f>
        <v>2133</v>
      </c>
      <c r="UM26" s="20">
        <f>UM24+1</f>
        <v>1687</v>
      </c>
      <c r="UN26" s="20">
        <f>UN24+78</f>
        <v>1815</v>
      </c>
      <c r="UO26" s="20">
        <f>UO24+13</f>
        <v>2182</v>
      </c>
      <c r="UP26" s="20">
        <f>UP24+37</f>
        <v>2209</v>
      </c>
      <c r="UQ26" s="20">
        <f>UQ24+20</f>
        <v>2107</v>
      </c>
      <c r="UR26" s="20">
        <f>UR24+44</f>
        <v>2031</v>
      </c>
      <c r="US26" s="20">
        <f>US24+31</f>
        <v>2304</v>
      </c>
      <c r="UT26" s="20">
        <f>UT24+25</f>
        <v>2627</v>
      </c>
      <c r="UU26" s="20">
        <f>UU24+24</f>
        <v>2509</v>
      </c>
      <c r="UV26" s="20">
        <f>UV24+13</f>
        <v>2575</v>
      </c>
      <c r="UW26" s="20">
        <f>UW24+3</f>
        <v>2132</v>
      </c>
      <c r="UX26" s="20">
        <f>UX24+49</f>
        <v>2382</v>
      </c>
      <c r="UY26" s="20">
        <f>UY24+26</f>
        <v>2357</v>
      </c>
      <c r="UZ26" s="20">
        <f>UZ24+8</f>
        <v>2122</v>
      </c>
      <c r="VA26" s="20">
        <f>VA24+4</f>
        <v>1829</v>
      </c>
      <c r="VB26" s="20">
        <f>VB24+49</f>
        <v>2750</v>
      </c>
      <c r="VC26" s="20">
        <f>VC24+12</f>
        <v>2216</v>
      </c>
      <c r="VD26" s="20">
        <f>VD24+4</f>
        <v>2027</v>
      </c>
      <c r="VE26" s="20">
        <f>VE24+7</f>
        <v>1779</v>
      </c>
      <c r="VF26" s="20">
        <f>VF24+26</f>
        <v>1848</v>
      </c>
      <c r="VG26" s="20">
        <f>VG24+19</f>
        <v>2342</v>
      </c>
      <c r="VH26" s="20">
        <f>VH24+2</f>
        <v>2256</v>
      </c>
      <c r="VI26" s="20">
        <f>VI24+2</f>
        <v>2200</v>
      </c>
      <c r="VJ26" s="20">
        <f>VJ24+2</f>
        <v>1984</v>
      </c>
      <c r="VK26" s="20">
        <f>VK24+3</f>
        <v>2109</v>
      </c>
      <c r="VL26" s="20">
        <f>VL24+64</f>
        <v>2235</v>
      </c>
      <c r="VM26" s="20">
        <f>VM24+18</f>
        <v>2331</v>
      </c>
      <c r="VN26" s="20">
        <f>VN24+8</f>
        <v>2293</v>
      </c>
      <c r="VO26" s="20">
        <f>VO24+32</f>
        <v>2187</v>
      </c>
      <c r="VP26" s="20">
        <f>VP24+20</f>
        <v>2260</v>
      </c>
      <c r="VQ26" s="20">
        <f>VQ24+12</f>
        <v>2585</v>
      </c>
      <c r="VR26" s="20">
        <f>VR24+3</f>
        <v>2171</v>
      </c>
      <c r="VS26" s="20">
        <f>VS24+1</f>
        <v>1820</v>
      </c>
      <c r="VT26" s="20">
        <f>VT24+4</f>
        <v>1691</v>
      </c>
      <c r="VU26" s="20">
        <f>VU24+2</f>
        <v>1666</v>
      </c>
      <c r="VV26" s="20">
        <f>VV24+16</f>
        <v>2447</v>
      </c>
      <c r="VW26" s="20">
        <f>VW24+3</f>
        <v>2048</v>
      </c>
      <c r="VX26" s="20">
        <f>VX24+4</f>
        <v>1785</v>
      </c>
      <c r="VY26" s="20">
        <f>VY24+2</f>
        <v>1644</v>
      </c>
      <c r="VZ26" s="20">
        <f>VZ24+0</f>
        <v>1677</v>
      </c>
      <c r="WA26" s="20">
        <f>WA24+20</f>
        <v>2552</v>
      </c>
      <c r="WB26" s="20">
        <f>WB24+0</f>
        <v>2019</v>
      </c>
      <c r="WC26" s="20">
        <f>WC24+1</f>
        <v>1653</v>
      </c>
      <c r="WD26" s="20">
        <f>WD24+0</f>
        <v>1545</v>
      </c>
      <c r="WE26" s="20">
        <f>WE24+0</f>
        <v>1401</v>
      </c>
      <c r="WF26" s="20">
        <f>WF24+16</f>
        <v>2726</v>
      </c>
      <c r="WG26" s="20">
        <f>WG24+1</f>
        <v>2445</v>
      </c>
      <c r="WH26" s="20">
        <f>WH24+14</f>
        <v>2564</v>
      </c>
      <c r="WI26" s="20">
        <f>WI24+0</f>
        <v>2120</v>
      </c>
      <c r="WJ26" s="20">
        <f>WJ24+6</f>
        <v>2848</v>
      </c>
      <c r="WK26" s="20">
        <f>WK24+22</f>
        <v>2862</v>
      </c>
      <c r="WL26" s="20">
        <f>WL24+3</f>
        <v>2624</v>
      </c>
      <c r="WM26" s="20">
        <f>WM24+0</f>
        <v>2000</v>
      </c>
      <c r="WN26" s="20">
        <f>WN24+1</f>
        <v>1870</v>
      </c>
      <c r="WO26" s="20">
        <f>WO24+5</f>
        <v>2689</v>
      </c>
      <c r="WP26" s="20">
        <f>WP24+2</f>
        <v>2368</v>
      </c>
      <c r="WQ26" s="20">
        <f>WQ24+3</f>
        <v>1851</v>
      </c>
      <c r="WR26" s="20">
        <f>WR24+1</f>
        <v>1694</v>
      </c>
      <c r="WS26" s="20">
        <f>WS24+3</f>
        <v>1531</v>
      </c>
      <c r="WT26" s="20">
        <f>WT24+2</f>
        <v>2139</v>
      </c>
      <c r="WU26" s="20">
        <f>WU24+2</f>
        <v>1846</v>
      </c>
      <c r="WV26" s="20">
        <f>WV24+8</f>
        <v>1930</v>
      </c>
      <c r="WW26" s="20">
        <f>WW24+0</f>
        <v>1608</v>
      </c>
      <c r="WX26" s="20">
        <f>WX24+0</f>
        <v>1395</v>
      </c>
      <c r="WY26" s="20">
        <f>WY24+5</f>
        <v>2081</v>
      </c>
      <c r="WZ26" s="20">
        <f>WZ24+1</f>
        <v>1843</v>
      </c>
      <c r="XA26" s="20">
        <f>XA24+6</f>
        <v>2024</v>
      </c>
      <c r="XB26" s="20">
        <f>+XB24+9</f>
        <v>1881</v>
      </c>
      <c r="XC26" s="20">
        <f>XC24+17</f>
        <v>1714</v>
      </c>
      <c r="XD26" s="20">
        <f>XD24+3</f>
        <v>2396</v>
      </c>
      <c r="XE26" s="20">
        <f>XE24+3</f>
        <v>2714</v>
      </c>
      <c r="XF26" s="20">
        <f>XF24+26</f>
        <v>2184</v>
      </c>
      <c r="XG26" s="20">
        <f>XG24+1</f>
        <v>2529</v>
      </c>
      <c r="XH26" s="20">
        <f>XH24+0</f>
        <v>2724</v>
      </c>
      <c r="XI26" s="20">
        <f>XI24+1</f>
        <v>2251</v>
      </c>
      <c r="XJ26" s="20">
        <f>XJ24+0</f>
        <v>1907</v>
      </c>
      <c r="XK26" s="20">
        <f>XK24+2</f>
        <v>1974</v>
      </c>
      <c r="XL26" s="20">
        <f>+XL24+3</f>
        <v>2000</v>
      </c>
      <c r="XM26" s="20">
        <v>3220</v>
      </c>
      <c r="XN26" s="20">
        <v>1988</v>
      </c>
      <c r="XO26" s="20">
        <v>2112</v>
      </c>
      <c r="XP26" s="20">
        <v>1878</v>
      </c>
      <c r="XQ26" s="20">
        <v>2086</v>
      </c>
      <c r="XR26" s="20">
        <v>2497</v>
      </c>
      <c r="XS26" s="20">
        <v>2350</v>
      </c>
      <c r="XT26" s="20">
        <v>2061</v>
      </c>
      <c r="XU26" s="20">
        <v>1854</v>
      </c>
      <c r="XV26" s="20">
        <v>2059</v>
      </c>
      <c r="XW26" s="20">
        <v>3415</v>
      </c>
      <c r="XX26" s="20">
        <v>3311</v>
      </c>
      <c r="XY26" s="20">
        <v>2764</v>
      </c>
      <c r="XZ26" s="20">
        <v>2984</v>
      </c>
      <c r="YA26" s="20">
        <v>2788</v>
      </c>
      <c r="YB26" s="20">
        <v>3054</v>
      </c>
      <c r="YC26" s="20">
        <v>2443</v>
      </c>
      <c r="YD26" s="20">
        <v>2201</v>
      </c>
      <c r="YE26" s="20">
        <v>2035</v>
      </c>
      <c r="YF26" s="20">
        <v>1973</v>
      </c>
      <c r="YG26" s="20">
        <v>3372</v>
      </c>
      <c r="YH26" s="20">
        <v>2553</v>
      </c>
      <c r="YI26" s="20">
        <v>2506</v>
      </c>
      <c r="YJ26" s="20">
        <v>2021</v>
      </c>
      <c r="YK26" s="20">
        <v>1786</v>
      </c>
      <c r="YL26" s="20">
        <v>2281</v>
      </c>
      <c r="YM26" s="20">
        <v>2346</v>
      </c>
      <c r="YN26" s="20">
        <v>2117</v>
      </c>
      <c r="YO26" s="20">
        <v>1995</v>
      </c>
      <c r="YP26" s="20">
        <v>1686</v>
      </c>
      <c r="YQ26" s="20">
        <v>2334</v>
      </c>
      <c r="YR26" s="20">
        <v>2250</v>
      </c>
      <c r="YS26" s="20">
        <v>2198</v>
      </c>
      <c r="YT26" s="20">
        <v>2184</v>
      </c>
      <c r="YU26" s="20">
        <v>1527</v>
      </c>
      <c r="YV26" s="20">
        <v>2256</v>
      </c>
      <c r="YW26" s="20">
        <v>1971</v>
      </c>
      <c r="YX26" s="20">
        <v>2136</v>
      </c>
      <c r="YY26" s="20">
        <v>82</v>
      </c>
      <c r="YZ26" s="20">
        <v>100</v>
      </c>
      <c r="ZA26" s="20">
        <v>1293</v>
      </c>
      <c r="ZB26" s="20">
        <v>1935</v>
      </c>
      <c r="ZC26" s="20">
        <v>1828</v>
      </c>
      <c r="ZD26" s="20">
        <v>2292</v>
      </c>
      <c r="ZE26" s="20">
        <v>2443</v>
      </c>
      <c r="ZF26" s="20">
        <v>2271</v>
      </c>
      <c r="ZG26" s="20">
        <v>2165</v>
      </c>
      <c r="ZH26" s="20">
        <v>1783</v>
      </c>
      <c r="ZI26" s="20">
        <v>2480</v>
      </c>
      <c r="ZJ26" s="20">
        <v>2164</v>
      </c>
      <c r="ZK26" s="20">
        <v>2297</v>
      </c>
      <c r="ZL26" s="20">
        <v>2199</v>
      </c>
      <c r="ZM26" s="20">
        <v>2021</v>
      </c>
      <c r="ZN26" s="20">
        <v>2285</v>
      </c>
      <c r="ZO26" s="20">
        <v>2636</v>
      </c>
      <c r="ZP26" s="20">
        <v>2912</v>
      </c>
      <c r="ZQ26" s="20">
        <v>2417</v>
      </c>
      <c r="ZR26" s="20">
        <v>2354</v>
      </c>
      <c r="ZS26" s="20">
        <v>2550</v>
      </c>
      <c r="ZT26" s="20">
        <v>2478</v>
      </c>
      <c r="ZU26" s="20">
        <v>2430</v>
      </c>
      <c r="ZV26" s="20">
        <v>2029</v>
      </c>
      <c r="ZW26" s="20">
        <v>2070</v>
      </c>
      <c r="ZX26" s="20">
        <v>2161</v>
      </c>
      <c r="ZY26" s="20">
        <v>2479</v>
      </c>
      <c r="ZZ26" s="20">
        <v>1899</v>
      </c>
      <c r="AAA26" s="20">
        <v>1965</v>
      </c>
      <c r="AAB26" s="20">
        <v>1741</v>
      </c>
      <c r="AAC26" s="20">
        <v>2052</v>
      </c>
      <c r="AAD26" s="20">
        <v>2358</v>
      </c>
      <c r="AAE26" s="20">
        <v>2229</v>
      </c>
      <c r="AAF26" s="20">
        <v>2530</v>
      </c>
      <c r="AAG26" s="20">
        <v>2033</v>
      </c>
      <c r="AAH26" s="20">
        <v>2870</v>
      </c>
      <c r="AAI26" s="20">
        <v>2512</v>
      </c>
      <c r="AAJ26" s="20">
        <v>2636</v>
      </c>
      <c r="AAK26" s="20">
        <v>2692</v>
      </c>
      <c r="AAL26" s="20">
        <v>1732</v>
      </c>
      <c r="AAM26" s="20">
        <v>1647</v>
      </c>
      <c r="AAN26" s="20">
        <v>2427</v>
      </c>
      <c r="AAO26" s="20">
        <v>2886</v>
      </c>
      <c r="AAP26" s="20">
        <v>2426</v>
      </c>
      <c r="AAQ26" s="20">
        <v>2613</v>
      </c>
      <c r="AAR26" s="20">
        <v>2224</v>
      </c>
      <c r="AAS26" s="20">
        <v>3081</v>
      </c>
      <c r="AAT26" s="20">
        <v>3019</v>
      </c>
      <c r="AAU26" s="20">
        <v>2193</v>
      </c>
      <c r="AAV26" s="20">
        <v>2654</v>
      </c>
      <c r="AAW26" s="20">
        <v>2528</v>
      </c>
      <c r="AAX26" s="20">
        <v>1960</v>
      </c>
      <c r="AAY26" s="20">
        <v>2993</v>
      </c>
      <c r="AAZ26" s="20">
        <v>2604</v>
      </c>
      <c r="ABA26" s="20">
        <v>2048</v>
      </c>
      <c r="ABB26" s="20">
        <v>2325</v>
      </c>
      <c r="ABC26" s="20">
        <v>2384</v>
      </c>
      <c r="ABD26" s="20">
        <v>1825</v>
      </c>
      <c r="ABE26" s="20">
        <v>2102</v>
      </c>
      <c r="ABF26" s="20">
        <v>2972</v>
      </c>
      <c r="ABG26" s="20">
        <v>2868</v>
      </c>
      <c r="ABH26" s="20">
        <v>2932</v>
      </c>
      <c r="ABI26" s="20">
        <v>3549</v>
      </c>
      <c r="ABJ26" s="20">
        <v>962</v>
      </c>
      <c r="ABK26" s="20">
        <v>2913</v>
      </c>
      <c r="ABL26" s="20">
        <v>2589</v>
      </c>
      <c r="ABM26" s="20">
        <v>2545</v>
      </c>
      <c r="ABN26" s="20">
        <v>2533</v>
      </c>
      <c r="ABO26" s="20">
        <v>2187</v>
      </c>
      <c r="ABP26" s="20">
        <v>2082</v>
      </c>
      <c r="ABQ26" s="20">
        <v>2265</v>
      </c>
      <c r="ABR26" s="20">
        <v>1724</v>
      </c>
      <c r="ABS26" s="20">
        <v>2142</v>
      </c>
      <c r="ABT26" s="20">
        <v>2332</v>
      </c>
      <c r="ABU26" s="20">
        <v>2217</v>
      </c>
      <c r="ABV26" s="20">
        <v>1883</v>
      </c>
      <c r="ABW26" s="20">
        <v>571</v>
      </c>
      <c r="ABX26" s="20">
        <v>1557</v>
      </c>
      <c r="ABY26" s="20">
        <v>1697</v>
      </c>
      <c r="ABZ26" s="20">
        <v>1878</v>
      </c>
      <c r="ACA26" s="20">
        <v>1248</v>
      </c>
      <c r="ACB26" s="20">
        <v>2573</v>
      </c>
      <c r="ACC26" s="20">
        <v>2429</v>
      </c>
      <c r="ACD26" s="20">
        <v>2417</v>
      </c>
      <c r="ACE26" s="20">
        <v>2356</v>
      </c>
      <c r="ACF26" s="20">
        <v>1332</v>
      </c>
      <c r="ACG26" s="20">
        <v>1490</v>
      </c>
      <c r="ACH26" s="20">
        <v>2193</v>
      </c>
      <c r="ACI26" s="20">
        <v>672</v>
      </c>
      <c r="ACJ26" s="20">
        <v>116</v>
      </c>
      <c r="ACK26" s="20">
        <v>812</v>
      </c>
      <c r="ACL26" s="20">
        <v>420</v>
      </c>
      <c r="ACM26" s="20">
        <v>1592</v>
      </c>
      <c r="ACN26" s="20">
        <v>1615</v>
      </c>
      <c r="ACO26" s="20">
        <v>836</v>
      </c>
      <c r="ACP26" s="20">
        <v>72</v>
      </c>
      <c r="ACQ26" s="20">
        <v>89</v>
      </c>
      <c r="ACR26" s="20">
        <v>114</v>
      </c>
      <c r="ACS26" s="20">
        <v>343</v>
      </c>
      <c r="ACT26" s="20">
        <v>1</v>
      </c>
      <c r="ACU26" s="20">
        <v>2</v>
      </c>
      <c r="ACV26" s="20">
        <v>6</v>
      </c>
      <c r="ACW26" s="20">
        <v>20</v>
      </c>
      <c r="ACX26" s="20">
        <v>17</v>
      </c>
      <c r="ACY26" s="20">
        <v>1704</v>
      </c>
      <c r="ACZ26" s="20">
        <v>2480</v>
      </c>
      <c r="ADA26" s="20">
        <v>2365</v>
      </c>
      <c r="ADB26" s="20">
        <v>2494</v>
      </c>
      <c r="ADC26" s="20">
        <v>2004</v>
      </c>
      <c r="ADD26" s="20">
        <v>2229</v>
      </c>
      <c r="ADE26" s="20">
        <v>2447</v>
      </c>
      <c r="ADF26" s="20">
        <v>2734</v>
      </c>
      <c r="ADG26" s="20">
        <v>2515</v>
      </c>
      <c r="ADH26" s="20">
        <v>2094</v>
      </c>
      <c r="ADI26" s="20">
        <v>2808</v>
      </c>
      <c r="ADJ26" s="20">
        <v>2079</v>
      </c>
      <c r="ADK26" s="20">
        <v>3054</v>
      </c>
      <c r="ADL26" s="20">
        <v>3232</v>
      </c>
      <c r="ADM26" s="20">
        <v>2571</v>
      </c>
      <c r="ADN26" s="20">
        <v>3056</v>
      </c>
      <c r="ADO26" s="20">
        <v>3189</v>
      </c>
      <c r="ADP26" s="20">
        <v>3424</v>
      </c>
      <c r="ADQ26" s="20">
        <v>2648</v>
      </c>
      <c r="ADR26" s="20">
        <v>2136</v>
      </c>
      <c r="ADS26" s="20">
        <v>2500</v>
      </c>
      <c r="ADT26" s="20">
        <v>2606</v>
      </c>
      <c r="ADU26" s="20">
        <v>2504</v>
      </c>
      <c r="ADV26" s="20">
        <v>2176</v>
      </c>
      <c r="ADW26" s="20">
        <v>1964</v>
      </c>
      <c r="ADX26" s="20">
        <v>2630</v>
      </c>
      <c r="ADY26" s="20">
        <v>2313</v>
      </c>
      <c r="ADZ26" s="20">
        <v>2367</v>
      </c>
      <c r="AEA26" s="20">
        <v>2066</v>
      </c>
      <c r="AEB26" s="20">
        <v>1855</v>
      </c>
      <c r="AEC26" s="20">
        <v>2465</v>
      </c>
      <c r="AED26" s="20">
        <v>2288</v>
      </c>
      <c r="AEE26" s="20">
        <v>2336</v>
      </c>
      <c r="AEF26" s="20">
        <v>2055</v>
      </c>
      <c r="AEG26" s="20">
        <v>2539</v>
      </c>
      <c r="AEH26" s="20">
        <v>3213</v>
      </c>
      <c r="AEI26" s="20">
        <v>2832</v>
      </c>
      <c r="AEJ26" s="20">
        <v>3042</v>
      </c>
      <c r="AEK26" s="20">
        <v>2700</v>
      </c>
      <c r="AEL26" s="20">
        <v>2999</v>
      </c>
      <c r="AEM26" s="20">
        <v>2892</v>
      </c>
      <c r="AEN26" s="20">
        <v>2734</v>
      </c>
      <c r="AEO26" s="20">
        <v>2510</v>
      </c>
      <c r="AEP26" s="20">
        <v>2035</v>
      </c>
      <c r="AEQ26" s="20">
        <v>3111</v>
      </c>
      <c r="AER26" s="20">
        <v>2800</v>
      </c>
      <c r="AES26" s="20">
        <v>2371</v>
      </c>
      <c r="AET26" s="20">
        <v>2236</v>
      </c>
      <c r="AEU26" s="20">
        <v>2083</v>
      </c>
      <c r="AEV26" s="20">
        <v>2889</v>
      </c>
      <c r="AEW26" s="20">
        <v>2567</v>
      </c>
      <c r="AEX26" s="20">
        <v>2704</v>
      </c>
      <c r="AEY26" s="20">
        <v>2446</v>
      </c>
      <c r="AEZ26" s="20">
        <v>2235</v>
      </c>
      <c r="AFA26" s="20">
        <v>3056</v>
      </c>
      <c r="AFB26" s="20">
        <v>3038</v>
      </c>
      <c r="AFC26" s="20">
        <v>2767</v>
      </c>
      <c r="AFD26" s="20">
        <v>2911</v>
      </c>
      <c r="AFE26" s="20">
        <v>2992</v>
      </c>
      <c r="AFF26" s="20">
        <v>3411</v>
      </c>
      <c r="AFG26" s="20">
        <v>3078</v>
      </c>
      <c r="AFH26" s="20">
        <v>2981</v>
      </c>
      <c r="AFI26" s="20">
        <v>2222</v>
      </c>
      <c r="AFJ26" s="20">
        <v>1938</v>
      </c>
      <c r="AFK26" s="20">
        <v>3490</v>
      </c>
      <c r="AFL26" s="20">
        <v>2608</v>
      </c>
      <c r="AFM26" s="20">
        <v>2271</v>
      </c>
      <c r="AFN26" s="20">
        <v>2081</v>
      </c>
      <c r="AFO26" s="20">
        <v>2111</v>
      </c>
      <c r="AFP26" s="20">
        <v>2567</v>
      </c>
      <c r="AFQ26" s="20">
        <v>2325</v>
      </c>
      <c r="AFR26" s="20">
        <v>1966</v>
      </c>
      <c r="AFS26" s="20">
        <v>1698</v>
      </c>
      <c r="AFT26" s="20">
        <v>1509</v>
      </c>
      <c r="AFU26" s="20">
        <v>3119</v>
      </c>
      <c r="AFV26" s="20">
        <v>2716</v>
      </c>
      <c r="AFW26" s="20">
        <v>2485</v>
      </c>
      <c r="AFX26" s="20">
        <v>2447</v>
      </c>
      <c r="AFY26" s="20">
        <v>3380</v>
      </c>
      <c r="AFZ26" s="20">
        <v>2985</v>
      </c>
      <c r="AGA26" s="20">
        <v>2877</v>
      </c>
      <c r="AGB26" s="20">
        <v>2201</v>
      </c>
      <c r="AGC26" s="20">
        <v>1837</v>
      </c>
      <c r="AGD26" s="20">
        <v>2752</v>
      </c>
      <c r="AGE26" s="20">
        <v>2614</v>
      </c>
      <c r="AGF26" s="20">
        <v>2136</v>
      </c>
      <c r="AGG26" s="20">
        <v>2143</v>
      </c>
      <c r="AGH26" s="20">
        <v>1701</v>
      </c>
      <c r="AGI26" s="20">
        <v>2365</v>
      </c>
      <c r="AGJ26" s="20">
        <v>1974</v>
      </c>
      <c r="AGK26" s="20">
        <v>1802</v>
      </c>
      <c r="AGL26" s="20">
        <v>1906</v>
      </c>
      <c r="AGM26" s="20">
        <v>1629</v>
      </c>
      <c r="AGN26" s="20">
        <v>2309</v>
      </c>
      <c r="AGO26" s="20">
        <v>2091</v>
      </c>
      <c r="AGP26" s="20">
        <v>1902</v>
      </c>
      <c r="AGQ26" s="20">
        <v>1886</v>
      </c>
      <c r="AGR26" s="20">
        <v>1803</v>
      </c>
      <c r="AGS26" s="20">
        <v>3259</v>
      </c>
      <c r="AGT26" s="20">
        <v>2515</v>
      </c>
      <c r="AGU26" s="20">
        <v>2693</v>
      </c>
      <c r="AGV26" s="20">
        <v>2523</v>
      </c>
      <c r="AGW26" s="20">
        <v>2856</v>
      </c>
      <c r="AGX26" s="20">
        <v>2608</v>
      </c>
      <c r="AGY26" s="20">
        <v>2170</v>
      </c>
      <c r="AGZ26" s="20">
        <v>1983</v>
      </c>
      <c r="AHA26" s="20">
        <v>1762</v>
      </c>
      <c r="AHB26" s="20">
        <v>2938</v>
      </c>
      <c r="AHC26" s="20">
        <v>2836</v>
      </c>
      <c r="AHD26" s="20">
        <v>2271</v>
      </c>
      <c r="AHE26" s="20">
        <v>2174</v>
      </c>
      <c r="AHF26" s="20">
        <v>1881</v>
      </c>
      <c r="AHG26" s="20">
        <v>2547</v>
      </c>
      <c r="AHH26" s="20">
        <v>2269</v>
      </c>
      <c r="AHI26" s="20">
        <v>2206</v>
      </c>
      <c r="AHJ26" s="20">
        <v>2078</v>
      </c>
      <c r="AHK26" s="20">
        <v>2187</v>
      </c>
      <c r="AHL26" s="20">
        <v>2873</v>
      </c>
      <c r="AHM26" s="20">
        <v>2908</v>
      </c>
      <c r="AHN26" s="20">
        <v>2985</v>
      </c>
      <c r="AHO26" s="20">
        <v>2927</v>
      </c>
      <c r="AHP26" s="20">
        <v>2540</v>
      </c>
      <c r="AHQ26" s="20">
        <v>3525</v>
      </c>
      <c r="AHR26" s="20">
        <v>2819</v>
      </c>
      <c r="AHS26" s="20">
        <v>2361</v>
      </c>
      <c r="AHT26" s="20">
        <v>2027</v>
      </c>
      <c r="AHU26" s="20">
        <v>1929</v>
      </c>
      <c r="AHV26" s="20">
        <v>2822</v>
      </c>
      <c r="AHW26" s="20">
        <v>2654</v>
      </c>
      <c r="AHX26" s="20">
        <v>1962</v>
      </c>
      <c r="AHY26" s="20">
        <v>1807</v>
      </c>
      <c r="AHZ26" s="20">
        <v>1306</v>
      </c>
      <c r="AIA26" s="20">
        <v>2633</v>
      </c>
      <c r="AIB26" s="20">
        <v>2286</v>
      </c>
      <c r="AIC26" s="20">
        <v>2216</v>
      </c>
      <c r="AID26" s="20">
        <v>1901</v>
      </c>
      <c r="AIE26" s="20">
        <v>1817</v>
      </c>
      <c r="AIF26" s="20">
        <v>2712</v>
      </c>
      <c r="AIG26" s="20">
        <v>2256</v>
      </c>
      <c r="AIH26" s="20">
        <v>2376</v>
      </c>
      <c r="AII26" s="20">
        <v>2179</v>
      </c>
      <c r="AIJ26" s="20">
        <v>2306</v>
      </c>
      <c r="AIK26" s="20">
        <v>3643</v>
      </c>
      <c r="AIL26" s="20">
        <v>3525</v>
      </c>
      <c r="AIM26" s="20">
        <v>3190</v>
      </c>
      <c r="AIN26" s="20">
        <v>2642</v>
      </c>
      <c r="AIO26" s="20">
        <v>2531</v>
      </c>
      <c r="AIP26" s="20">
        <v>2467</v>
      </c>
      <c r="AIQ26" s="20">
        <v>2401</v>
      </c>
      <c r="AIR26" s="20">
        <v>2189</v>
      </c>
      <c r="AIS26" s="20">
        <v>1836</v>
      </c>
      <c r="AIT26" s="20">
        <v>3050</v>
      </c>
      <c r="AIU26" s="20">
        <v>2507</v>
      </c>
      <c r="AIV26" s="20">
        <v>2144</v>
      </c>
      <c r="AIW26" s="20">
        <v>2046</v>
      </c>
      <c r="AIX26" s="20">
        <v>2155</v>
      </c>
      <c r="AIY26" s="20">
        <v>2571</v>
      </c>
      <c r="AIZ26" s="20">
        <v>1835</v>
      </c>
      <c r="AJA26" s="20">
        <v>2423</v>
      </c>
      <c r="AJB26" s="20">
        <v>2253</v>
      </c>
      <c r="AJC26" s="20">
        <v>2067</v>
      </c>
      <c r="AJD26" s="20">
        <v>3053</v>
      </c>
      <c r="AJE26" s="20">
        <v>3050</v>
      </c>
      <c r="AJF26" s="20">
        <v>2000</v>
      </c>
      <c r="AJG26" s="20">
        <v>2635</v>
      </c>
      <c r="AJH26" s="20">
        <v>2154</v>
      </c>
      <c r="AJI26" s="20">
        <v>2479</v>
      </c>
      <c r="AJJ26" s="20">
        <v>2214</v>
      </c>
      <c r="AJK26" s="20">
        <v>2194</v>
      </c>
      <c r="AJL26" s="20">
        <v>1887</v>
      </c>
      <c r="AJM26" s="20">
        <v>1874</v>
      </c>
      <c r="AJN26" s="20">
        <v>1655</v>
      </c>
      <c r="AJO26" s="20">
        <v>2679</v>
      </c>
      <c r="AJP26" s="20">
        <v>2319</v>
      </c>
      <c r="AJQ26" s="20">
        <v>1966</v>
      </c>
      <c r="AJR26" s="20">
        <v>2006</v>
      </c>
      <c r="AJS26" s="20">
        <v>2361</v>
      </c>
      <c r="AJT26" s="20">
        <v>2083</v>
      </c>
      <c r="AJU26" s="20">
        <v>2240</v>
      </c>
      <c r="AJV26" s="20">
        <v>1899</v>
      </c>
      <c r="AJW26" s="20">
        <v>1748</v>
      </c>
      <c r="AJX26" s="20">
        <v>2543</v>
      </c>
      <c r="AJY26" s="20">
        <v>2365</v>
      </c>
      <c r="AJZ26" s="20">
        <v>2044</v>
      </c>
      <c r="AKA26" s="20">
        <v>3234</v>
      </c>
      <c r="AKB26" s="20">
        <v>2553</v>
      </c>
      <c r="AKC26" s="20">
        <v>2731</v>
      </c>
      <c r="AKD26" s="20">
        <v>2801</v>
      </c>
      <c r="AKE26" s="20">
        <v>2964</v>
      </c>
      <c r="AKF26" s="20">
        <v>2729</v>
      </c>
      <c r="AKG26" s="20">
        <v>2215</v>
      </c>
      <c r="AKH26" s="20">
        <v>2950</v>
      </c>
      <c r="AKI26" s="20">
        <v>2434</v>
      </c>
      <c r="AKJ26" s="20">
        <v>2392</v>
      </c>
      <c r="AKK26" s="20">
        <v>1934</v>
      </c>
      <c r="AKL26" s="20">
        <v>2314</v>
      </c>
      <c r="AKM26" s="20">
        <v>2052</v>
      </c>
      <c r="AKN26" s="20">
        <v>1638</v>
      </c>
      <c r="AKO26" s="20">
        <v>3481</v>
      </c>
      <c r="AKP26" s="20">
        <v>2348</v>
      </c>
      <c r="AKQ26" s="20">
        <v>2008</v>
      </c>
      <c r="AKR26" s="20">
        <v>1673</v>
      </c>
      <c r="AKS26" s="20">
        <v>2224</v>
      </c>
      <c r="AKT26" s="20">
        <v>3325</v>
      </c>
      <c r="AKU26" s="20">
        <v>2735</v>
      </c>
      <c r="AKV26" s="20">
        <v>2704</v>
      </c>
      <c r="AKW26" s="20">
        <v>2343</v>
      </c>
      <c r="AKX26" s="20">
        <v>2441</v>
      </c>
      <c r="AKY26" s="20">
        <v>3040</v>
      </c>
      <c r="AKZ26" s="20">
        <v>2417</v>
      </c>
      <c r="ALA26" s="20">
        <v>2734</v>
      </c>
      <c r="ALB26" s="20">
        <v>2568</v>
      </c>
      <c r="ALC26" s="20">
        <v>2352</v>
      </c>
      <c r="ALD26" s="20">
        <v>2608</v>
      </c>
      <c r="ALE26" s="20">
        <v>2262</v>
      </c>
      <c r="ALF26" s="20">
        <v>1952</v>
      </c>
      <c r="ALG26" s="20">
        <v>1985</v>
      </c>
      <c r="ALH26" s="20">
        <v>1901</v>
      </c>
      <c r="ALI26" s="20">
        <v>2840</v>
      </c>
      <c r="ALJ26" s="20">
        <v>2401</v>
      </c>
      <c r="ALK26" s="20">
        <v>2319</v>
      </c>
      <c r="ALL26" s="20">
        <v>1911</v>
      </c>
      <c r="ALM26" s="20">
        <v>1798</v>
      </c>
      <c r="ALN26" s="20">
        <v>1798</v>
      </c>
      <c r="ALO26" s="20">
        <v>1647</v>
      </c>
      <c r="ALP26" s="20">
        <v>571</v>
      </c>
      <c r="ALQ26" s="20">
        <v>2238</v>
      </c>
      <c r="ALR26" s="20">
        <v>2952</v>
      </c>
      <c r="ALS26" s="20">
        <v>2940</v>
      </c>
      <c r="ALT26" s="20">
        <v>2572</v>
      </c>
      <c r="ALU26" s="20">
        <f>2040+134</f>
        <v>2174</v>
      </c>
      <c r="ALV26" s="20">
        <v>3155</v>
      </c>
      <c r="ALW26" s="20">
        <f>+ALW24+55</f>
        <v>2862</v>
      </c>
      <c r="ALX26" s="20">
        <v>2773</v>
      </c>
      <c r="ALY26" s="20">
        <v>2496</v>
      </c>
      <c r="ALZ26" s="20">
        <v>3422</v>
      </c>
      <c r="AMA26" s="20">
        <v>3244</v>
      </c>
      <c r="AMB26" s="20">
        <v>2794</v>
      </c>
      <c r="AMC26" s="20">
        <v>2445</v>
      </c>
      <c r="AMD26" s="20">
        <v>3097</v>
      </c>
      <c r="AME26" s="20">
        <v>3231</v>
      </c>
      <c r="AMF26" s="20">
        <v>2846</v>
      </c>
      <c r="AMG26" s="20">
        <v>2805</v>
      </c>
      <c r="AMH26" s="20">
        <v>2442</v>
      </c>
      <c r="AMI26" s="20">
        <v>1356</v>
      </c>
      <c r="AMJ26" s="20">
        <v>84</v>
      </c>
      <c r="AMK26" s="20">
        <v>337</v>
      </c>
      <c r="AML26" s="20">
        <v>2186</v>
      </c>
      <c r="AMM26" s="20">
        <v>2661</v>
      </c>
      <c r="AMN26" s="20">
        <v>3708</v>
      </c>
      <c r="AMO26" s="20">
        <v>2354</v>
      </c>
      <c r="AMP26" s="20">
        <v>2684</v>
      </c>
      <c r="AMQ26" s="20">
        <v>2617</v>
      </c>
      <c r="AMR26" s="20">
        <v>2702</v>
      </c>
      <c r="AMS26" s="20">
        <f>+AMS24+14</f>
        <v>2961</v>
      </c>
      <c r="AMT26" s="20">
        <v>3318</v>
      </c>
      <c r="AMU26" s="20">
        <v>2870</v>
      </c>
      <c r="AMV26" s="20">
        <v>2704</v>
      </c>
      <c r="AMW26" s="20">
        <v>2411</v>
      </c>
      <c r="AMX26" s="20">
        <v>3483</v>
      </c>
      <c r="AMY26" s="20">
        <v>2661</v>
      </c>
      <c r="AMZ26" s="20">
        <v>2003</v>
      </c>
      <c r="ANA26" s="20">
        <v>2693</v>
      </c>
      <c r="ANB26" s="20">
        <v>1108</v>
      </c>
      <c r="ANC26" s="20">
        <v>600</v>
      </c>
      <c r="AND26" s="20">
        <v>593</v>
      </c>
      <c r="ANE26" s="20">
        <v>1021</v>
      </c>
      <c r="ANF26" s="20">
        <v>2266</v>
      </c>
      <c r="ANG26" s="20">
        <v>2566</v>
      </c>
      <c r="ANH26" s="20">
        <v>1067</v>
      </c>
      <c r="ANI26" s="20">
        <v>2123</v>
      </c>
      <c r="ANJ26" s="20">
        <v>2902</v>
      </c>
      <c r="ANK26" s="20">
        <v>2578</v>
      </c>
      <c r="ANL26" s="20">
        <v>2007</v>
      </c>
      <c r="ANM26" s="20">
        <v>2738</v>
      </c>
      <c r="ANN26" s="20">
        <v>2612</v>
      </c>
      <c r="ANO26" s="20">
        <v>2410</v>
      </c>
      <c r="ANP26" s="20">
        <v>2155</v>
      </c>
      <c r="ANQ26" s="20">
        <v>2159</v>
      </c>
      <c r="ANR26" s="20">
        <v>2746</v>
      </c>
      <c r="ANS26" s="20">
        <v>2549</v>
      </c>
      <c r="ANT26" s="20">
        <v>2445</v>
      </c>
      <c r="ANU26" s="20">
        <v>2396</v>
      </c>
      <c r="ANV26" s="20">
        <v>2194</v>
      </c>
      <c r="ANW26" s="20">
        <v>3271</v>
      </c>
      <c r="ANX26" s="20">
        <v>3164</v>
      </c>
      <c r="ANY26" s="20">
        <v>2935</v>
      </c>
      <c r="ANZ26" s="20">
        <v>2937</v>
      </c>
      <c r="AOA26" s="20">
        <v>2931</v>
      </c>
      <c r="AOB26" s="20">
        <v>2999</v>
      </c>
      <c r="AOC26" s="20">
        <v>2943</v>
      </c>
      <c r="AOD26" s="20">
        <v>2805</v>
      </c>
      <c r="AOE26" s="20">
        <v>2292</v>
      </c>
      <c r="AOF26" s="20">
        <v>2391</v>
      </c>
      <c r="AOG26" s="20">
        <v>2265</v>
      </c>
      <c r="AOH26" s="20">
        <v>2639</v>
      </c>
      <c r="AOI26" s="20">
        <v>2502</v>
      </c>
      <c r="AOJ26" s="20">
        <v>2263</v>
      </c>
      <c r="AOK26" s="20">
        <v>3273</v>
      </c>
      <c r="AOL26" s="20">
        <v>2647</v>
      </c>
      <c r="AOM26" s="20">
        <v>2446</v>
      </c>
      <c r="AON26" s="20">
        <v>2193</v>
      </c>
      <c r="AOO26" s="20">
        <v>1943</v>
      </c>
      <c r="AOP26" s="20">
        <v>2340</v>
      </c>
      <c r="AOQ26" s="20">
        <v>2079</v>
      </c>
      <c r="AOR26" s="20">
        <v>1920</v>
      </c>
      <c r="AOS26" s="20">
        <v>2223</v>
      </c>
      <c r="AOT26" s="20">
        <v>2164</v>
      </c>
      <c r="AOU26" s="20">
        <v>2920</v>
      </c>
      <c r="AOV26" s="20">
        <v>2506</v>
      </c>
      <c r="AOW26" s="20">
        <v>2869</v>
      </c>
      <c r="AOX26" s="20">
        <v>2480</v>
      </c>
      <c r="AOY26" s="20">
        <v>2125</v>
      </c>
      <c r="AOZ26" s="20">
        <v>2452</v>
      </c>
      <c r="APA26" s="20">
        <v>2464</v>
      </c>
      <c r="APB26" s="20">
        <v>2345</v>
      </c>
      <c r="APC26" s="20">
        <f>+APC24+41</f>
        <v>2113</v>
      </c>
      <c r="APD26" s="20">
        <v>1738</v>
      </c>
      <c r="APE26" s="20">
        <v>2389</v>
      </c>
      <c r="APF26" s="20">
        <v>2283</v>
      </c>
      <c r="APG26" s="20">
        <v>1974</v>
      </c>
      <c r="APH26" s="20">
        <v>1985</v>
      </c>
      <c r="API26" s="20">
        <f>+API24+10</f>
        <v>1645</v>
      </c>
      <c r="APJ26" s="20">
        <v>2690</v>
      </c>
      <c r="APK26" s="20">
        <v>2282</v>
      </c>
      <c r="APL26" s="20">
        <v>2038</v>
      </c>
      <c r="APM26" s="20">
        <v>2298</v>
      </c>
      <c r="APN26" s="20">
        <v>1988</v>
      </c>
      <c r="APO26" s="20">
        <v>2459</v>
      </c>
      <c r="APP26" s="20">
        <v>2377</v>
      </c>
      <c r="APQ26" s="20">
        <v>2817</v>
      </c>
      <c r="APR26" s="20">
        <v>2495</v>
      </c>
      <c r="APS26" s="20">
        <v>2395</v>
      </c>
      <c r="APT26" s="20">
        <v>2381</v>
      </c>
      <c r="APU26" s="20">
        <v>1978</v>
      </c>
      <c r="APV26" s="20">
        <v>2050</v>
      </c>
      <c r="APW26" s="20">
        <v>1760</v>
      </c>
      <c r="APX26" s="20">
        <v>2277</v>
      </c>
      <c r="APY26" s="20">
        <v>2411</v>
      </c>
      <c r="APZ26" s="20">
        <v>2112</v>
      </c>
      <c r="AQA26" s="20">
        <v>1800</v>
      </c>
      <c r="AQB26" s="20">
        <v>1895</v>
      </c>
      <c r="AQC26" s="20">
        <v>2331</v>
      </c>
      <c r="AQD26" s="20">
        <v>2048</v>
      </c>
      <c r="AQE26" s="20">
        <v>2069</v>
      </c>
      <c r="AQF26" s="20">
        <v>1866</v>
      </c>
      <c r="AQG26" s="20">
        <v>1894</v>
      </c>
    </row>
    <row r="27" spans="1:1125" ht="19.5" customHeight="1" x14ac:dyDescent="0.25">
      <c r="A27" s="31" t="s">
        <v>20</v>
      </c>
      <c r="B27" s="14">
        <f t="shared" ref="B27:BM27" si="474">IFERROR(B26/B17,"")</f>
        <v>0.842443729903537</v>
      </c>
      <c r="C27" s="14">
        <f t="shared" si="474"/>
        <v>0.6267029972752044</v>
      </c>
      <c r="D27" s="14">
        <f t="shared" si="474"/>
        <v>0.91978805042938061</v>
      </c>
      <c r="E27" s="14">
        <f t="shared" si="474"/>
        <v>0.83161640756696009</v>
      </c>
      <c r="F27" s="14">
        <f t="shared" si="474"/>
        <v>0.86482588089841339</v>
      </c>
      <c r="G27" s="14">
        <f t="shared" si="474"/>
        <v>0.98920960345292686</v>
      </c>
      <c r="H27" s="14">
        <f t="shared" si="474"/>
        <v>0.96941462426574843</v>
      </c>
      <c r="I27" s="14">
        <f t="shared" si="474"/>
        <v>0.85067246835443033</v>
      </c>
      <c r="J27" s="14">
        <f t="shared" si="474"/>
        <v>0.95678866587957501</v>
      </c>
      <c r="K27" s="14">
        <f t="shared" si="474"/>
        <v>0.94381746810598621</v>
      </c>
      <c r="L27" s="14">
        <f t="shared" si="474"/>
        <v>0.94729766066146814</v>
      </c>
      <c r="M27" s="14">
        <f t="shared" si="474"/>
        <v>0.91526689063083244</v>
      </c>
      <c r="N27" s="14">
        <f t="shared" si="474"/>
        <v>0.89995095635115252</v>
      </c>
      <c r="O27" s="14">
        <f t="shared" si="474"/>
        <v>0.97115384615384615</v>
      </c>
      <c r="P27" s="14">
        <f t="shared" si="474"/>
        <v>0.99350046425255334</v>
      </c>
      <c r="Q27" s="14">
        <f t="shared" si="474"/>
        <v>0.97952430196483975</v>
      </c>
      <c r="R27" s="14">
        <f t="shared" si="474"/>
        <v>0.95701409752715505</v>
      </c>
      <c r="S27" s="14">
        <f t="shared" si="474"/>
        <v>0.99223768736616702</v>
      </c>
      <c r="T27" s="14">
        <f t="shared" si="474"/>
        <v>0.89291676603863579</v>
      </c>
      <c r="U27" s="14">
        <f t="shared" si="474"/>
        <v>0.89888423988842403</v>
      </c>
      <c r="V27" s="14">
        <f t="shared" si="474"/>
        <v>0.80850727387729282</v>
      </c>
      <c r="W27" s="14">
        <f t="shared" si="474"/>
        <v>0.84483775811209438</v>
      </c>
      <c r="X27" s="14">
        <f t="shared" si="474"/>
        <v>0.91793118187646938</v>
      </c>
      <c r="Y27" s="14">
        <f t="shared" si="474"/>
        <v>0.97504007327684905</v>
      </c>
      <c r="Z27" s="14">
        <f t="shared" si="474"/>
        <v>0.94134366925064594</v>
      </c>
      <c r="AA27" s="14">
        <f t="shared" si="474"/>
        <v>0.93375880281690138</v>
      </c>
      <c r="AB27" s="14">
        <f t="shared" si="474"/>
        <v>0.97585464977289027</v>
      </c>
      <c r="AC27" s="14">
        <f t="shared" si="474"/>
        <v>0.9968812021548058</v>
      </c>
      <c r="AD27" s="14">
        <f t="shared" si="474"/>
        <v>0.91753741880824624</v>
      </c>
      <c r="AE27" s="14">
        <f t="shared" si="474"/>
        <v>0.97402952433023515</v>
      </c>
      <c r="AF27" s="14">
        <f t="shared" si="474"/>
        <v>0.99585778391439417</v>
      </c>
      <c r="AG27" s="14">
        <f t="shared" si="474"/>
        <v>0.73073146784486986</v>
      </c>
      <c r="AH27" s="14">
        <f t="shared" si="474"/>
        <v>0.8642874484098082</v>
      </c>
      <c r="AI27" s="14">
        <f t="shared" si="474"/>
        <v>0.97030015797788305</v>
      </c>
      <c r="AJ27" s="14">
        <f t="shared" si="474"/>
        <v>0.91317926296064955</v>
      </c>
      <c r="AK27" s="14">
        <f t="shared" si="474"/>
        <v>0.91090520313613688</v>
      </c>
      <c r="AL27" s="14">
        <f t="shared" si="474"/>
        <v>0.97765517241379307</v>
      </c>
      <c r="AM27" s="14">
        <f t="shared" si="474"/>
        <v>0.99743836055075252</v>
      </c>
      <c r="AN27" s="14">
        <f t="shared" si="474"/>
        <v>0.84601402233186185</v>
      </c>
      <c r="AO27" s="14">
        <f t="shared" si="474"/>
        <v>0.93378259595663637</v>
      </c>
      <c r="AP27" s="14">
        <f t="shared" si="474"/>
        <v>0.77566672476904308</v>
      </c>
      <c r="AQ27" s="14">
        <f t="shared" si="474"/>
        <v>0.91297130661607773</v>
      </c>
      <c r="AR27" s="14">
        <f t="shared" si="474"/>
        <v>0.8062090710647587</v>
      </c>
      <c r="AS27" s="14">
        <f t="shared" si="474"/>
        <v>0.82761194029850749</v>
      </c>
      <c r="AT27" s="14">
        <f t="shared" si="474"/>
        <v>0.96081677704194257</v>
      </c>
      <c r="AU27" s="14">
        <f t="shared" si="474"/>
        <v>0.83414509100230705</v>
      </c>
      <c r="AV27" s="14">
        <f t="shared" si="474"/>
        <v>0.96062749923100588</v>
      </c>
      <c r="AW27" s="14">
        <f t="shared" si="474"/>
        <v>0.97694425326909839</v>
      </c>
      <c r="AX27" s="14">
        <f t="shared" si="474"/>
        <v>0.89128869690424761</v>
      </c>
      <c r="AY27" s="14">
        <f t="shared" si="474"/>
        <v>0.87205882352941178</v>
      </c>
      <c r="AZ27" s="14">
        <f t="shared" si="474"/>
        <v>0.87528809218950065</v>
      </c>
      <c r="BA27" s="14">
        <f t="shared" si="474"/>
        <v>0.91238471673254284</v>
      </c>
      <c r="BB27" s="14">
        <f t="shared" si="474"/>
        <v>0.97163388804841144</v>
      </c>
      <c r="BC27" s="14">
        <f t="shared" si="474"/>
        <v>0.9823829392675012</v>
      </c>
      <c r="BD27" s="14">
        <f t="shared" si="474"/>
        <v>0.96330662167861658</v>
      </c>
      <c r="BE27" s="14">
        <f t="shared" si="474"/>
        <v>0.82116371933827725</v>
      </c>
      <c r="BF27" s="14">
        <f t="shared" si="474"/>
        <v>0.95619179027250778</v>
      </c>
      <c r="BG27" s="14">
        <f t="shared" si="474"/>
        <v>0.95838587641866335</v>
      </c>
      <c r="BH27" s="14">
        <f t="shared" si="474"/>
        <v>0.87851610273134939</v>
      </c>
      <c r="BI27" s="14">
        <f t="shared" si="474"/>
        <v>0.93289955266368441</v>
      </c>
      <c r="BJ27" s="14">
        <f t="shared" si="474"/>
        <v>0.80668841761827081</v>
      </c>
      <c r="BK27" s="14">
        <f t="shared" si="474"/>
        <v>0.93875628140703515</v>
      </c>
      <c r="BL27" s="14">
        <f t="shared" si="474"/>
        <v>0.94285714285714284</v>
      </c>
      <c r="BM27" s="14">
        <f t="shared" si="474"/>
        <v>0.95285275025623506</v>
      </c>
      <c r="BN27" s="14">
        <f t="shared" ref="BN27:DY27" si="475">IFERROR(BN26/BN17,"")</f>
        <v>0.98446693339609315</v>
      </c>
      <c r="BO27" s="14">
        <f t="shared" si="475"/>
        <v>0.81317764804003334</v>
      </c>
      <c r="BP27" s="14">
        <f t="shared" si="475"/>
        <v>0.94097807757166951</v>
      </c>
      <c r="BQ27" s="14">
        <f t="shared" si="475"/>
        <v>0.97609427609427613</v>
      </c>
      <c r="BR27" s="14">
        <f t="shared" si="475"/>
        <v>0.87167581257914728</v>
      </c>
      <c r="BS27" s="14">
        <f t="shared" si="475"/>
        <v>0.77582103760114229</v>
      </c>
      <c r="BT27" s="14">
        <f t="shared" si="475"/>
        <v>0.89309764309764306</v>
      </c>
      <c r="BU27" s="14">
        <f t="shared" si="475"/>
        <v>0.99848599545798633</v>
      </c>
      <c r="BV27" s="14">
        <f t="shared" si="475"/>
        <v>0.99240185732376529</v>
      </c>
      <c r="BW27" s="14">
        <f t="shared" si="475"/>
        <v>0.99696663296258847</v>
      </c>
      <c r="BX27" s="14">
        <f t="shared" si="475"/>
        <v>0.93172554347826086</v>
      </c>
      <c r="BY27" s="14">
        <f t="shared" si="475"/>
        <v>0.9978813559322034</v>
      </c>
      <c r="BZ27" s="14">
        <f t="shared" si="475"/>
        <v>0.99734278122232067</v>
      </c>
      <c r="CA27" s="14">
        <f t="shared" si="475"/>
        <v>0.99205298013245036</v>
      </c>
      <c r="CB27" s="14">
        <f t="shared" si="475"/>
        <v>0.9926739926739927</v>
      </c>
      <c r="CC27" s="14">
        <f t="shared" si="475"/>
        <v>0.90442655935613681</v>
      </c>
      <c r="CD27" s="14">
        <f t="shared" si="475"/>
        <v>0.77553249590387763</v>
      </c>
      <c r="CE27" s="14">
        <f t="shared" si="475"/>
        <v>0.99614197530864201</v>
      </c>
      <c r="CF27" s="14">
        <f t="shared" si="475"/>
        <v>0.98913043478260865</v>
      </c>
      <c r="CG27" s="14">
        <f t="shared" si="475"/>
        <v>0.79108061749571179</v>
      </c>
      <c r="CH27" s="14">
        <f t="shared" si="475"/>
        <v>0.69500414021529122</v>
      </c>
      <c r="CI27" s="14">
        <f t="shared" si="475"/>
        <v>0.88301428137344273</v>
      </c>
      <c r="CJ27" s="14">
        <f t="shared" si="475"/>
        <v>0.94720000000000004</v>
      </c>
      <c r="CK27" s="14">
        <f t="shared" si="475"/>
        <v>0.89513365318711446</v>
      </c>
      <c r="CL27" s="14">
        <f t="shared" si="475"/>
        <v>0.97839960726558661</v>
      </c>
      <c r="CM27" s="14">
        <f t="shared" si="475"/>
        <v>0.8350350989151244</v>
      </c>
      <c r="CN27" s="14">
        <f t="shared" si="475"/>
        <v>0.71136363636363631</v>
      </c>
      <c r="CO27" s="14">
        <f t="shared" si="475"/>
        <v>0.94967266775777415</v>
      </c>
      <c r="CP27" s="14">
        <f t="shared" si="475"/>
        <v>0.85552304316020478</v>
      </c>
      <c r="CQ27" s="14">
        <f t="shared" si="475"/>
        <v>0.97844827586206895</v>
      </c>
      <c r="CR27" s="14">
        <f t="shared" si="475"/>
        <v>0.75242718446601942</v>
      </c>
      <c r="CS27" s="14">
        <f t="shared" si="475"/>
        <v>0.94776684330052985</v>
      </c>
      <c r="CT27" s="14">
        <f t="shared" si="475"/>
        <v>0.97886647454370801</v>
      </c>
      <c r="CU27" s="14">
        <f t="shared" si="475"/>
        <v>0.9973985431841832</v>
      </c>
      <c r="CV27" s="14">
        <f t="shared" si="475"/>
        <v>0.98086606243705943</v>
      </c>
      <c r="CW27" s="14">
        <f t="shared" si="475"/>
        <v>0.93031951053704964</v>
      </c>
      <c r="CX27" s="14">
        <f t="shared" si="475"/>
        <v>0.98673100120627266</v>
      </c>
      <c r="CY27" s="14">
        <f t="shared" si="475"/>
        <v>0.95060190950601908</v>
      </c>
      <c r="CZ27" s="14">
        <f t="shared" si="475"/>
        <v>0.83393017009847803</v>
      </c>
      <c r="DA27" s="14">
        <f t="shared" si="475"/>
        <v>0.51160714285714282</v>
      </c>
      <c r="DB27" s="14">
        <f t="shared" si="475"/>
        <v>0.99263056712592113</v>
      </c>
      <c r="DC27" s="14">
        <f t="shared" si="475"/>
        <v>0.98614851866102349</v>
      </c>
      <c r="DD27" s="14">
        <f t="shared" si="475"/>
        <v>0.98425499231950841</v>
      </c>
      <c r="DE27" s="14">
        <f t="shared" si="475"/>
        <v>0.99080694586312568</v>
      </c>
      <c r="DF27" s="14">
        <f t="shared" si="475"/>
        <v>0.90750670241286868</v>
      </c>
      <c r="DG27" s="14">
        <f t="shared" si="475"/>
        <v>0.97699325664418879</v>
      </c>
      <c r="DH27" s="14">
        <f t="shared" si="475"/>
        <v>0.99907876554583142</v>
      </c>
      <c r="DI27" s="14">
        <f t="shared" si="475"/>
        <v>0.97627118644067801</v>
      </c>
      <c r="DJ27" s="14">
        <f t="shared" si="475"/>
        <v>0.98787559304164474</v>
      </c>
      <c r="DK27" s="14">
        <f t="shared" si="475"/>
        <v>0.95090180360721444</v>
      </c>
      <c r="DL27" s="14">
        <f t="shared" si="475"/>
        <v>0.99870689655172418</v>
      </c>
      <c r="DM27" s="14">
        <f t="shared" si="475"/>
        <v>0.99742930591259638</v>
      </c>
      <c r="DN27" s="14">
        <f t="shared" si="475"/>
        <v>0.96298405466970383</v>
      </c>
      <c r="DO27" s="14">
        <f t="shared" si="475"/>
        <v>0.97534833869239013</v>
      </c>
      <c r="DP27" s="14">
        <f t="shared" si="475"/>
        <v>0.7477678571428571</v>
      </c>
      <c r="DQ27" s="14">
        <f t="shared" si="475"/>
        <v>0.98984771573604058</v>
      </c>
      <c r="DR27" s="14">
        <f t="shared" si="475"/>
        <v>0.99865410497981155</v>
      </c>
      <c r="DS27" s="14">
        <f t="shared" si="475"/>
        <v>0.9917234664070107</v>
      </c>
      <c r="DT27" s="14">
        <f t="shared" si="475"/>
        <v>0.99736564805057959</v>
      </c>
      <c r="DU27" s="14">
        <f t="shared" si="475"/>
        <v>0.86904761904761907</v>
      </c>
      <c r="DV27" s="14">
        <f t="shared" si="475"/>
        <v>0.94791281861839671</v>
      </c>
      <c r="DW27" s="14">
        <f t="shared" si="475"/>
        <v>0.87876802096985585</v>
      </c>
      <c r="DX27" s="14">
        <f t="shared" si="475"/>
        <v>0.6621689155422289</v>
      </c>
      <c r="DY27" s="14">
        <f t="shared" si="475"/>
        <v>0.51555341210513628</v>
      </c>
      <c r="DZ27" s="14">
        <f t="shared" ref="DZ27:GK27" si="476">IFERROR(DZ26/DZ17,"")</f>
        <v>0.65719737121051514</v>
      </c>
      <c r="EA27" s="14">
        <f t="shared" si="476"/>
        <v>0.6275814985492405</v>
      </c>
      <c r="EB27" s="14">
        <f t="shared" si="476"/>
        <v>0.94182045667813574</v>
      </c>
      <c r="EC27" s="14">
        <f t="shared" si="476"/>
        <v>0.97362637362637361</v>
      </c>
      <c r="ED27" s="14">
        <f t="shared" si="476"/>
        <v>0.85854220685681359</v>
      </c>
      <c r="EE27" s="14">
        <f t="shared" si="476"/>
        <v>0.96135265700483097</v>
      </c>
      <c r="EF27" s="14">
        <f t="shared" si="476"/>
        <v>0.990979381443299</v>
      </c>
      <c r="EG27" s="14">
        <f t="shared" si="476"/>
        <v>0.99855072463768113</v>
      </c>
      <c r="EH27" s="14">
        <f t="shared" si="476"/>
        <v>0.99844961240310082</v>
      </c>
      <c r="EI27" s="14">
        <f t="shared" si="476"/>
        <v>0.93851132686084138</v>
      </c>
      <c r="EJ27" s="14">
        <f t="shared" si="476"/>
        <v>0.99171597633136099</v>
      </c>
      <c r="EK27" s="14">
        <f t="shared" si="476"/>
        <v>0.99762583095916424</v>
      </c>
      <c r="EL27" s="14">
        <f t="shared" si="476"/>
        <v>0.98298676748582225</v>
      </c>
      <c r="EM27" s="14">
        <f t="shared" si="476"/>
        <v>0.99732334047109206</v>
      </c>
      <c r="EN27" s="14">
        <f t="shared" si="476"/>
        <v>0.90078585461689586</v>
      </c>
      <c r="EO27" s="14">
        <f t="shared" si="476"/>
        <v>0.99507995079950795</v>
      </c>
      <c r="EP27" s="14">
        <f t="shared" si="476"/>
        <v>0.99877600979192172</v>
      </c>
      <c r="EQ27" s="14">
        <f t="shared" si="476"/>
        <v>0.98029944838455474</v>
      </c>
      <c r="ER27" s="14">
        <f t="shared" si="476"/>
        <v>0.95638520586182829</v>
      </c>
      <c r="ES27" s="14">
        <f t="shared" si="476"/>
        <v>0.51663585951940849</v>
      </c>
      <c r="ET27" s="14">
        <f t="shared" si="476"/>
        <v>0.97895728643216084</v>
      </c>
      <c r="EU27" s="14">
        <f t="shared" si="476"/>
        <v>0.98937139386577588</v>
      </c>
      <c r="EV27" s="14">
        <f t="shared" si="476"/>
        <v>0.98069009180120292</v>
      </c>
      <c r="EW27" s="14">
        <f t="shared" si="476"/>
        <v>0.99823399558498893</v>
      </c>
      <c r="EX27" s="14">
        <f t="shared" si="476"/>
        <v>0.98426229508196716</v>
      </c>
      <c r="EY27" s="14">
        <f t="shared" si="476"/>
        <v>0.99614197530864201</v>
      </c>
      <c r="EZ27" s="14">
        <f t="shared" si="476"/>
        <v>0.99367888748419719</v>
      </c>
      <c r="FA27" s="14">
        <f t="shared" si="476"/>
        <v>0.60431423052157118</v>
      </c>
      <c r="FB27" s="14">
        <f t="shared" si="476"/>
        <v>0.46186144156752973</v>
      </c>
      <c r="FC27" s="14">
        <f t="shared" si="476"/>
        <v>8.8187802757421444E-3</v>
      </c>
      <c r="FD27" s="14">
        <f t="shared" si="476"/>
        <v>6.8728522336769758E-3</v>
      </c>
      <c r="FE27" s="14">
        <f t="shared" si="476"/>
        <v>0.44370483073411943</v>
      </c>
      <c r="FF27" s="14">
        <f t="shared" si="476"/>
        <v>0.81703391928695224</v>
      </c>
      <c r="FG27" s="14">
        <f t="shared" si="476"/>
        <v>0.85047281323877066</v>
      </c>
      <c r="FH27" s="14">
        <f t="shared" si="476"/>
        <v>0.47051816557474685</v>
      </c>
      <c r="FI27" s="14">
        <f t="shared" si="476"/>
        <v>0.71618357487922701</v>
      </c>
      <c r="FJ27" s="14">
        <f t="shared" si="476"/>
        <v>0.81792318634423899</v>
      </c>
      <c r="FK27" s="14">
        <f t="shared" si="476"/>
        <v>0.69160387513455324</v>
      </c>
      <c r="FL27" s="14">
        <f t="shared" si="476"/>
        <v>0.8372021046115754</v>
      </c>
      <c r="FM27" s="14">
        <f t="shared" si="476"/>
        <v>0.15111398127219891</v>
      </c>
      <c r="FN27" s="14">
        <f t="shared" si="476"/>
        <v>0.35482764534385181</v>
      </c>
      <c r="FO27" s="14">
        <f t="shared" si="476"/>
        <v>0.66545630597918182</v>
      </c>
      <c r="FP27" s="14">
        <f t="shared" si="476"/>
        <v>0.81935846933033207</v>
      </c>
      <c r="FQ27" s="14">
        <f t="shared" si="476"/>
        <v>0.92776057791537669</v>
      </c>
      <c r="FR27" s="14">
        <f t="shared" si="476"/>
        <v>0.56292440018107737</v>
      </c>
      <c r="FS27" s="14">
        <f t="shared" si="476"/>
        <v>0.75438108484005562</v>
      </c>
      <c r="FT27" s="14">
        <f t="shared" si="476"/>
        <v>0.94249775381850853</v>
      </c>
      <c r="FU27" s="14">
        <f t="shared" si="476"/>
        <v>0.86231486560614368</v>
      </c>
      <c r="FV27" s="14">
        <f t="shared" si="476"/>
        <v>0.4735202492211838</v>
      </c>
      <c r="FW27" s="14">
        <f t="shared" si="476"/>
        <v>0.51537645811240718</v>
      </c>
      <c r="FX27" s="14">
        <f t="shared" si="476"/>
        <v>0.83575727181544635</v>
      </c>
      <c r="FY27" s="14">
        <f t="shared" si="476"/>
        <v>0.94546627944498229</v>
      </c>
      <c r="FZ27" s="14">
        <f t="shared" si="476"/>
        <v>0.96097907059240861</v>
      </c>
      <c r="GA27" s="14">
        <f t="shared" si="476"/>
        <v>0.90716305372290296</v>
      </c>
      <c r="GB27" s="14">
        <f t="shared" si="476"/>
        <v>0.80366830276414358</v>
      </c>
      <c r="GC27" s="14">
        <f t="shared" si="476"/>
        <v>0.84297242770679215</v>
      </c>
      <c r="GD27" s="14">
        <f t="shared" si="476"/>
        <v>0.96251931993817619</v>
      </c>
      <c r="GE27" s="14">
        <f t="shared" si="476"/>
        <v>0.96172792724516865</v>
      </c>
      <c r="GF27" s="14">
        <f t="shared" si="476"/>
        <v>0.83479999999999999</v>
      </c>
      <c r="GG27" s="14">
        <f t="shared" si="476"/>
        <v>0.6029140160065668</v>
      </c>
      <c r="GH27" s="14">
        <f t="shared" si="476"/>
        <v>0.45659903785818867</v>
      </c>
      <c r="GI27" s="14">
        <f t="shared" si="476"/>
        <v>0.26344368540900331</v>
      </c>
      <c r="GJ27" s="14">
        <f t="shared" si="476"/>
        <v>0.43943901402464941</v>
      </c>
      <c r="GK27" s="14">
        <f t="shared" si="476"/>
        <v>8.3469990160708427E-2</v>
      </c>
      <c r="GL27" s="14">
        <f t="shared" ref="GL27:IW27" si="477">IFERROR(GL26/GL17,"")</f>
        <v>0.47224110582370271</v>
      </c>
      <c r="GM27" s="14">
        <f t="shared" si="477"/>
        <v>0.72602053593789129</v>
      </c>
      <c r="GN27" s="14">
        <f t="shared" si="477"/>
        <v>0.99592529711375211</v>
      </c>
      <c r="GO27" s="14">
        <f t="shared" si="477"/>
        <v>0.96997690531177827</v>
      </c>
      <c r="GP27" s="14">
        <f t="shared" si="477"/>
        <v>0.6899924755455229</v>
      </c>
      <c r="GQ27" s="14">
        <f t="shared" si="477"/>
        <v>0.41502166586422723</v>
      </c>
      <c r="GR27" s="14">
        <f t="shared" si="477"/>
        <v>0.55642973412913732</v>
      </c>
      <c r="GS27" s="14">
        <f t="shared" si="477"/>
        <v>0.83794326241134753</v>
      </c>
      <c r="GT27" s="14">
        <f t="shared" si="477"/>
        <v>0.85172704296545909</v>
      </c>
      <c r="GU27" s="14">
        <f t="shared" si="477"/>
        <v>0.7798393796732207</v>
      </c>
      <c r="GV27" s="14">
        <f t="shared" si="477"/>
        <v>0.83344803854094973</v>
      </c>
      <c r="GW27" s="14">
        <f t="shared" si="477"/>
        <v>0.97392699558764539</v>
      </c>
      <c r="GX27" s="14">
        <f t="shared" si="477"/>
        <v>0.99592833876221498</v>
      </c>
      <c r="GY27" s="14">
        <f t="shared" si="477"/>
        <v>0.99858690532265659</v>
      </c>
      <c r="GZ27" s="14">
        <f t="shared" si="477"/>
        <v>0.85300993571011108</v>
      </c>
      <c r="HA27" s="14">
        <f t="shared" si="477"/>
        <v>0.92660550458715596</v>
      </c>
      <c r="HB27" s="14">
        <f t="shared" si="477"/>
        <v>0.98037735849056606</v>
      </c>
      <c r="HC27" s="14">
        <f t="shared" si="477"/>
        <v>0.91100543478260865</v>
      </c>
      <c r="HD27" s="14">
        <f t="shared" si="477"/>
        <v>0.92457057505601192</v>
      </c>
      <c r="HE27" s="14">
        <f t="shared" si="477"/>
        <v>0.52605962279456497</v>
      </c>
      <c r="HF27" s="14">
        <f t="shared" si="477"/>
        <v>0.8370311674590597</v>
      </c>
      <c r="HG27" s="14">
        <f t="shared" si="477"/>
        <v>0.92939150401836967</v>
      </c>
      <c r="HH27" s="14">
        <f t="shared" si="477"/>
        <v>0.96876006441223828</v>
      </c>
      <c r="HI27" s="14">
        <f t="shared" si="477"/>
        <v>0.96113074204946991</v>
      </c>
      <c r="HJ27" s="14">
        <f t="shared" si="477"/>
        <v>0.84084636614535424</v>
      </c>
      <c r="HK27" s="14">
        <f t="shared" si="477"/>
        <v>0.95884315906562845</v>
      </c>
      <c r="HL27" s="14">
        <f t="shared" si="477"/>
        <v>0.98873955684707593</v>
      </c>
      <c r="HM27" s="14">
        <f t="shared" si="477"/>
        <v>0.6979055733049343</v>
      </c>
      <c r="HN27" s="14">
        <f t="shared" si="477"/>
        <v>0.40953134269329644</v>
      </c>
      <c r="HO27" s="14">
        <f t="shared" si="477"/>
        <v>0.69465192709889456</v>
      </c>
      <c r="HP27" s="14">
        <f t="shared" si="477"/>
        <v>0.93837123991195892</v>
      </c>
      <c r="HQ27" s="14">
        <f t="shared" si="477"/>
        <v>0.99589041095890407</v>
      </c>
      <c r="HR27" s="14">
        <f t="shared" si="477"/>
        <v>0.98978685612788631</v>
      </c>
      <c r="HS27" s="14">
        <f t="shared" si="477"/>
        <v>0.99116247450713801</v>
      </c>
      <c r="HT27" s="14">
        <f t="shared" si="477"/>
        <v>0.99819086386250566</v>
      </c>
      <c r="HU27" s="14">
        <f t="shared" si="477"/>
        <v>0.99763453577764638</v>
      </c>
      <c r="HV27" s="14">
        <f t="shared" si="477"/>
        <v>0.90932698550097379</v>
      </c>
      <c r="HW27" s="14">
        <f t="shared" si="477"/>
        <v>0.64146281195947619</v>
      </c>
      <c r="HX27" s="14">
        <f t="shared" si="477"/>
        <v>0.81646763042111881</v>
      </c>
      <c r="HY27" s="14">
        <f t="shared" si="477"/>
        <v>0.98884089272858167</v>
      </c>
      <c r="HZ27" s="14">
        <f t="shared" si="477"/>
        <v>0.97028571428571431</v>
      </c>
      <c r="IA27" s="14">
        <f t="shared" si="477"/>
        <v>0.51819602589863811</v>
      </c>
      <c r="IB27" s="14">
        <f t="shared" si="477"/>
        <v>0.8630227197892657</v>
      </c>
      <c r="IC27" s="14">
        <f t="shared" si="477"/>
        <v>0.98481821813823411</v>
      </c>
      <c r="ID27" s="14">
        <f t="shared" si="477"/>
        <v>0.98810090433127085</v>
      </c>
      <c r="IE27" s="14">
        <f t="shared" si="477"/>
        <v>0.78925447730112452</v>
      </c>
      <c r="IF27" s="14">
        <f t="shared" si="477"/>
        <v>0.32981115107913667</v>
      </c>
      <c r="IG27" s="14">
        <f t="shared" si="477"/>
        <v>0.72977725674091443</v>
      </c>
      <c r="IH27" s="14">
        <f t="shared" si="477"/>
        <v>0.98190863862505651</v>
      </c>
      <c r="II27" s="14">
        <f t="shared" si="477"/>
        <v>0.9818464730290456</v>
      </c>
      <c r="IJ27" s="14">
        <f t="shared" si="477"/>
        <v>0.99199014171287736</v>
      </c>
      <c r="IK27" s="14">
        <f t="shared" si="477"/>
        <v>0.89435897435897438</v>
      </c>
      <c r="IL27" s="14">
        <f t="shared" si="477"/>
        <v>0.97644110275689222</v>
      </c>
      <c r="IM27" s="14">
        <f t="shared" si="477"/>
        <v>0.98838709677419356</v>
      </c>
      <c r="IN27" s="14">
        <f t="shared" si="477"/>
        <v>1</v>
      </c>
      <c r="IO27" s="14">
        <f t="shared" si="477"/>
        <v>0.81944884383908778</v>
      </c>
      <c r="IP27" s="14">
        <f t="shared" si="477"/>
        <v>0.93071428571428572</v>
      </c>
      <c r="IQ27" s="14">
        <f t="shared" si="477"/>
        <v>0.98034627983153955</v>
      </c>
      <c r="IR27" s="14">
        <f t="shared" si="477"/>
        <v>0.99931693989071035</v>
      </c>
      <c r="IS27" s="14">
        <f t="shared" si="477"/>
        <v>0.28419452887537994</v>
      </c>
      <c r="IT27" s="14">
        <f t="shared" si="477"/>
        <v>0.73245273245273246</v>
      </c>
      <c r="IU27" s="14">
        <f t="shared" si="477"/>
        <v>0.71978021978021978</v>
      </c>
      <c r="IV27" s="14">
        <f t="shared" si="477"/>
        <v>0.97386058981233248</v>
      </c>
      <c r="IW27" s="14">
        <f t="shared" si="477"/>
        <v>0.98858833474218089</v>
      </c>
      <c r="IX27" s="14">
        <f t="shared" ref="IX27:LI27" si="478">IFERROR(IX26/IX17,"")</f>
        <v>0.94738500315059859</v>
      </c>
      <c r="IY27" s="14">
        <f t="shared" si="478"/>
        <v>0.83947858472998138</v>
      </c>
      <c r="IZ27" s="14">
        <f t="shared" si="478"/>
        <v>0.80306002353864259</v>
      </c>
      <c r="JA27" s="14">
        <f t="shared" si="478"/>
        <v>0.97826086956521741</v>
      </c>
      <c r="JB27" s="14">
        <f t="shared" si="478"/>
        <v>0.7993837726805888</v>
      </c>
      <c r="JC27" s="14">
        <f t="shared" si="478"/>
        <v>0.72418604651162788</v>
      </c>
      <c r="JD27" s="14">
        <f t="shared" si="478"/>
        <v>0.77056962025316456</v>
      </c>
      <c r="JE27" s="14">
        <f t="shared" si="478"/>
        <v>0.956039603960396</v>
      </c>
      <c r="JF27" s="14">
        <f t="shared" si="478"/>
        <v>0.97966653111020741</v>
      </c>
      <c r="JG27" s="14">
        <f t="shared" si="478"/>
        <v>0.80539099526066349</v>
      </c>
      <c r="JH27" s="14">
        <f t="shared" si="478"/>
        <v>0.90800681431005115</v>
      </c>
      <c r="JI27" s="14">
        <f t="shared" si="478"/>
        <v>0.97505126452494872</v>
      </c>
      <c r="JJ27" s="14">
        <f t="shared" si="478"/>
        <v>0.95132426628489619</v>
      </c>
      <c r="JK27" s="14">
        <f t="shared" si="478"/>
        <v>0.90407270279367213</v>
      </c>
      <c r="JL27" s="14">
        <f t="shared" si="478"/>
        <v>0.48901098901098899</v>
      </c>
      <c r="JM27" s="14">
        <f t="shared" si="478"/>
        <v>0.78770491803278686</v>
      </c>
      <c r="JN27" s="14">
        <f t="shared" si="478"/>
        <v>0.96903820816864294</v>
      </c>
      <c r="JO27" s="14">
        <f t="shared" si="478"/>
        <v>0.95429472025216711</v>
      </c>
      <c r="JP27" s="14">
        <f t="shared" si="478"/>
        <v>0.96573426573426568</v>
      </c>
      <c r="JQ27" s="14">
        <f t="shared" si="478"/>
        <v>0.80287286063569685</v>
      </c>
      <c r="JR27" s="14">
        <f t="shared" si="478"/>
        <v>0.94285714285714284</v>
      </c>
      <c r="JS27" s="14">
        <f t="shared" si="478"/>
        <v>0.98283612586841029</v>
      </c>
      <c r="JT27" s="14">
        <f t="shared" si="478"/>
        <v>0.94196044711951854</v>
      </c>
      <c r="JU27" s="14">
        <f t="shared" si="478"/>
        <v>0.80791846334770678</v>
      </c>
      <c r="JV27" s="14">
        <f t="shared" si="478"/>
        <v>0.9536395147313691</v>
      </c>
      <c r="JW27" s="14">
        <f t="shared" si="478"/>
        <v>0.5926034634575873</v>
      </c>
      <c r="JX27" s="14">
        <f t="shared" si="478"/>
        <v>0.79364559449721583</v>
      </c>
      <c r="JY27" s="14">
        <f t="shared" si="478"/>
        <v>0.88893312101910826</v>
      </c>
      <c r="JZ27" s="14">
        <f t="shared" si="478"/>
        <v>0.69005397070161911</v>
      </c>
      <c r="KA27" s="14">
        <f t="shared" si="478"/>
        <v>0.81275362318840583</v>
      </c>
      <c r="KB27" s="14">
        <f t="shared" si="478"/>
        <v>0.94264972776769507</v>
      </c>
      <c r="KC27" s="14">
        <f t="shared" si="478"/>
        <v>0.98375676801332779</v>
      </c>
      <c r="KD27" s="14">
        <f t="shared" si="478"/>
        <v>0.98375676801332779</v>
      </c>
      <c r="KE27" s="14">
        <f t="shared" si="478"/>
        <v>0.9491677912730544</v>
      </c>
      <c r="KF27" s="14">
        <f t="shared" si="478"/>
        <v>0.60626607435118074</v>
      </c>
      <c r="KG27" s="14">
        <f t="shared" si="478"/>
        <v>0.58920245398773008</v>
      </c>
      <c r="KH27" s="14">
        <f t="shared" si="478"/>
        <v>0.92016280525986227</v>
      </c>
      <c r="KI27" s="14">
        <f t="shared" si="478"/>
        <v>0.86862606232294615</v>
      </c>
      <c r="KJ27" s="14">
        <f t="shared" si="478"/>
        <v>0.84013377926421406</v>
      </c>
      <c r="KK27" s="14">
        <f t="shared" si="478"/>
        <v>0.59437842778793415</v>
      </c>
      <c r="KL27" s="14">
        <f t="shared" si="478"/>
        <v>0.8837520938023451</v>
      </c>
      <c r="KM27" s="14">
        <f t="shared" si="478"/>
        <v>0.98355939169749285</v>
      </c>
      <c r="KN27" s="14">
        <f t="shared" si="478"/>
        <v>0.99413776257938447</v>
      </c>
      <c r="KO27" s="14">
        <f t="shared" si="478"/>
        <v>0.97976570820021303</v>
      </c>
      <c r="KP27" s="14">
        <f t="shared" si="478"/>
        <v>0.63241525423728817</v>
      </c>
      <c r="KQ27" s="14">
        <f t="shared" si="478"/>
        <v>0.96054114994363027</v>
      </c>
      <c r="KR27" s="14">
        <f t="shared" si="478"/>
        <v>0.99573863636363635</v>
      </c>
      <c r="KS27" s="14">
        <f t="shared" si="478"/>
        <v>0.98160798738833421</v>
      </c>
      <c r="KT27" s="14">
        <f t="shared" si="478"/>
        <v>0.93444227005870839</v>
      </c>
      <c r="KU27" s="14">
        <f t="shared" si="478"/>
        <v>0.97993052875337705</v>
      </c>
      <c r="KV27" s="14">
        <f t="shared" si="478"/>
        <v>0.95833333333333337</v>
      </c>
      <c r="KW27" s="14">
        <f t="shared" si="478"/>
        <v>0.92448979591836733</v>
      </c>
      <c r="KX27" s="14">
        <f t="shared" si="478"/>
        <v>0.88574597892401552</v>
      </c>
      <c r="KY27" s="14">
        <f t="shared" si="478"/>
        <v>0.92864061995479497</v>
      </c>
      <c r="KZ27" s="14">
        <f t="shared" si="478"/>
        <v>0.81055900621118016</v>
      </c>
      <c r="LA27" s="14">
        <f t="shared" si="478"/>
        <v>0.842830540037244</v>
      </c>
      <c r="LB27" s="14">
        <f t="shared" si="478"/>
        <v>0.94835121176003179</v>
      </c>
      <c r="LC27" s="14">
        <f t="shared" si="478"/>
        <v>0.83657884688812523</v>
      </c>
      <c r="LD27" s="14">
        <f t="shared" si="478"/>
        <v>0.4585115483319076</v>
      </c>
      <c r="LE27" s="14">
        <f t="shared" si="478"/>
        <v>0.80312124849939981</v>
      </c>
      <c r="LF27" s="14">
        <f t="shared" si="478"/>
        <v>0.83190066857688638</v>
      </c>
      <c r="LG27" s="14">
        <f t="shared" si="478"/>
        <v>0.95837063563115488</v>
      </c>
      <c r="LH27" s="14">
        <f t="shared" si="478"/>
        <v>0.94988610478359914</v>
      </c>
      <c r="LI27" s="14">
        <f t="shared" si="478"/>
        <v>0.61123668065870196</v>
      </c>
      <c r="LJ27" s="14">
        <f t="shared" ref="LJ27:NU27" si="479">IFERROR(LJ26/LJ17,"")</f>
        <v>0.9341772151898734</v>
      </c>
      <c r="LK27" s="14">
        <f t="shared" si="479"/>
        <v>0.94658216387505656</v>
      </c>
      <c r="LL27" s="14">
        <f t="shared" si="479"/>
        <v>0.82657463330457293</v>
      </c>
      <c r="LM27" s="14">
        <f t="shared" si="479"/>
        <v>0.92180670228266148</v>
      </c>
      <c r="LN27" s="14">
        <f t="shared" si="479"/>
        <v>0.8353248693054518</v>
      </c>
      <c r="LO27" s="14">
        <f t="shared" si="479"/>
        <v>0.92919540229885056</v>
      </c>
      <c r="LP27" s="14">
        <f t="shared" si="479"/>
        <v>0.92033426183844014</v>
      </c>
      <c r="LQ27" s="14">
        <f t="shared" si="479"/>
        <v>0.87188405797101454</v>
      </c>
      <c r="LR27" s="14">
        <f t="shared" si="479"/>
        <v>0.86785920369301783</v>
      </c>
      <c r="LS27" s="14">
        <f t="shared" si="479"/>
        <v>0.90232751454696591</v>
      </c>
      <c r="LT27" s="14">
        <f t="shared" si="479"/>
        <v>0.87671232876712324</v>
      </c>
      <c r="LU27" s="14">
        <f t="shared" si="479"/>
        <v>0.98704414587332057</v>
      </c>
      <c r="LV27" s="14">
        <f t="shared" si="479"/>
        <v>0.96082370668006023</v>
      </c>
      <c r="LW27" s="14">
        <f t="shared" si="479"/>
        <v>0.81642512077294682</v>
      </c>
      <c r="LX27" s="14">
        <f t="shared" si="479"/>
        <v>0.66464590796362633</v>
      </c>
      <c r="LY27" s="14">
        <f t="shared" si="479"/>
        <v>0.80029640607632457</v>
      </c>
      <c r="LZ27" s="14">
        <f t="shared" si="479"/>
        <v>0.95789074355083459</v>
      </c>
      <c r="MA27" s="14">
        <f t="shared" si="479"/>
        <v>0.91039294895336031</v>
      </c>
      <c r="MB27" s="14">
        <f t="shared" si="479"/>
        <v>0.66808510638297869</v>
      </c>
      <c r="MC27" s="14">
        <f t="shared" si="479"/>
        <v>0.81681205392545597</v>
      </c>
      <c r="MD27" s="14">
        <f t="shared" si="479"/>
        <v>0.93676262387918829</v>
      </c>
      <c r="ME27" s="14">
        <f t="shared" si="479"/>
        <v>0.91381048387096775</v>
      </c>
      <c r="MF27" s="14">
        <f t="shared" si="479"/>
        <v>0.89937629937629937</v>
      </c>
      <c r="MG27" s="14">
        <f t="shared" si="479"/>
        <v>0.63488576449912126</v>
      </c>
      <c r="MH27" s="14">
        <f t="shared" si="479"/>
        <v>0.90006988120195663</v>
      </c>
      <c r="MI27" s="14">
        <f t="shared" si="479"/>
        <v>0.97472283813747229</v>
      </c>
      <c r="MJ27" s="14">
        <f t="shared" si="479"/>
        <v>0.90638075313807531</v>
      </c>
      <c r="MK27" s="14">
        <f t="shared" si="479"/>
        <v>0.99305957200694039</v>
      </c>
      <c r="ML27" s="14">
        <f t="shared" si="479"/>
        <v>0.7663331371394938</v>
      </c>
      <c r="MM27" s="14">
        <f t="shared" si="479"/>
        <v>0.96967108073472874</v>
      </c>
      <c r="MN27" s="14">
        <f t="shared" si="479"/>
        <v>0.92293233082706772</v>
      </c>
      <c r="MO27" s="14">
        <f t="shared" si="479"/>
        <v>0.92333654773384766</v>
      </c>
      <c r="MP27" s="14">
        <f t="shared" si="479"/>
        <v>0.99455040871934608</v>
      </c>
      <c r="MQ27" s="14">
        <f t="shared" si="479"/>
        <v>0.90586034912718205</v>
      </c>
      <c r="MR27" s="14">
        <f t="shared" si="479"/>
        <v>0.90146900752418491</v>
      </c>
      <c r="MS27" s="14">
        <f t="shared" si="479"/>
        <v>0.82758620689655171</v>
      </c>
      <c r="MT27" s="14">
        <f t="shared" si="479"/>
        <v>0.8675373134328358</v>
      </c>
      <c r="MU27" s="14">
        <f t="shared" si="479"/>
        <v>0.99433656957928807</v>
      </c>
      <c r="MV27" s="14">
        <f t="shared" si="479"/>
        <v>0.49881460407776196</v>
      </c>
      <c r="MW27" s="14">
        <f t="shared" si="479"/>
        <v>0.77982954545454541</v>
      </c>
      <c r="MX27" s="14">
        <f t="shared" si="479"/>
        <v>0.99009900990099009</v>
      </c>
      <c r="MY27" s="14">
        <f t="shared" si="479"/>
        <v>0.97438752783964366</v>
      </c>
      <c r="MZ27" s="14">
        <f t="shared" si="479"/>
        <v>0.78403216542217113</v>
      </c>
      <c r="NA27" s="14">
        <f t="shared" si="479"/>
        <v>0.9798882681564246</v>
      </c>
      <c r="NB27" s="14">
        <f t="shared" si="479"/>
        <v>0.87247745813653932</v>
      </c>
      <c r="NC27" s="14">
        <f t="shared" si="479"/>
        <v>0.98523783488244943</v>
      </c>
      <c r="ND27" s="14">
        <f t="shared" si="479"/>
        <v>0.99755948749237344</v>
      </c>
      <c r="NE27" s="14">
        <f t="shared" si="479"/>
        <v>0.73805309734513269</v>
      </c>
      <c r="NF27" s="14">
        <f t="shared" si="479"/>
        <v>0.8637137989778535</v>
      </c>
      <c r="NG27" s="14">
        <f t="shared" si="479"/>
        <v>0.98611825192802061</v>
      </c>
      <c r="NH27" s="14">
        <f t="shared" si="479"/>
        <v>0.99581589958159</v>
      </c>
      <c r="NI27" s="14">
        <f t="shared" si="479"/>
        <v>0.99348109517601046</v>
      </c>
      <c r="NJ27" s="14">
        <f t="shared" si="479"/>
        <v>0.97235023041474655</v>
      </c>
      <c r="NK27" s="14">
        <f t="shared" si="479"/>
        <v>0.85898468976631748</v>
      </c>
      <c r="NL27" s="14">
        <f t="shared" si="479"/>
        <v>0.86515028432168972</v>
      </c>
      <c r="NM27" s="14">
        <f t="shared" si="479"/>
        <v>0.96991247264770242</v>
      </c>
      <c r="NN27" s="14">
        <f t="shared" si="479"/>
        <v>0.74724748683580655</v>
      </c>
      <c r="NO27" s="14">
        <f t="shared" si="479"/>
        <v>0.88641144299537233</v>
      </c>
      <c r="NP27" s="14">
        <f t="shared" si="479"/>
        <v>0.63124238733252136</v>
      </c>
      <c r="NQ27" s="14">
        <f t="shared" si="479"/>
        <v>0.51661807580174923</v>
      </c>
      <c r="NR27" s="14">
        <f t="shared" si="479"/>
        <v>0.63834562359730684</v>
      </c>
      <c r="NS27" s="14">
        <f t="shared" si="479"/>
        <v>0.97611292073832789</v>
      </c>
      <c r="NT27" s="14">
        <f t="shared" si="479"/>
        <v>0.6631194892064457</v>
      </c>
      <c r="NU27" s="14">
        <f t="shared" si="479"/>
        <v>0.87592867756315007</v>
      </c>
      <c r="NV27" s="14">
        <f t="shared" ref="NV27:QG27" si="480">IFERROR(NV26/NV17,"")</f>
        <v>0.95753899480069327</v>
      </c>
      <c r="NW27" s="14">
        <f t="shared" si="480"/>
        <v>0.87148760330578512</v>
      </c>
      <c r="NX27" s="14">
        <f t="shared" si="480"/>
        <v>0.9107495069033531</v>
      </c>
      <c r="NY27" s="14">
        <f t="shared" si="480"/>
        <v>0.93227478937135455</v>
      </c>
      <c r="NZ27" s="14">
        <f t="shared" si="480"/>
        <v>0.94775212636695016</v>
      </c>
      <c r="OA27" s="14">
        <f t="shared" si="480"/>
        <v>0.92680562287930202</v>
      </c>
      <c r="OB27" s="14">
        <f t="shared" si="480"/>
        <v>0.935340022296544</v>
      </c>
      <c r="OC27" s="14">
        <f t="shared" si="480"/>
        <v>0.91384778012684986</v>
      </c>
      <c r="OD27" s="14">
        <f t="shared" si="480"/>
        <v>0.88115512773047022</v>
      </c>
      <c r="OE27" s="14">
        <f t="shared" si="480"/>
        <v>0.95327942497753815</v>
      </c>
      <c r="OF27" s="14">
        <f t="shared" si="480"/>
        <v>0.90649470290188849</v>
      </c>
      <c r="OG27" s="14">
        <f t="shared" si="480"/>
        <v>0.96522177419354838</v>
      </c>
      <c r="OH27" s="14">
        <f t="shared" si="480"/>
        <v>0.88861985472154958</v>
      </c>
      <c r="OI27" s="14">
        <f t="shared" si="480"/>
        <v>0.25915773735360081</v>
      </c>
      <c r="OJ27" s="14">
        <f t="shared" si="480"/>
        <v>0.78186870441125389</v>
      </c>
      <c r="OK27" s="14">
        <f t="shared" si="480"/>
        <v>0.93906957595718399</v>
      </c>
      <c r="OL27" s="14">
        <f t="shared" si="480"/>
        <v>0.80573248407643316</v>
      </c>
      <c r="OM27" s="14">
        <f t="shared" si="480"/>
        <v>0.91699261190786618</v>
      </c>
      <c r="ON27" s="14">
        <f t="shared" si="480"/>
        <v>0.8144699140401146</v>
      </c>
      <c r="OO27" s="14">
        <f t="shared" si="480"/>
        <v>0.91784338896020534</v>
      </c>
      <c r="OP27" s="14">
        <f t="shared" si="480"/>
        <v>0.92716535433070868</v>
      </c>
      <c r="OQ27" s="14">
        <f t="shared" si="480"/>
        <v>0.82855680655066533</v>
      </c>
      <c r="OR27" s="14">
        <f t="shared" si="480"/>
        <v>0.75011441647597255</v>
      </c>
      <c r="OS27" s="14">
        <f t="shared" si="480"/>
        <v>0.3579898362507058</v>
      </c>
      <c r="OT27" s="14">
        <f t="shared" si="480"/>
        <v>0.80709624796084833</v>
      </c>
      <c r="OU27" s="14">
        <f t="shared" si="480"/>
        <v>0.89797882579403276</v>
      </c>
      <c r="OV27" s="14">
        <f t="shared" si="480"/>
        <v>0.921227621483376</v>
      </c>
      <c r="OW27" s="14">
        <f t="shared" si="480"/>
        <v>0.96492146596858641</v>
      </c>
      <c r="OX27" s="14">
        <f t="shared" si="480"/>
        <v>0.94301886792452827</v>
      </c>
      <c r="OY27" s="14">
        <f t="shared" si="480"/>
        <v>0.97610062893081762</v>
      </c>
      <c r="OZ27" s="14">
        <f t="shared" si="480"/>
        <v>0.98446601941747569</v>
      </c>
      <c r="PA27" s="14">
        <f t="shared" si="480"/>
        <v>0.98086662915025324</v>
      </c>
      <c r="PB27" s="14">
        <f t="shared" si="480"/>
        <v>0.97405806053119215</v>
      </c>
      <c r="PC27" s="14">
        <f t="shared" si="480"/>
        <v>0.98879837067209775</v>
      </c>
      <c r="PD27" s="14">
        <f t="shared" si="480"/>
        <v>0.89366197183098595</v>
      </c>
      <c r="PE27" s="14">
        <f t="shared" si="480"/>
        <v>0.92578456318914337</v>
      </c>
      <c r="PF27" s="14">
        <f t="shared" si="480"/>
        <v>0.73561544064093232</v>
      </c>
      <c r="PG27" s="14">
        <f t="shared" si="480"/>
        <v>0.88164026095060577</v>
      </c>
      <c r="PH27" s="14">
        <f t="shared" si="480"/>
        <v>0.92126208072768623</v>
      </c>
      <c r="PI27" s="14">
        <f t="shared" si="480"/>
        <v>0.90573620752648887</v>
      </c>
      <c r="PJ27" s="14">
        <f t="shared" si="480"/>
        <v>0.8941299790356394</v>
      </c>
      <c r="PK27" s="14">
        <f t="shared" si="480"/>
        <v>0.98355601233299073</v>
      </c>
      <c r="PL27" s="14">
        <f t="shared" si="480"/>
        <v>0.47674418604651164</v>
      </c>
      <c r="PM27" s="14">
        <f t="shared" si="480"/>
        <v>0.91120269763956541</v>
      </c>
      <c r="PN27" s="14">
        <f t="shared" si="480"/>
        <v>0.97092511013215854</v>
      </c>
      <c r="PO27" s="14">
        <f t="shared" si="480"/>
        <v>0.86275229357798167</v>
      </c>
      <c r="PP27" s="14">
        <f t="shared" si="480"/>
        <v>0.93627450980392157</v>
      </c>
      <c r="PQ27" s="14">
        <f t="shared" si="480"/>
        <v>0.7496145544249152</v>
      </c>
      <c r="PR27" s="14">
        <f t="shared" si="480"/>
        <v>0.94113178883402959</v>
      </c>
      <c r="PS27" s="14">
        <f t="shared" si="480"/>
        <v>0.97205402887750347</v>
      </c>
      <c r="PT27" s="14">
        <f t="shared" si="480"/>
        <v>0.94644808743169395</v>
      </c>
      <c r="PU27" s="14">
        <f t="shared" si="480"/>
        <v>0.94577259475218656</v>
      </c>
      <c r="PV27" s="14">
        <f t="shared" si="480"/>
        <v>0.87200282087447112</v>
      </c>
      <c r="PW27" s="14">
        <f t="shared" si="480"/>
        <v>0.87505241090146746</v>
      </c>
      <c r="PX27" s="14">
        <f t="shared" si="480"/>
        <v>0.86526410026857659</v>
      </c>
      <c r="PY27" s="14">
        <f t="shared" si="480"/>
        <v>0.81620957838722885</v>
      </c>
      <c r="PZ27" s="14">
        <f t="shared" si="480"/>
        <v>0.83743842364532017</v>
      </c>
      <c r="QA27" s="14">
        <f t="shared" si="480"/>
        <v>0.40562635248857898</v>
      </c>
      <c r="QB27" s="14">
        <f t="shared" si="480"/>
        <v>0.81916376306620209</v>
      </c>
      <c r="QC27" s="14">
        <f t="shared" si="480"/>
        <v>0.85938945420906565</v>
      </c>
      <c r="QD27" s="14">
        <f t="shared" si="480"/>
        <v>0.59105431309904155</v>
      </c>
      <c r="QE27" s="14">
        <f t="shared" si="480"/>
        <v>0.89855072463768115</v>
      </c>
      <c r="QF27" s="14">
        <f t="shared" si="480"/>
        <v>0.88314447592067991</v>
      </c>
      <c r="QG27" s="14">
        <f t="shared" si="480"/>
        <v>0.93989314336598395</v>
      </c>
      <c r="QH27" s="14">
        <f t="shared" ref="QH27:SS27" si="481">IFERROR(QH26/QH17,"")</f>
        <v>0.81510524143623608</v>
      </c>
      <c r="QI27" s="14">
        <f t="shared" si="481"/>
        <v>0.63957597173144876</v>
      </c>
      <c r="QJ27" s="14">
        <f t="shared" si="481"/>
        <v>0.94655041698256259</v>
      </c>
      <c r="QK27" s="14">
        <f t="shared" si="481"/>
        <v>0.98925735637552548</v>
      </c>
      <c r="QL27" s="14">
        <f t="shared" si="481"/>
        <v>0.95962902345881074</v>
      </c>
      <c r="QM27" s="14">
        <f t="shared" si="481"/>
        <v>0.94270323212536733</v>
      </c>
      <c r="QN27" s="14">
        <f t="shared" si="481"/>
        <v>0.95013634592910012</v>
      </c>
      <c r="QO27" s="14">
        <f t="shared" si="481"/>
        <v>0.98264352469959948</v>
      </c>
      <c r="QP27" s="14">
        <f t="shared" si="481"/>
        <v>0.98259572352063651</v>
      </c>
      <c r="QQ27" s="14">
        <f t="shared" si="481"/>
        <v>0.92719780219780223</v>
      </c>
      <c r="QR27" s="14">
        <f t="shared" si="481"/>
        <v>0.98907103825136611</v>
      </c>
      <c r="QS27" s="14">
        <f t="shared" si="481"/>
        <v>0.80604133545310019</v>
      </c>
      <c r="QT27" s="14">
        <f t="shared" si="481"/>
        <v>0.75682742591516561</v>
      </c>
      <c r="QU27" s="14">
        <f t="shared" si="481"/>
        <v>0.93795355587808416</v>
      </c>
      <c r="QV27" s="14">
        <f t="shared" si="481"/>
        <v>0.89342244108336266</v>
      </c>
      <c r="QW27" s="14">
        <f t="shared" si="481"/>
        <v>0.88930517711171664</v>
      </c>
      <c r="QX27" s="14">
        <f t="shared" si="481"/>
        <v>0.67896995708154506</v>
      </c>
      <c r="QY27" s="14">
        <f t="shared" si="481"/>
        <v>0.98614718614718611</v>
      </c>
      <c r="QZ27" s="14">
        <f t="shared" si="481"/>
        <v>0.968019093078759</v>
      </c>
      <c r="RA27" s="14">
        <f t="shared" si="481"/>
        <v>0.97956403269754766</v>
      </c>
      <c r="RB27" s="14">
        <f t="shared" si="481"/>
        <v>0.31570910479099062</v>
      </c>
      <c r="RC27" s="14">
        <f t="shared" si="481"/>
        <v>0.68367634620806317</v>
      </c>
      <c r="RD27" s="14">
        <f t="shared" si="481"/>
        <v>0.92765957446808511</v>
      </c>
      <c r="RE27" s="14">
        <f t="shared" si="481"/>
        <v>0.94605439144003567</v>
      </c>
      <c r="RF27" s="14">
        <f t="shared" si="481"/>
        <v>0.89501633986928109</v>
      </c>
      <c r="RG27" s="14">
        <f t="shared" si="481"/>
        <v>0.92653943104069136</v>
      </c>
      <c r="RH27" s="14">
        <f t="shared" si="481"/>
        <v>0.93307426597582033</v>
      </c>
      <c r="RI27" s="14">
        <f t="shared" si="481"/>
        <v>0.9972067039106145</v>
      </c>
      <c r="RJ27" s="14">
        <f t="shared" si="481"/>
        <v>0.71809523809523812</v>
      </c>
      <c r="RK27" s="14">
        <f t="shared" si="481"/>
        <v>0.81791248860528709</v>
      </c>
      <c r="RL27" s="14">
        <f t="shared" si="481"/>
        <v>0.91316239316239312</v>
      </c>
      <c r="RM27" s="14">
        <f t="shared" si="481"/>
        <v>0.81621004566210043</v>
      </c>
      <c r="RN27" s="14">
        <f t="shared" si="481"/>
        <v>0.92043259945925071</v>
      </c>
      <c r="RO27" s="14">
        <f t="shared" si="481"/>
        <v>0.87884221311475408</v>
      </c>
      <c r="RP27" s="14">
        <f t="shared" si="481"/>
        <v>0.60516795865633077</v>
      </c>
      <c r="RQ27" s="14">
        <f t="shared" si="481"/>
        <v>0.810021436227224</v>
      </c>
      <c r="RR27" s="14">
        <f t="shared" si="481"/>
        <v>0.98106060606060608</v>
      </c>
      <c r="RS27" s="14">
        <f t="shared" si="481"/>
        <v>0.95210727969348663</v>
      </c>
      <c r="RT27" s="14">
        <f t="shared" si="481"/>
        <v>0.36680613668061368</v>
      </c>
      <c r="RU27" s="14">
        <f t="shared" si="481"/>
        <v>0.76900584795321636</v>
      </c>
      <c r="RV27" s="14">
        <f t="shared" si="481"/>
        <v>0.91933085501858736</v>
      </c>
      <c r="RW27" s="14">
        <f t="shared" si="481"/>
        <v>0.93311974369243089</v>
      </c>
      <c r="RX27" s="14">
        <f t="shared" si="481"/>
        <v>0.9696366351418616</v>
      </c>
      <c r="RY27" s="14">
        <f t="shared" si="481"/>
        <v>0.91054313099041528</v>
      </c>
      <c r="RZ27" s="14">
        <f t="shared" si="481"/>
        <v>0.99167761717038982</v>
      </c>
      <c r="SA27" s="14">
        <f t="shared" si="481"/>
        <v>0.98590686274509809</v>
      </c>
      <c r="SB27" s="14">
        <f t="shared" si="481"/>
        <v>0.99844961240310082</v>
      </c>
      <c r="SC27" s="14">
        <f t="shared" si="481"/>
        <v>0.98979591836734693</v>
      </c>
      <c r="SD27" s="14">
        <f t="shared" si="481"/>
        <v>0.97230652503793624</v>
      </c>
      <c r="SE27" s="14">
        <f t="shared" si="481"/>
        <v>0.90586675505469005</v>
      </c>
      <c r="SF27" s="14">
        <f t="shared" si="481"/>
        <v>0.94585858585858584</v>
      </c>
      <c r="SG27" s="14">
        <f t="shared" si="481"/>
        <v>0.91492464754496838</v>
      </c>
      <c r="SH27" s="14">
        <f t="shared" si="481"/>
        <v>0.55277128902102357</v>
      </c>
      <c r="SI27" s="14">
        <f t="shared" si="481"/>
        <v>0.8984047019311503</v>
      </c>
      <c r="SJ27" s="14">
        <f t="shared" si="481"/>
        <v>0.58281928261366234</v>
      </c>
      <c r="SK27" s="14">
        <f t="shared" si="481"/>
        <v>0.82387862796833777</v>
      </c>
      <c r="SL27" s="14">
        <f t="shared" si="481"/>
        <v>0.7110222729868646</v>
      </c>
      <c r="SM27" s="14">
        <f t="shared" si="481"/>
        <v>0.93995711222301648</v>
      </c>
      <c r="SN27" s="14">
        <f t="shared" si="481"/>
        <v>0.99218444704962871</v>
      </c>
      <c r="SO27" s="14">
        <f t="shared" si="481"/>
        <v>0.84941794968081108</v>
      </c>
      <c r="SP27" s="14">
        <f t="shared" si="481"/>
        <v>0.7588447653429603</v>
      </c>
      <c r="SQ27" s="14">
        <f t="shared" si="481"/>
        <v>0.47744593202883623</v>
      </c>
      <c r="SR27" s="14">
        <f t="shared" si="481"/>
        <v>0.73459573189059213</v>
      </c>
      <c r="SS27" s="14">
        <f t="shared" si="481"/>
        <v>0.87992424242424239</v>
      </c>
      <c r="ST27" s="14">
        <f t="shared" ref="ST27:VE27" si="482">IFERROR(ST26/ST17,"")</f>
        <v>0.9043288468534012</v>
      </c>
      <c r="SU27" s="14">
        <f t="shared" si="482"/>
        <v>0.71155298263277122</v>
      </c>
      <c r="SV27" s="14">
        <f t="shared" si="482"/>
        <v>0.98502230720203954</v>
      </c>
      <c r="SW27" s="14">
        <f t="shared" si="482"/>
        <v>0.9643361581920904</v>
      </c>
      <c r="SX27" s="14">
        <f t="shared" si="482"/>
        <v>0.94509387176762305</v>
      </c>
      <c r="SY27" s="14">
        <f t="shared" si="482"/>
        <v>0.96721311475409832</v>
      </c>
      <c r="SZ27" s="14">
        <f t="shared" si="482"/>
        <v>0.73225291029445327</v>
      </c>
      <c r="TA27" s="14">
        <f t="shared" si="482"/>
        <v>0.65246853823814133</v>
      </c>
      <c r="TB27" s="14">
        <f t="shared" si="482"/>
        <v>0.5149442755825735</v>
      </c>
      <c r="TC27" s="14">
        <f t="shared" si="482"/>
        <v>0.60294559663360381</v>
      </c>
      <c r="TD27" s="14">
        <f t="shared" si="482"/>
        <v>0.21994884910485935</v>
      </c>
      <c r="TE27" s="14">
        <f t="shared" si="482"/>
        <v>0.20022099447513811</v>
      </c>
      <c r="TF27" s="14">
        <f t="shared" si="482"/>
        <v>0.63323262839879157</v>
      </c>
      <c r="TG27" s="14">
        <f t="shared" si="482"/>
        <v>0.73412698412698407</v>
      </c>
      <c r="TH27" s="14">
        <f t="shared" si="482"/>
        <v>0.94302848575712139</v>
      </c>
      <c r="TI27" s="14">
        <f t="shared" si="482"/>
        <v>0.72532781228433407</v>
      </c>
      <c r="TJ27" s="14">
        <f t="shared" si="482"/>
        <v>0.26551724137931032</v>
      </c>
      <c r="TK27" s="14">
        <f t="shared" si="482"/>
        <v>0.74838490309418571</v>
      </c>
      <c r="TL27" s="14">
        <f t="shared" si="482"/>
        <v>0.7441938741164591</v>
      </c>
      <c r="TM27" s="14">
        <f t="shared" si="482"/>
        <v>0.73197432993582479</v>
      </c>
      <c r="TN27" s="14">
        <f t="shared" si="482"/>
        <v>0.88269662921348313</v>
      </c>
      <c r="TO27" s="14">
        <f t="shared" si="482"/>
        <v>0.97504621072088726</v>
      </c>
      <c r="TP27" s="14">
        <f t="shared" si="482"/>
        <v>0.74388199798860211</v>
      </c>
      <c r="TQ27" s="14">
        <f t="shared" si="482"/>
        <v>0.68272620446533494</v>
      </c>
      <c r="TR27" s="14">
        <f t="shared" si="482"/>
        <v>0.74815905743740796</v>
      </c>
      <c r="TS27" s="14">
        <f t="shared" si="482"/>
        <v>0.91805433829973704</v>
      </c>
      <c r="TT27" s="14">
        <f t="shared" si="482"/>
        <v>0.54855039116428905</v>
      </c>
      <c r="TU27" s="14">
        <f t="shared" si="482"/>
        <v>0.26717857846032683</v>
      </c>
      <c r="TV27" s="14">
        <f t="shared" si="482"/>
        <v>0.17126363053239255</v>
      </c>
      <c r="TW27" s="14">
        <f t="shared" si="482"/>
        <v>0.29285330467490595</v>
      </c>
      <c r="TX27" s="14">
        <f t="shared" si="482"/>
        <v>0.16391452161243322</v>
      </c>
      <c r="TY27" s="14">
        <f t="shared" si="482"/>
        <v>1.1393514460999123E-2</v>
      </c>
      <c r="TZ27" s="14">
        <f t="shared" si="482"/>
        <v>0.20613551092474067</v>
      </c>
      <c r="UA27" s="14">
        <f t="shared" si="482"/>
        <v>8.8935785348206217E-2</v>
      </c>
      <c r="UB27" s="14">
        <f t="shared" si="482"/>
        <v>0.33788529067499024</v>
      </c>
      <c r="UC27" s="14">
        <f t="shared" si="482"/>
        <v>9.7211155378486055E-2</v>
      </c>
      <c r="UD27" s="14">
        <f t="shared" si="482"/>
        <v>1.1741194104421683E-2</v>
      </c>
      <c r="UE27" s="14">
        <f t="shared" si="482"/>
        <v>4.060913705583756E-2</v>
      </c>
      <c r="UF27" s="14">
        <f t="shared" si="482"/>
        <v>0.76350489153551682</v>
      </c>
      <c r="UG27" s="14">
        <f t="shared" si="482"/>
        <v>0.82538167938931295</v>
      </c>
      <c r="UH27" s="14">
        <f t="shared" si="482"/>
        <v>0.98607242339832868</v>
      </c>
      <c r="UI27" s="14">
        <f t="shared" si="482"/>
        <v>0.75461647727272729</v>
      </c>
      <c r="UJ27" s="14">
        <f t="shared" si="482"/>
        <v>0.96265740338688666</v>
      </c>
      <c r="UK27" s="14">
        <f t="shared" si="482"/>
        <v>0.97594501718213056</v>
      </c>
      <c r="UL27" s="14">
        <f t="shared" si="482"/>
        <v>0.98476454293628812</v>
      </c>
      <c r="UM27" s="14">
        <f t="shared" si="482"/>
        <v>0.98195576251455186</v>
      </c>
      <c r="UN27" s="14">
        <f t="shared" si="482"/>
        <v>0.67497210859055412</v>
      </c>
      <c r="UO27" s="14">
        <f t="shared" si="482"/>
        <v>0.93849462365591396</v>
      </c>
      <c r="UP27" s="14">
        <f t="shared" si="482"/>
        <v>0.85026943802925325</v>
      </c>
      <c r="UQ27" s="14">
        <f t="shared" si="482"/>
        <v>0.91648542844715097</v>
      </c>
      <c r="UR27" s="14">
        <f t="shared" si="482"/>
        <v>0.86022871664548917</v>
      </c>
      <c r="US27" s="14">
        <f t="shared" si="482"/>
        <v>0.57442034405385189</v>
      </c>
      <c r="UT27" s="14">
        <f t="shared" si="482"/>
        <v>0.91533101045296172</v>
      </c>
      <c r="UU27" s="14">
        <f t="shared" si="482"/>
        <v>0.89447415329768276</v>
      </c>
      <c r="UV27" s="14">
        <f t="shared" si="482"/>
        <v>0.97390317700453854</v>
      </c>
      <c r="UW27" s="14">
        <f t="shared" si="482"/>
        <v>0.97843047269389627</v>
      </c>
      <c r="UX27" s="14">
        <f t="shared" si="482"/>
        <v>0.56985645933014351</v>
      </c>
      <c r="UY27" s="14">
        <f t="shared" si="482"/>
        <v>0.91712062256809335</v>
      </c>
      <c r="UZ27" s="14">
        <f t="shared" si="482"/>
        <v>0.97563218390804596</v>
      </c>
      <c r="VA27" s="14">
        <f t="shared" si="482"/>
        <v>0.9616193480546793</v>
      </c>
      <c r="VB27" s="14">
        <f t="shared" si="482"/>
        <v>0.76687116564417179</v>
      </c>
      <c r="VC27" s="14">
        <f t="shared" si="482"/>
        <v>0.84066767830045519</v>
      </c>
      <c r="VD27" s="14">
        <f t="shared" si="482"/>
        <v>0.9661582459485224</v>
      </c>
      <c r="VE27" s="14">
        <f t="shared" si="482"/>
        <v>0.98450470392916434</v>
      </c>
      <c r="VF27" s="14">
        <f t="shared" ref="VF27:XQ27" si="483">IFERROR(VF26/VF17,"")</f>
        <v>0.91803278688524592</v>
      </c>
      <c r="VG27" s="14">
        <f t="shared" si="483"/>
        <v>0.90740023246803569</v>
      </c>
      <c r="VH27" s="14">
        <f t="shared" si="483"/>
        <v>0.98129621574597647</v>
      </c>
      <c r="VI27" s="14">
        <f t="shared" si="483"/>
        <v>0.98698968147151189</v>
      </c>
      <c r="VJ27" s="14">
        <f t="shared" si="483"/>
        <v>0.99598393574297184</v>
      </c>
      <c r="VK27" s="14">
        <f t="shared" si="483"/>
        <v>0.9915373765867419</v>
      </c>
      <c r="VL27" s="14">
        <f t="shared" si="483"/>
        <v>0.58492541219576022</v>
      </c>
      <c r="VM27" s="14">
        <f t="shared" si="483"/>
        <v>0.84979948960991614</v>
      </c>
      <c r="VN27" s="14">
        <f t="shared" si="483"/>
        <v>0.96425567703952897</v>
      </c>
      <c r="VO27" s="14">
        <f t="shared" si="483"/>
        <v>0.85933202357563854</v>
      </c>
      <c r="VP27" s="14">
        <f t="shared" si="483"/>
        <v>0.92471358428805239</v>
      </c>
      <c r="VQ27" s="14">
        <f t="shared" si="483"/>
        <v>0.97216998871756299</v>
      </c>
      <c r="VR27" s="14">
        <f t="shared" si="483"/>
        <v>0.97529200359389034</v>
      </c>
      <c r="VS27" s="14">
        <f t="shared" si="483"/>
        <v>0.99726027397260275</v>
      </c>
      <c r="VT27" s="14">
        <f t="shared" si="483"/>
        <v>0.98888888888888893</v>
      </c>
      <c r="VU27" s="14">
        <f t="shared" si="483"/>
        <v>0.98579881656804735</v>
      </c>
      <c r="VV27" s="14">
        <f t="shared" si="483"/>
        <v>0.92619227857683573</v>
      </c>
      <c r="VW27" s="14">
        <f t="shared" si="483"/>
        <v>0.98603755416466055</v>
      </c>
      <c r="VX27" s="14">
        <f t="shared" si="483"/>
        <v>0.97915523861766318</v>
      </c>
      <c r="VY27" s="14">
        <f t="shared" si="483"/>
        <v>0.98916967509025266</v>
      </c>
      <c r="VZ27" s="14">
        <f t="shared" si="483"/>
        <v>0.99643493761140822</v>
      </c>
      <c r="WA27" s="14">
        <f t="shared" si="483"/>
        <v>0.97553516819571862</v>
      </c>
      <c r="WB27" s="14">
        <f t="shared" si="483"/>
        <v>0.9965449160908193</v>
      </c>
      <c r="WC27" s="14">
        <f t="shared" si="483"/>
        <v>0.98745519713261654</v>
      </c>
      <c r="WD27" s="14">
        <f t="shared" si="483"/>
        <v>0.9674389480275517</v>
      </c>
      <c r="WE27" s="14">
        <f t="shared" si="483"/>
        <v>0.99928673323823114</v>
      </c>
      <c r="WF27" s="14">
        <f t="shared" si="483"/>
        <v>0.96803977272727271</v>
      </c>
      <c r="WG27" s="14">
        <f t="shared" si="483"/>
        <v>0.99673868732164694</v>
      </c>
      <c r="WH27" s="14">
        <f t="shared" si="483"/>
        <v>0.95850467289719621</v>
      </c>
      <c r="WI27" s="14">
        <f t="shared" si="483"/>
        <v>0.99483810417644303</v>
      </c>
      <c r="WJ27" s="14">
        <f t="shared" si="483"/>
        <v>0.98206896551724143</v>
      </c>
      <c r="WK27" s="14">
        <f t="shared" si="483"/>
        <v>0.95241264559068217</v>
      </c>
      <c r="WL27" s="14">
        <f t="shared" si="483"/>
        <v>0.99356304430140097</v>
      </c>
      <c r="WM27" s="14">
        <f t="shared" si="483"/>
        <v>0.99950024987506247</v>
      </c>
      <c r="WN27" s="14">
        <f t="shared" si="483"/>
        <v>0.97752221641400938</v>
      </c>
      <c r="WO27" s="14">
        <f t="shared" si="483"/>
        <v>0.97710755813953487</v>
      </c>
      <c r="WP27" s="14">
        <f t="shared" si="483"/>
        <v>0.99621371476651244</v>
      </c>
      <c r="WQ27" s="14">
        <f t="shared" si="483"/>
        <v>0.98878205128205132</v>
      </c>
      <c r="WR27" s="14">
        <f t="shared" si="483"/>
        <v>0.99296600234466592</v>
      </c>
      <c r="WS27" s="14">
        <f t="shared" si="483"/>
        <v>0.9628930817610063</v>
      </c>
      <c r="WT27" s="14">
        <f t="shared" si="483"/>
        <v>0.99534667287110279</v>
      </c>
      <c r="WU27" s="14">
        <f t="shared" si="483"/>
        <v>0.9967602591792657</v>
      </c>
      <c r="WV27" s="14">
        <f t="shared" si="483"/>
        <v>0.98923628908252181</v>
      </c>
      <c r="WW27" s="14">
        <f t="shared" si="483"/>
        <v>0.99628252788104088</v>
      </c>
      <c r="WX27" s="14">
        <f t="shared" si="483"/>
        <v>0.99429793300071279</v>
      </c>
      <c r="WY27" s="14">
        <f t="shared" si="483"/>
        <v>0.9719757122839795</v>
      </c>
      <c r="WZ27" s="14">
        <f t="shared" si="483"/>
        <v>0.97927736450584479</v>
      </c>
      <c r="XA27" s="14">
        <f t="shared" si="483"/>
        <v>0.99215686274509807</v>
      </c>
      <c r="XB27" s="14">
        <f t="shared" si="483"/>
        <v>0.98122065727699526</v>
      </c>
      <c r="XC27" s="14">
        <f t="shared" si="483"/>
        <v>0.85358565737051795</v>
      </c>
      <c r="XD27" s="14">
        <f t="shared" si="483"/>
        <v>0.98438783894823334</v>
      </c>
      <c r="XE27" s="14">
        <f t="shared" si="483"/>
        <v>0.99159663865546221</v>
      </c>
      <c r="XF27" s="14">
        <f t="shared" si="483"/>
        <v>0.74564697849095252</v>
      </c>
      <c r="XG27" s="14">
        <f t="shared" si="483"/>
        <v>0.99215378579835234</v>
      </c>
      <c r="XH27" s="14">
        <f t="shared" si="483"/>
        <v>0.99707174231332363</v>
      </c>
      <c r="XI27" s="14">
        <f t="shared" si="483"/>
        <v>0.97742075553625707</v>
      </c>
      <c r="XJ27" s="14">
        <f t="shared" si="483"/>
        <v>0.99738493723849375</v>
      </c>
      <c r="XK27" s="14">
        <f t="shared" si="483"/>
        <v>0.99046663321625694</v>
      </c>
      <c r="XL27" s="14">
        <f t="shared" si="483"/>
        <v>0.98328416912487704</v>
      </c>
      <c r="XM27" s="14">
        <f t="shared" si="483"/>
        <v>0.9981401115933044</v>
      </c>
      <c r="XN27" s="14">
        <f t="shared" si="483"/>
        <v>0.99799196787148592</v>
      </c>
      <c r="XO27" s="14">
        <f t="shared" si="483"/>
        <v>0.99952673923331758</v>
      </c>
      <c r="XP27" s="14">
        <f t="shared" si="483"/>
        <v>0.99893617021276593</v>
      </c>
      <c r="XQ27" s="14">
        <f t="shared" si="483"/>
        <v>0.99904214559386972</v>
      </c>
      <c r="XR27" s="14">
        <f t="shared" ref="XR27:AAC27" si="484">IFERROR(XR26/XR17,"")</f>
        <v>0.99840063974410231</v>
      </c>
      <c r="XS27" s="14">
        <f t="shared" si="484"/>
        <v>0.99957464908549554</v>
      </c>
      <c r="XT27" s="14">
        <f t="shared" si="484"/>
        <v>0.9956521739130435</v>
      </c>
      <c r="XU27" s="14">
        <f t="shared" si="484"/>
        <v>1</v>
      </c>
      <c r="XV27" s="14">
        <f t="shared" si="484"/>
        <v>0.99854510184287104</v>
      </c>
      <c r="XW27" s="14">
        <f t="shared" si="484"/>
        <v>0.99766286882851296</v>
      </c>
      <c r="XX27" s="14">
        <f t="shared" si="484"/>
        <v>0.99789029535864981</v>
      </c>
      <c r="XY27" s="14">
        <f t="shared" si="484"/>
        <v>0.99783393501805051</v>
      </c>
      <c r="XZ27" s="14">
        <f t="shared" si="484"/>
        <v>0.99367299367299367</v>
      </c>
      <c r="YA27" s="14">
        <f t="shared" si="484"/>
        <v>0.9953588004284184</v>
      </c>
      <c r="YB27" s="14">
        <f t="shared" si="484"/>
        <v>0.99608610567514677</v>
      </c>
      <c r="YC27" s="14">
        <f t="shared" si="484"/>
        <v>0.99755002041649654</v>
      </c>
      <c r="YD27" s="14">
        <f t="shared" si="484"/>
        <v>1</v>
      </c>
      <c r="YE27" s="14">
        <f t="shared" si="484"/>
        <v>0.99803825404610103</v>
      </c>
      <c r="YF27" s="14">
        <f t="shared" si="484"/>
        <v>0.99445564516129037</v>
      </c>
      <c r="YG27" s="14">
        <f t="shared" si="484"/>
        <v>0.99881516587677721</v>
      </c>
      <c r="YH27" s="14">
        <f t="shared" si="484"/>
        <v>0.99960845732184811</v>
      </c>
      <c r="YI27" s="14">
        <f t="shared" si="484"/>
        <v>0.99920255183413076</v>
      </c>
      <c r="YJ27" s="14">
        <f t="shared" si="484"/>
        <v>0.93781902552204177</v>
      </c>
      <c r="YK27" s="14">
        <f t="shared" si="484"/>
        <v>0.76390076988879385</v>
      </c>
      <c r="YL27" s="14">
        <f t="shared" si="484"/>
        <v>0.93560295324036091</v>
      </c>
      <c r="YM27" s="14">
        <f t="shared" si="484"/>
        <v>0.91569086651053866</v>
      </c>
      <c r="YN27" s="14">
        <f t="shared" si="484"/>
        <v>0.96446469248291566</v>
      </c>
      <c r="YO27" s="14">
        <f t="shared" si="484"/>
        <v>0.98664688427299707</v>
      </c>
      <c r="YP27" s="14">
        <f t="shared" si="484"/>
        <v>0.96177980604677693</v>
      </c>
      <c r="YQ27" s="14">
        <f t="shared" si="484"/>
        <v>0.80566102865032796</v>
      </c>
      <c r="YR27" s="14">
        <f t="shared" si="484"/>
        <v>0.81344902386117135</v>
      </c>
      <c r="YS27" s="14">
        <f t="shared" si="484"/>
        <v>0.91354945968412304</v>
      </c>
      <c r="YT27" s="14">
        <f t="shared" si="484"/>
        <v>0.90322580645161288</v>
      </c>
      <c r="YU27" s="14">
        <f t="shared" si="484"/>
        <v>0.52727900552486184</v>
      </c>
      <c r="YV27" s="14">
        <f t="shared" si="484"/>
        <v>0.74751491053677932</v>
      </c>
      <c r="YW27" s="14">
        <f t="shared" si="484"/>
        <v>0.97574257425742572</v>
      </c>
      <c r="YX27" s="14">
        <f t="shared" si="484"/>
        <v>0.6695924764890282</v>
      </c>
      <c r="YY27" s="14">
        <f t="shared" si="484"/>
        <v>0.45054945054945056</v>
      </c>
      <c r="YZ27" s="14">
        <f t="shared" si="484"/>
        <v>0.13458950201884254</v>
      </c>
      <c r="ZA27" s="14">
        <f t="shared" si="484"/>
        <v>0.9915644171779141</v>
      </c>
      <c r="ZB27" s="14">
        <f t="shared" si="484"/>
        <v>0.88436928702010964</v>
      </c>
      <c r="ZC27" s="14">
        <f t="shared" si="484"/>
        <v>0.99672846237731738</v>
      </c>
      <c r="ZD27" s="14">
        <f t="shared" si="484"/>
        <v>0.62897914379802411</v>
      </c>
      <c r="ZE27" s="14">
        <f t="shared" si="484"/>
        <v>0.81108897742363872</v>
      </c>
      <c r="ZF27" s="14">
        <f t="shared" si="484"/>
        <v>0.89128728414442704</v>
      </c>
      <c r="ZG27" s="14">
        <f t="shared" si="484"/>
        <v>0.99540229885057474</v>
      </c>
      <c r="ZH27" s="14">
        <f t="shared" si="484"/>
        <v>0.97113289760348587</v>
      </c>
      <c r="ZI27" s="14">
        <f t="shared" si="484"/>
        <v>0.89144500359453627</v>
      </c>
      <c r="ZJ27" s="14">
        <f t="shared" si="484"/>
        <v>0.99448529411764708</v>
      </c>
      <c r="ZK27" s="14">
        <f t="shared" si="484"/>
        <v>0.97911338448422847</v>
      </c>
      <c r="ZL27" s="14">
        <f t="shared" si="484"/>
        <v>0.96068152031454779</v>
      </c>
      <c r="ZM27" s="14">
        <f t="shared" si="484"/>
        <v>0.95600756859035008</v>
      </c>
      <c r="ZN27" s="14">
        <f t="shared" si="484"/>
        <v>0.60658348818688612</v>
      </c>
      <c r="ZO27" s="14">
        <f t="shared" si="484"/>
        <v>0.85197155785391077</v>
      </c>
      <c r="ZP27" s="14">
        <f t="shared" si="484"/>
        <v>0.83486238532110091</v>
      </c>
      <c r="ZQ27" s="14">
        <f t="shared" si="484"/>
        <v>0.82576016399043384</v>
      </c>
      <c r="ZR27" s="14">
        <f t="shared" si="484"/>
        <v>0.87444279346210996</v>
      </c>
      <c r="ZS27" s="14">
        <f t="shared" si="484"/>
        <v>0.91201716738197425</v>
      </c>
      <c r="ZT27" s="14">
        <f t="shared" si="484"/>
        <v>0.84486873508353222</v>
      </c>
      <c r="ZU27" s="14">
        <f t="shared" si="484"/>
        <v>0.96928599920223379</v>
      </c>
      <c r="ZV27" s="14">
        <f t="shared" si="484"/>
        <v>0.76163663663663661</v>
      </c>
      <c r="ZW27" s="14">
        <f t="shared" si="484"/>
        <v>0.777610818933133</v>
      </c>
      <c r="ZX27" s="14">
        <f t="shared" si="484"/>
        <v>0.59944521497919556</v>
      </c>
      <c r="ZY27" s="14">
        <f t="shared" si="484"/>
        <v>0.81680395387149918</v>
      </c>
      <c r="ZZ27" s="14">
        <f t="shared" si="484"/>
        <v>0.85579089680036047</v>
      </c>
      <c r="AAA27" s="14">
        <f t="shared" si="484"/>
        <v>0.81164807930607186</v>
      </c>
      <c r="AAB27" s="14">
        <f t="shared" si="484"/>
        <v>0.75075463561880118</v>
      </c>
      <c r="AAC27" s="14">
        <f t="shared" si="484"/>
        <v>0.68951612903225812</v>
      </c>
      <c r="AAD27" s="14">
        <f t="shared" ref="AAD27:ACO27" si="485">IFERROR(AAD26/AAD17,"")</f>
        <v>0.93906810035842292</v>
      </c>
      <c r="AAE27" s="14">
        <f t="shared" si="485"/>
        <v>0.99022656597067971</v>
      </c>
      <c r="AAF27" s="14">
        <f t="shared" si="485"/>
        <v>0.88399720475192178</v>
      </c>
      <c r="AAG27" s="14">
        <f t="shared" si="485"/>
        <v>0.98070429329474196</v>
      </c>
      <c r="AAH27" s="14">
        <f t="shared" si="485"/>
        <v>0.92670326122053603</v>
      </c>
      <c r="AAI27" s="14">
        <f t="shared" si="485"/>
        <v>0.9870333988212181</v>
      </c>
      <c r="AAJ27" s="14">
        <f t="shared" si="485"/>
        <v>0.71649904865452574</v>
      </c>
      <c r="AAK27" s="14">
        <f t="shared" si="485"/>
        <v>0.80938063740228505</v>
      </c>
      <c r="AAL27" s="14">
        <f t="shared" si="485"/>
        <v>0.47938001660669805</v>
      </c>
      <c r="AAM27" s="14">
        <f t="shared" si="485"/>
        <v>0.37304643261608156</v>
      </c>
      <c r="AAN27" s="14">
        <f t="shared" si="485"/>
        <v>0.60313121272365811</v>
      </c>
      <c r="AAO27" s="14">
        <f t="shared" si="485"/>
        <v>0.97996604414261457</v>
      </c>
      <c r="AAP27" s="14">
        <f t="shared" si="485"/>
        <v>0.92243346007604565</v>
      </c>
      <c r="AAQ27" s="14">
        <f t="shared" si="485"/>
        <v>0.62752161383285299</v>
      </c>
      <c r="AAR27" s="14">
        <f t="shared" si="485"/>
        <v>0.55921548906210716</v>
      </c>
      <c r="AAS27" s="14">
        <f t="shared" si="485"/>
        <v>0.82822580645161292</v>
      </c>
      <c r="AAT27" s="14">
        <f t="shared" si="485"/>
        <v>0.95176544766708704</v>
      </c>
      <c r="AAU27" s="14">
        <f t="shared" si="485"/>
        <v>0.88785425101214577</v>
      </c>
      <c r="AAV27" s="14">
        <f t="shared" si="485"/>
        <v>0.86084982160233536</v>
      </c>
      <c r="AAW27" s="14">
        <f t="shared" si="485"/>
        <v>0.92736610418195153</v>
      </c>
      <c r="AAX27" s="14">
        <f t="shared" si="485"/>
        <v>0.97270471464019848</v>
      </c>
      <c r="AAY27" s="14">
        <f t="shared" si="485"/>
        <v>0.70907367922293296</v>
      </c>
      <c r="AAZ27" s="14">
        <f t="shared" si="485"/>
        <v>0.74784606547960941</v>
      </c>
      <c r="ABA27" s="14">
        <f t="shared" si="485"/>
        <v>0.57967732804981598</v>
      </c>
      <c r="ABB27" s="14">
        <f t="shared" si="485"/>
        <v>0.7198142414860681</v>
      </c>
      <c r="ABC27" s="14">
        <f t="shared" si="485"/>
        <v>0.70973504019053291</v>
      </c>
      <c r="ABD27" s="14">
        <f t="shared" si="485"/>
        <v>0.3990815657117866</v>
      </c>
      <c r="ABE27" s="14">
        <f t="shared" si="485"/>
        <v>0.5377334356612945</v>
      </c>
      <c r="ABF27" s="14">
        <f t="shared" si="485"/>
        <v>0.80563838438601243</v>
      </c>
      <c r="ABG27" s="14">
        <f t="shared" si="485"/>
        <v>0.80516563728242563</v>
      </c>
      <c r="ABH27" s="14">
        <f t="shared" si="485"/>
        <v>0.85010147868947517</v>
      </c>
      <c r="ABI27" s="14">
        <f t="shared" si="485"/>
        <v>0.64680153089119741</v>
      </c>
      <c r="ABJ27" s="14">
        <f t="shared" si="485"/>
        <v>0.19163346613545817</v>
      </c>
      <c r="ABK27" s="14">
        <f t="shared" si="485"/>
        <v>0.78729729729729725</v>
      </c>
      <c r="ABL27" s="14">
        <f t="shared" si="485"/>
        <v>0.72970687711386695</v>
      </c>
      <c r="ABM27" s="14">
        <f t="shared" si="485"/>
        <v>0.87940566689702837</v>
      </c>
      <c r="ABN27" s="14">
        <f t="shared" si="485"/>
        <v>0.80463786531130876</v>
      </c>
      <c r="ABO27" s="14">
        <f t="shared" si="485"/>
        <v>0.83314285714285718</v>
      </c>
      <c r="ABP27" s="14">
        <f t="shared" si="485"/>
        <v>0.98439716312056735</v>
      </c>
      <c r="ABQ27" s="14">
        <f t="shared" si="485"/>
        <v>0.93595041322314054</v>
      </c>
      <c r="ABR27" s="14">
        <f t="shared" si="485"/>
        <v>0.9965317919075144</v>
      </c>
      <c r="ABS27" s="14">
        <f t="shared" si="485"/>
        <v>0.95667708798570794</v>
      </c>
      <c r="ABT27" s="14">
        <f t="shared" si="485"/>
        <v>0.8156698146204967</v>
      </c>
      <c r="ABU27" s="14">
        <f t="shared" si="485"/>
        <v>0.70224897054165347</v>
      </c>
      <c r="ABV27" s="14">
        <f t="shared" si="485"/>
        <v>0.67758186397984888</v>
      </c>
      <c r="ABW27" s="14">
        <f t="shared" si="485"/>
        <v>0.118023976849938</v>
      </c>
      <c r="ABX27" s="14">
        <f t="shared" si="485"/>
        <v>0.42024291497975708</v>
      </c>
      <c r="ABY27" s="14">
        <f t="shared" si="485"/>
        <v>0.46214596949891068</v>
      </c>
      <c r="ABZ27" s="14">
        <f t="shared" si="485"/>
        <v>0.46949999999999997</v>
      </c>
      <c r="ACA27" s="14">
        <f t="shared" si="485"/>
        <v>0.29124854142357059</v>
      </c>
      <c r="ACB27" s="14">
        <f t="shared" si="485"/>
        <v>0.67092568448500656</v>
      </c>
      <c r="ACC27" s="14">
        <f t="shared" si="485"/>
        <v>0.73673036093418254</v>
      </c>
      <c r="ACD27" s="14">
        <f t="shared" si="485"/>
        <v>0.78601626016260162</v>
      </c>
      <c r="ACE27" s="14">
        <f t="shared" si="485"/>
        <v>0.79783271249576704</v>
      </c>
      <c r="ACF27" s="14">
        <f t="shared" si="485"/>
        <v>0.26386687797147385</v>
      </c>
      <c r="ACG27" s="14">
        <f t="shared" si="485"/>
        <v>0.39035892061828659</v>
      </c>
      <c r="ACH27" s="14">
        <f t="shared" si="485"/>
        <v>0.6224808401930173</v>
      </c>
      <c r="ACI27" s="14">
        <f t="shared" si="485"/>
        <v>0.19787985865724381</v>
      </c>
      <c r="ACJ27" s="14">
        <f t="shared" si="485"/>
        <v>2.5852462669935367E-2</v>
      </c>
      <c r="ACK27" s="14">
        <f t="shared" si="485"/>
        <v>0.21705426356589147</v>
      </c>
      <c r="ACL27" s="14">
        <f t="shared" si="485"/>
        <v>0.12345679012345678</v>
      </c>
      <c r="ACM27" s="14">
        <f t="shared" si="485"/>
        <v>0.49318463444857497</v>
      </c>
      <c r="ACN27" s="14">
        <f t="shared" si="485"/>
        <v>0.6041900486344931</v>
      </c>
      <c r="ACO27" s="14">
        <f t="shared" si="485"/>
        <v>0.18369589101296419</v>
      </c>
      <c r="ACP27" s="14">
        <f t="shared" ref="ACP27:AFA27" si="486">IFERROR(ACP26/ACP17,"")</f>
        <v>1.6230838593327322E-2</v>
      </c>
      <c r="ACQ27" s="14">
        <f t="shared" si="486"/>
        <v>2.0635288662184094E-2</v>
      </c>
      <c r="ACR27" s="14">
        <f t="shared" si="486"/>
        <v>2.3255813953488372E-2</v>
      </c>
      <c r="ACS27" s="14">
        <f t="shared" si="486"/>
        <v>8.9067774603998964E-2</v>
      </c>
      <c r="ACT27" s="14">
        <f t="shared" si="486"/>
        <v>1.7953321364452425E-4</v>
      </c>
      <c r="ACU27" s="14">
        <f t="shared" si="486"/>
        <v>4.1390728476821192E-4</v>
      </c>
      <c r="ACV27" s="14">
        <f t="shared" si="486"/>
        <v>1.2394133443503407E-3</v>
      </c>
      <c r="ACW27" s="14">
        <f t="shared" si="486"/>
        <v>3.9331366764995086E-3</v>
      </c>
      <c r="ACX27" s="14">
        <f t="shared" si="486"/>
        <v>4.4866719451042494E-3</v>
      </c>
      <c r="ACY27" s="14">
        <f t="shared" si="486"/>
        <v>0.359039190897598</v>
      </c>
      <c r="ACZ27" s="14">
        <f t="shared" si="486"/>
        <v>0.64449064449064453</v>
      </c>
      <c r="ADA27" s="14">
        <f t="shared" si="486"/>
        <v>0.98132780082987547</v>
      </c>
      <c r="ADB27" s="14">
        <f t="shared" si="486"/>
        <v>0.90922347794385705</v>
      </c>
      <c r="ADC27" s="14">
        <f t="shared" si="486"/>
        <v>0.89584264640143052</v>
      </c>
      <c r="ADD27" s="14">
        <f t="shared" si="486"/>
        <v>0.9591222030981067</v>
      </c>
      <c r="ADE27" s="14">
        <f t="shared" si="486"/>
        <v>0.83231292517006805</v>
      </c>
      <c r="ADF27" s="14">
        <f t="shared" si="486"/>
        <v>0.87432043492165012</v>
      </c>
      <c r="ADG27" s="14">
        <f t="shared" si="486"/>
        <v>0.87906326459279971</v>
      </c>
      <c r="ADH27" s="14">
        <f t="shared" si="486"/>
        <v>0.91842105263157892</v>
      </c>
      <c r="ADI27" s="14">
        <f t="shared" si="486"/>
        <v>0.74364406779661019</v>
      </c>
      <c r="ADJ27" s="14">
        <f t="shared" si="486"/>
        <v>0.6301909669596848</v>
      </c>
      <c r="ADK27" s="14">
        <f t="shared" si="486"/>
        <v>0.81093998937865108</v>
      </c>
      <c r="ADL27" s="14">
        <f t="shared" si="486"/>
        <v>0.7750599520383693</v>
      </c>
      <c r="ADM27" s="14">
        <f t="shared" si="486"/>
        <v>0.88961937716262973</v>
      </c>
      <c r="ADN27" s="14">
        <f t="shared" si="486"/>
        <v>0.69787622744918931</v>
      </c>
      <c r="ADO27" s="14">
        <f t="shared" si="486"/>
        <v>0.74059451927542963</v>
      </c>
      <c r="ADP27" s="14">
        <f t="shared" si="486"/>
        <v>0.85664248186139602</v>
      </c>
      <c r="ADQ27" s="14">
        <f t="shared" si="486"/>
        <v>0.85089974293059123</v>
      </c>
      <c r="ADR27" s="14">
        <f t="shared" si="486"/>
        <v>0.83242400623538582</v>
      </c>
      <c r="ADS27" s="14">
        <f t="shared" si="486"/>
        <v>0.67114093959731547</v>
      </c>
      <c r="ADT27" s="14">
        <f t="shared" si="486"/>
        <v>0.78352375225496096</v>
      </c>
      <c r="ADU27" s="14">
        <f t="shared" si="486"/>
        <v>0.91286912139992704</v>
      </c>
      <c r="ADV27" s="14">
        <f t="shared" si="486"/>
        <v>0.88311688311688308</v>
      </c>
      <c r="ADW27" s="14">
        <f t="shared" si="486"/>
        <v>0.94741919922817175</v>
      </c>
      <c r="ADX27" s="14">
        <f t="shared" si="486"/>
        <v>0.89334239130434778</v>
      </c>
      <c r="ADY27" s="14">
        <f t="shared" si="486"/>
        <v>0.92557022809123646</v>
      </c>
      <c r="ADZ27" s="14">
        <f t="shared" si="486"/>
        <v>0.86990077177508274</v>
      </c>
      <c r="AEA27" s="14">
        <f t="shared" si="486"/>
        <v>0.94510521500457456</v>
      </c>
      <c r="AEB27" s="14">
        <f t="shared" si="486"/>
        <v>0.87706855791962179</v>
      </c>
      <c r="AEC27" s="14">
        <f t="shared" si="486"/>
        <v>0.80555555555555558</v>
      </c>
      <c r="AED27" s="14">
        <f t="shared" si="486"/>
        <v>0.89479859210011736</v>
      </c>
      <c r="AEE27" s="14">
        <f t="shared" si="486"/>
        <v>0.93365307753796967</v>
      </c>
      <c r="AEF27" s="14">
        <f t="shared" si="486"/>
        <v>0.79898911353032664</v>
      </c>
      <c r="AEG27" s="14">
        <f t="shared" si="486"/>
        <v>0.50994175537256481</v>
      </c>
      <c r="AEH27" s="14">
        <f t="shared" si="486"/>
        <v>0.86463939720129168</v>
      </c>
      <c r="AEI27" s="14">
        <f t="shared" si="486"/>
        <v>0.77610304192929569</v>
      </c>
      <c r="AEJ27" s="14">
        <f t="shared" si="486"/>
        <v>0.92715635476988723</v>
      </c>
      <c r="AEK27" s="14">
        <f t="shared" si="486"/>
        <v>0.96153846153846156</v>
      </c>
      <c r="AEL27" s="14">
        <f t="shared" si="486"/>
        <v>0.90741301059001511</v>
      </c>
      <c r="AEM27" s="14">
        <f t="shared" si="486"/>
        <v>0.98133695283338984</v>
      </c>
      <c r="AEN27" s="14">
        <f t="shared" si="486"/>
        <v>0.99526756461594468</v>
      </c>
      <c r="AEO27" s="14">
        <f t="shared" si="486"/>
        <v>0.91773308957952471</v>
      </c>
      <c r="AEP27" s="14">
        <f t="shared" si="486"/>
        <v>0.98930481283422456</v>
      </c>
      <c r="AEQ27" s="14">
        <f t="shared" si="486"/>
        <v>0.85302988757883191</v>
      </c>
      <c r="AER27" s="14">
        <f t="shared" si="486"/>
        <v>0.95890410958904104</v>
      </c>
      <c r="AES27" s="14">
        <f t="shared" si="486"/>
        <v>0.96303818034118605</v>
      </c>
      <c r="AET27" s="14">
        <f t="shared" si="486"/>
        <v>0.98938053097345136</v>
      </c>
      <c r="AEU27" s="14">
        <f t="shared" si="486"/>
        <v>0.99096098953377731</v>
      </c>
      <c r="AEV27" s="14">
        <f t="shared" si="486"/>
        <v>0.91772554002541296</v>
      </c>
      <c r="AEW27" s="14">
        <f t="shared" si="486"/>
        <v>0.99342105263157898</v>
      </c>
      <c r="AEX27" s="14">
        <f t="shared" si="486"/>
        <v>0.99375229694965084</v>
      </c>
      <c r="AEY27" s="14">
        <f t="shared" si="486"/>
        <v>0.95064127477652549</v>
      </c>
      <c r="AEZ27" s="14">
        <f t="shared" si="486"/>
        <v>0.95717344753747324</v>
      </c>
      <c r="AFA27" s="14">
        <f t="shared" si="486"/>
        <v>0.81341495874367842</v>
      </c>
      <c r="AFB27" s="14">
        <f t="shared" ref="AFB27:AHM27" si="487">IFERROR(AFB26/AFB17,"")</f>
        <v>0.77283134062579495</v>
      </c>
      <c r="AFC27" s="14">
        <f t="shared" si="487"/>
        <v>0.90277324632952693</v>
      </c>
      <c r="AFD27" s="14">
        <f t="shared" si="487"/>
        <v>0.8640546156129415</v>
      </c>
      <c r="AFE27" s="14">
        <f t="shared" si="487"/>
        <v>0.96985413290113454</v>
      </c>
      <c r="AFF27" s="14">
        <f t="shared" si="487"/>
        <v>0.8734955185659411</v>
      </c>
      <c r="AFG27" s="14">
        <f t="shared" si="487"/>
        <v>0.96701225259189449</v>
      </c>
      <c r="AFH27" s="14">
        <f t="shared" si="487"/>
        <v>0.98970783532536521</v>
      </c>
      <c r="AFI27" s="14">
        <f t="shared" si="487"/>
        <v>0.99373881932021468</v>
      </c>
      <c r="AFJ27" s="14">
        <f t="shared" si="487"/>
        <v>0.95893122216724391</v>
      </c>
      <c r="AFK27" s="14">
        <f t="shared" si="487"/>
        <v>0.95984598459845982</v>
      </c>
      <c r="AFL27" s="14">
        <f t="shared" si="487"/>
        <v>0.95356489945155398</v>
      </c>
      <c r="AFM27" s="14">
        <f t="shared" si="487"/>
        <v>0.99648968845985086</v>
      </c>
      <c r="AFN27" s="14">
        <f t="shared" si="487"/>
        <v>0.99379178605539642</v>
      </c>
      <c r="AFO27" s="14">
        <f t="shared" si="487"/>
        <v>0.97641073080481033</v>
      </c>
      <c r="AFP27" s="14">
        <f t="shared" si="487"/>
        <v>0.90355508623724046</v>
      </c>
      <c r="AFQ27" s="14">
        <f t="shared" si="487"/>
        <v>0.98936170212765961</v>
      </c>
      <c r="AFR27" s="14">
        <f t="shared" si="487"/>
        <v>0.98546365914786971</v>
      </c>
      <c r="AFS27" s="14">
        <f t="shared" si="487"/>
        <v>0.99882352941176467</v>
      </c>
      <c r="AFT27" s="14">
        <f t="shared" si="487"/>
        <v>0.99080761654629024</v>
      </c>
      <c r="AFU27" s="14">
        <f t="shared" si="487"/>
        <v>0.93495203836930452</v>
      </c>
      <c r="AFV27" s="14">
        <f t="shared" si="487"/>
        <v>0.98548621190130625</v>
      </c>
      <c r="AFW27" s="14">
        <f t="shared" si="487"/>
        <v>0.96956691377292237</v>
      </c>
      <c r="AFX27" s="14">
        <f t="shared" si="487"/>
        <v>0.86131643787398804</v>
      </c>
      <c r="AFY27" s="14">
        <f t="shared" si="487"/>
        <v>0.97378277153558057</v>
      </c>
      <c r="AFZ27" s="14">
        <f t="shared" si="487"/>
        <v>0.88865733849359929</v>
      </c>
      <c r="AGA27" s="14">
        <f t="shared" si="487"/>
        <v>0.96673387096774188</v>
      </c>
      <c r="AGB27" s="14">
        <f t="shared" si="487"/>
        <v>0.92673684210526319</v>
      </c>
      <c r="AGC27" s="14">
        <f t="shared" si="487"/>
        <v>0.99083063646170444</v>
      </c>
      <c r="AGD27" s="14">
        <f t="shared" si="487"/>
        <v>0.91519787163285671</v>
      </c>
      <c r="AGE27" s="14">
        <f t="shared" si="487"/>
        <v>0.93725349587665829</v>
      </c>
      <c r="AGF27" s="14">
        <f t="shared" si="487"/>
        <v>0.9981308411214953</v>
      </c>
      <c r="AGG27" s="14">
        <f t="shared" si="487"/>
        <v>0.96662156066756877</v>
      </c>
      <c r="AGH27" s="14">
        <f t="shared" si="487"/>
        <v>0.95885005636978582</v>
      </c>
      <c r="AGI27" s="14">
        <f t="shared" si="487"/>
        <v>0.97205096588573781</v>
      </c>
      <c r="AGJ27" s="14">
        <f t="shared" si="487"/>
        <v>0.94044783230109574</v>
      </c>
      <c r="AGK27" s="14">
        <f t="shared" si="487"/>
        <v>0.96260683760683763</v>
      </c>
      <c r="AGL27" s="14">
        <f t="shared" si="487"/>
        <v>0.85662921348314602</v>
      </c>
      <c r="AGM27" s="14">
        <f t="shared" si="487"/>
        <v>0.98667474258025434</v>
      </c>
      <c r="AGN27" s="14">
        <f t="shared" si="487"/>
        <v>0.9884417808219178</v>
      </c>
      <c r="AGO27" s="14">
        <f t="shared" si="487"/>
        <v>0.99524036173250829</v>
      </c>
      <c r="AGP27" s="14">
        <f t="shared" si="487"/>
        <v>0.91135601341638717</v>
      </c>
      <c r="AGQ27" s="14">
        <f t="shared" si="487"/>
        <v>0.89809523809523806</v>
      </c>
      <c r="AGR27" s="14">
        <f t="shared" si="487"/>
        <v>0.91060606060606064</v>
      </c>
      <c r="AGS27" s="14">
        <f t="shared" si="487"/>
        <v>0.83606977937403792</v>
      </c>
      <c r="AGT27" s="14">
        <f t="shared" si="487"/>
        <v>0.95809523809523811</v>
      </c>
      <c r="AGU27" s="14">
        <f t="shared" si="487"/>
        <v>0.86065835730265261</v>
      </c>
      <c r="AGV27" s="14">
        <f t="shared" si="487"/>
        <v>0.89373007438894791</v>
      </c>
      <c r="AGW27" s="14">
        <f t="shared" si="487"/>
        <v>0.89952755905511816</v>
      </c>
      <c r="AGX27" s="14">
        <f t="shared" si="487"/>
        <v>0.97277135397239833</v>
      </c>
      <c r="AGY27" s="14">
        <f t="shared" si="487"/>
        <v>0.96487327701200531</v>
      </c>
      <c r="AGZ27" s="14">
        <f t="shared" si="487"/>
        <v>0.89769126301493885</v>
      </c>
      <c r="AHA27" s="14">
        <f t="shared" si="487"/>
        <v>0.97780244173140951</v>
      </c>
      <c r="AHB27" s="14">
        <f t="shared" si="487"/>
        <v>0.85431811573131722</v>
      </c>
      <c r="AHC27" s="14">
        <f t="shared" si="487"/>
        <v>0.97860593512767424</v>
      </c>
      <c r="AHD27" s="14">
        <f t="shared" si="487"/>
        <v>0.96065989847715738</v>
      </c>
      <c r="AHE27" s="14">
        <f t="shared" si="487"/>
        <v>0.99451052150045749</v>
      </c>
      <c r="AHF27" s="14">
        <f t="shared" si="487"/>
        <v>0.95240506329113928</v>
      </c>
      <c r="AHG27" s="14">
        <f t="shared" si="487"/>
        <v>0.97886241352805536</v>
      </c>
      <c r="AHH27" s="14">
        <f t="shared" si="487"/>
        <v>0.97465635738831613</v>
      </c>
      <c r="AHI27" s="14">
        <f t="shared" si="487"/>
        <v>0.9905702739110912</v>
      </c>
      <c r="AHJ27" s="14">
        <f t="shared" si="487"/>
        <v>0.90623637156563452</v>
      </c>
      <c r="AHK27" s="14">
        <f t="shared" si="487"/>
        <v>0.96898537882144442</v>
      </c>
      <c r="AHL27" s="14">
        <f t="shared" si="487"/>
        <v>0.87245672638931071</v>
      </c>
      <c r="AHM27" s="14">
        <f t="shared" si="487"/>
        <v>0.9722500835840856</v>
      </c>
      <c r="AHN27" s="14">
        <f t="shared" ref="AHN27:AJY27" si="488">IFERROR(AHN26/AHN17,"")</f>
        <v>0.85948747480564358</v>
      </c>
      <c r="AHO27" s="14">
        <f t="shared" si="488"/>
        <v>0.97860247408893342</v>
      </c>
      <c r="AHP27" s="14">
        <f t="shared" si="488"/>
        <v>0.903593027392387</v>
      </c>
      <c r="AHQ27" s="14">
        <f t="shared" si="488"/>
        <v>0.81805523323276863</v>
      </c>
      <c r="AHR27" s="14">
        <f t="shared" si="488"/>
        <v>0.81403407450187704</v>
      </c>
      <c r="AHS27" s="14">
        <f t="shared" si="488"/>
        <v>0.90842631781454408</v>
      </c>
      <c r="AHT27" s="14">
        <f t="shared" si="488"/>
        <v>0.91677973767526011</v>
      </c>
      <c r="AHU27" s="14">
        <f t="shared" si="488"/>
        <v>0.96257485029940115</v>
      </c>
      <c r="AHV27" s="14">
        <f t="shared" si="488"/>
        <v>0.88742138364779877</v>
      </c>
      <c r="AHW27" s="14">
        <f t="shared" si="488"/>
        <v>0.98919120387625792</v>
      </c>
      <c r="AHX27" s="14">
        <f t="shared" si="488"/>
        <v>0.9428159538683325</v>
      </c>
      <c r="AHY27" s="14">
        <f t="shared" si="488"/>
        <v>0.89234567901234563</v>
      </c>
      <c r="AHZ27" s="14">
        <f t="shared" si="488"/>
        <v>0.56512332323669412</v>
      </c>
      <c r="AIA27" s="14">
        <f t="shared" si="488"/>
        <v>0.91902268760907502</v>
      </c>
      <c r="AIB27" s="14">
        <f t="shared" si="488"/>
        <v>0.8321805606115763</v>
      </c>
      <c r="AIC27" s="14">
        <f t="shared" si="488"/>
        <v>0.90856908569085693</v>
      </c>
      <c r="AID27" s="14">
        <f t="shared" si="488"/>
        <v>0.89881796690307325</v>
      </c>
      <c r="AIE27" s="14">
        <f t="shared" si="488"/>
        <v>0.96035940803382669</v>
      </c>
      <c r="AIF27" s="14">
        <f t="shared" si="488"/>
        <v>0.98978102189781025</v>
      </c>
      <c r="AIG27" s="14">
        <f t="shared" si="488"/>
        <v>0.99646643109540634</v>
      </c>
      <c r="AIH27" s="14">
        <f t="shared" si="488"/>
        <v>0.96585365853658534</v>
      </c>
      <c r="AII27" s="14">
        <f t="shared" si="488"/>
        <v>0.9850813743218807</v>
      </c>
      <c r="AIJ27" s="14">
        <f t="shared" si="488"/>
        <v>0.96324143692564745</v>
      </c>
      <c r="AIK27" s="14">
        <f t="shared" si="488"/>
        <v>0.84799813780260702</v>
      </c>
      <c r="AIL27" s="14">
        <f t="shared" si="488"/>
        <v>0.95141700404858298</v>
      </c>
      <c r="AIM27" s="14">
        <f t="shared" si="488"/>
        <v>0.9257109692396982</v>
      </c>
      <c r="AIN27" s="14">
        <f t="shared" si="488"/>
        <v>0.92184228890439635</v>
      </c>
      <c r="AIO27" s="14">
        <f t="shared" si="488"/>
        <v>0.91570188133140373</v>
      </c>
      <c r="AIP27" s="14">
        <f t="shared" si="488"/>
        <v>0.99155948553054662</v>
      </c>
      <c r="AIQ27" s="14">
        <f t="shared" si="488"/>
        <v>0.9876593994241053</v>
      </c>
      <c r="AIR27" s="14">
        <f t="shared" si="488"/>
        <v>0.99364502950522016</v>
      </c>
      <c r="AIS27" s="14">
        <f t="shared" si="488"/>
        <v>0.99350649350649356</v>
      </c>
      <c r="AIT27" s="14">
        <f t="shared" si="488"/>
        <v>0.94779366065879433</v>
      </c>
      <c r="AIU27" s="14">
        <f t="shared" si="488"/>
        <v>0.97434900893898169</v>
      </c>
      <c r="AIV27" s="14">
        <f t="shared" si="488"/>
        <v>0.9916743755781684</v>
      </c>
      <c r="AIW27" s="14">
        <f t="shared" si="488"/>
        <v>0.99031945788964182</v>
      </c>
      <c r="AIX27" s="14">
        <f t="shared" si="488"/>
        <v>0.97028365601080591</v>
      </c>
      <c r="AIY27" s="14">
        <f t="shared" si="488"/>
        <v>0.99266409266409261</v>
      </c>
      <c r="AIZ27" s="14">
        <f t="shared" si="488"/>
        <v>0.91887831747621429</v>
      </c>
      <c r="AJA27" s="14">
        <f t="shared" si="488"/>
        <v>0.96610845295055825</v>
      </c>
      <c r="AJB27" s="14">
        <f t="shared" si="488"/>
        <v>0.96778350515463918</v>
      </c>
      <c r="AJC27" s="14">
        <f t="shared" si="488"/>
        <v>0.85625517812758911</v>
      </c>
      <c r="AJD27" s="14">
        <f t="shared" si="488"/>
        <v>0.77291139240506335</v>
      </c>
      <c r="AJE27" s="14">
        <f t="shared" si="488"/>
        <v>0.89233469865418369</v>
      </c>
      <c r="AJF27" s="14">
        <f t="shared" si="488"/>
        <v>0.61274509803921573</v>
      </c>
      <c r="AJG27" s="14">
        <f t="shared" si="488"/>
        <v>0.78727218404541377</v>
      </c>
      <c r="AJH27" s="14">
        <f t="shared" si="488"/>
        <v>0.72354719516291566</v>
      </c>
      <c r="AJI27" s="14">
        <f t="shared" si="488"/>
        <v>0.97829518547750594</v>
      </c>
      <c r="AJJ27" s="14">
        <f t="shared" si="488"/>
        <v>0.90256828373420306</v>
      </c>
      <c r="AJK27" s="14">
        <f t="shared" si="488"/>
        <v>0.99276018099547514</v>
      </c>
      <c r="AJL27" s="14">
        <f t="shared" si="488"/>
        <v>0.93093241243216573</v>
      </c>
      <c r="AJM27" s="14">
        <f t="shared" si="488"/>
        <v>0.98218029350104818</v>
      </c>
      <c r="AJN27" s="14">
        <f t="shared" si="488"/>
        <v>0.65622521808088818</v>
      </c>
      <c r="AJO27" s="14">
        <f t="shared" si="488"/>
        <v>0.91215526046986717</v>
      </c>
      <c r="AJP27" s="14">
        <f t="shared" si="488"/>
        <v>0.95197044334975367</v>
      </c>
      <c r="AJQ27" s="14">
        <f t="shared" si="488"/>
        <v>0.95762299074525081</v>
      </c>
      <c r="AJR27" s="14">
        <f t="shared" si="488"/>
        <v>0.87905346187554778</v>
      </c>
      <c r="AJS27" s="14">
        <f t="shared" si="488"/>
        <v>0.91052834554569995</v>
      </c>
      <c r="AJT27" s="14">
        <f t="shared" si="488"/>
        <v>0.90095155709342556</v>
      </c>
      <c r="AJU27" s="14">
        <f t="shared" si="488"/>
        <v>0.99422991566799823</v>
      </c>
      <c r="AJV27" s="14">
        <f t="shared" si="488"/>
        <v>0.90644391408114555</v>
      </c>
      <c r="AJW27" s="14">
        <f t="shared" si="488"/>
        <v>0.9875706214689266</v>
      </c>
      <c r="AJX27" s="14">
        <f t="shared" si="488"/>
        <v>0.79593114241001561</v>
      </c>
      <c r="AJY27" s="14">
        <f t="shared" si="488"/>
        <v>0.84524660471765545</v>
      </c>
      <c r="AJZ27" s="14">
        <f t="shared" ref="AJZ27:AMK27" si="489">IFERROR(AJZ26/AJZ17,"")</f>
        <v>0.86573485811096995</v>
      </c>
      <c r="AKA27" s="14">
        <f t="shared" si="489"/>
        <v>0.92189281641961229</v>
      </c>
      <c r="AKB27" s="14">
        <f t="shared" si="489"/>
        <v>0.89265734265734265</v>
      </c>
      <c r="AKC27" s="14">
        <f t="shared" si="489"/>
        <v>0.71492146596858641</v>
      </c>
      <c r="AKD27" s="14">
        <f t="shared" si="489"/>
        <v>0.791019486020898</v>
      </c>
      <c r="AKE27" s="14">
        <f t="shared" si="489"/>
        <v>0.71802325581395354</v>
      </c>
      <c r="AKF27" s="14">
        <f t="shared" si="489"/>
        <v>0.86415452818239391</v>
      </c>
      <c r="AKG27" s="14">
        <f t="shared" si="489"/>
        <v>0.87480252764612954</v>
      </c>
      <c r="AKH27" s="14">
        <f t="shared" si="489"/>
        <v>0.73786893446723356</v>
      </c>
      <c r="AKI27" s="14">
        <f t="shared" si="489"/>
        <v>0.84455239417071482</v>
      </c>
      <c r="AKJ27" s="14">
        <f t="shared" si="489"/>
        <v>0.9192928516525749</v>
      </c>
      <c r="AKK27" s="14">
        <f t="shared" si="489"/>
        <v>0.96027805362462759</v>
      </c>
      <c r="AKL27" s="14">
        <f t="shared" si="489"/>
        <v>0.90109034267912769</v>
      </c>
      <c r="AKM27" s="14">
        <f t="shared" si="489"/>
        <v>0.92183288409703501</v>
      </c>
      <c r="AKN27" s="14">
        <f t="shared" si="489"/>
        <v>0.80412371134020622</v>
      </c>
      <c r="AKO27" s="14">
        <f t="shared" si="489"/>
        <v>0.87003249187703069</v>
      </c>
      <c r="AKP27" s="14">
        <f t="shared" si="489"/>
        <v>0.77851458885941649</v>
      </c>
      <c r="AKQ27" s="14">
        <f t="shared" si="489"/>
        <v>0.72543352601156075</v>
      </c>
      <c r="AKR27" s="14">
        <f t="shared" si="489"/>
        <v>0.61304507145474529</v>
      </c>
      <c r="AKS27" s="14">
        <f t="shared" si="489"/>
        <v>0.79005328596802837</v>
      </c>
      <c r="AKT27" s="14">
        <f t="shared" si="489"/>
        <v>0.72172780551334925</v>
      </c>
      <c r="AKU27" s="14">
        <f t="shared" si="489"/>
        <v>0.75677919203099064</v>
      </c>
      <c r="AKV27" s="14">
        <f t="shared" si="489"/>
        <v>0.81347773766546327</v>
      </c>
      <c r="AKW27" s="14">
        <f t="shared" si="489"/>
        <v>0.77352261472433148</v>
      </c>
      <c r="AKX27" s="14">
        <f t="shared" si="489"/>
        <v>0.66803503010399568</v>
      </c>
      <c r="AKY27" s="14">
        <f t="shared" si="489"/>
        <v>0.81610738255033555</v>
      </c>
      <c r="AKZ27" s="14">
        <f t="shared" si="489"/>
        <v>0.75319414147709562</v>
      </c>
      <c r="ALA27" s="14">
        <f t="shared" si="489"/>
        <v>0.7596554598499583</v>
      </c>
      <c r="ALB27" s="14">
        <f t="shared" si="489"/>
        <v>0.88704663212435231</v>
      </c>
      <c r="ALC27" s="14">
        <f t="shared" si="489"/>
        <v>0.74571972098922001</v>
      </c>
      <c r="ALD27" s="14">
        <f t="shared" si="489"/>
        <v>0.77251184834123221</v>
      </c>
      <c r="ALE27" s="14">
        <f t="shared" si="489"/>
        <v>0.84214445271779603</v>
      </c>
      <c r="ALF27" s="14">
        <f t="shared" si="489"/>
        <v>0.69939089931924037</v>
      </c>
      <c r="ALG27" s="14">
        <f t="shared" si="489"/>
        <v>0.95940067665538908</v>
      </c>
      <c r="ALH27" s="14">
        <f t="shared" si="489"/>
        <v>0.96399594320486814</v>
      </c>
      <c r="ALI27" s="14">
        <f t="shared" si="489"/>
        <v>0.85208520852085212</v>
      </c>
      <c r="ALJ27" s="14">
        <f t="shared" si="489"/>
        <v>0.77451612903225808</v>
      </c>
      <c r="ALK27" s="14">
        <f t="shared" si="489"/>
        <v>0.84204793028322444</v>
      </c>
      <c r="ALL27" s="14">
        <f t="shared" si="489"/>
        <v>0.85618279569892475</v>
      </c>
      <c r="ALM27" s="14">
        <f t="shared" si="489"/>
        <v>0.37271973466003316</v>
      </c>
      <c r="ALN27" s="14">
        <f t="shared" si="489"/>
        <v>0.43117505995203836</v>
      </c>
      <c r="ALO27" s="14">
        <f t="shared" si="489"/>
        <v>0.40556513174095049</v>
      </c>
      <c r="ALP27" s="14">
        <f t="shared" si="489"/>
        <v>9.283043407576004E-2</v>
      </c>
      <c r="ALQ27" s="14">
        <f t="shared" si="489"/>
        <v>0.50496389891696747</v>
      </c>
      <c r="ALR27" s="14">
        <f t="shared" si="489"/>
        <v>0.85023041474654382</v>
      </c>
      <c r="ALS27" s="14">
        <f t="shared" si="489"/>
        <v>0.93899712551900349</v>
      </c>
      <c r="ALT27" s="14">
        <f t="shared" si="489"/>
        <v>0.94281524926686222</v>
      </c>
      <c r="ALU27" s="14">
        <f t="shared" si="489"/>
        <v>0.49680073126142599</v>
      </c>
      <c r="ALV27" s="14">
        <f t="shared" si="489"/>
        <v>0.84789035205589891</v>
      </c>
      <c r="ALW27" s="14">
        <f t="shared" si="489"/>
        <v>0.86413043478260865</v>
      </c>
      <c r="ALX27" s="14">
        <f t="shared" si="489"/>
        <v>0.94416070820565201</v>
      </c>
      <c r="ALY27" s="14">
        <f t="shared" si="489"/>
        <v>0.91361639824304541</v>
      </c>
      <c r="ALZ27" s="14">
        <f t="shared" si="489"/>
        <v>0.78038768529076397</v>
      </c>
      <c r="AMA27" s="14">
        <f t="shared" si="489"/>
        <v>0.91690220463538719</v>
      </c>
      <c r="AMB27" s="14">
        <f t="shared" si="489"/>
        <v>0.89009238611022623</v>
      </c>
      <c r="AMC27" s="14">
        <f t="shared" si="489"/>
        <v>0.96985323284410951</v>
      </c>
      <c r="AMD27" s="14">
        <f t="shared" si="489"/>
        <v>0.90133876600698482</v>
      </c>
      <c r="AME27" s="14">
        <f t="shared" si="489"/>
        <v>0.83144621718991252</v>
      </c>
      <c r="AMF27" s="14">
        <f t="shared" si="489"/>
        <v>0.86768292682926829</v>
      </c>
      <c r="AMG27" s="14">
        <f t="shared" si="489"/>
        <v>0.78395751816657355</v>
      </c>
      <c r="AMH27" s="14">
        <f t="shared" si="489"/>
        <v>0.59042553191489366</v>
      </c>
      <c r="AMI27" s="14">
        <f t="shared" si="489"/>
        <v>0.25799086757990869</v>
      </c>
      <c r="AMJ27" s="14">
        <f t="shared" si="489"/>
        <v>1.0869565217391304E-2</v>
      </c>
      <c r="AMK27" s="14">
        <f t="shared" si="489"/>
        <v>5.6166666666666663E-2</v>
      </c>
      <c r="AML27" s="14">
        <f t="shared" ref="AML27:AOW27" si="490">IFERROR(AML26/AML17,"")</f>
        <v>0.50080183276059564</v>
      </c>
      <c r="AMM27" s="14">
        <f t="shared" si="490"/>
        <v>0.86480337991550216</v>
      </c>
      <c r="AMN27" s="14">
        <f t="shared" si="490"/>
        <v>0.87971530249110319</v>
      </c>
      <c r="AMO27" s="14">
        <f t="shared" si="490"/>
        <v>0.5650504080652905</v>
      </c>
      <c r="AMP27" s="14">
        <f t="shared" si="490"/>
        <v>0.81879194630872487</v>
      </c>
      <c r="AMQ27" s="14">
        <f t="shared" si="490"/>
        <v>0.98904006046863191</v>
      </c>
      <c r="AMR27" s="14">
        <f t="shared" si="490"/>
        <v>0.85750555379244686</v>
      </c>
      <c r="AMS27" s="14">
        <f t="shared" si="490"/>
        <v>0.9873291097032344</v>
      </c>
      <c r="AMT27" s="14">
        <f t="shared" si="490"/>
        <v>0.87178139779295849</v>
      </c>
      <c r="AMU27" s="14">
        <f t="shared" si="490"/>
        <v>0.85851032007179184</v>
      </c>
      <c r="AMV27" s="14">
        <f t="shared" si="490"/>
        <v>0.87169568020631849</v>
      </c>
      <c r="AMW27" s="14">
        <f t="shared" si="490"/>
        <v>0.98287810843864654</v>
      </c>
      <c r="AMX27" s="14">
        <f t="shared" si="490"/>
        <v>0.93830818965517238</v>
      </c>
      <c r="AMY27" s="14">
        <f t="shared" si="490"/>
        <v>0.68300821355236141</v>
      </c>
      <c r="AMZ27" s="14">
        <f t="shared" si="490"/>
        <v>0.58894442810937964</v>
      </c>
      <c r="ANA27" s="14">
        <f t="shared" si="490"/>
        <v>0.76636311895276044</v>
      </c>
      <c r="ANB27" s="14">
        <f t="shared" si="490"/>
        <v>0.26919339164237122</v>
      </c>
      <c r="ANC27" s="14">
        <f t="shared" si="490"/>
        <v>0.1111111111111111</v>
      </c>
      <c r="AND27" s="14">
        <f t="shared" si="490"/>
        <v>0.11458937198067633</v>
      </c>
      <c r="ANE27" s="14">
        <f t="shared" si="490"/>
        <v>0.22474136033458067</v>
      </c>
      <c r="ANF27" s="14">
        <f t="shared" si="490"/>
        <v>0.62065187619830187</v>
      </c>
      <c r="ANG27" s="14">
        <f t="shared" si="490"/>
        <v>0.81512071156289712</v>
      </c>
      <c r="ANH27" s="14">
        <f t="shared" si="490"/>
        <v>0.26788852623650516</v>
      </c>
      <c r="ANI27" s="14">
        <f t="shared" si="490"/>
        <v>0.59551192145862553</v>
      </c>
      <c r="ANJ27" s="14">
        <f t="shared" si="490"/>
        <v>0.93042641872394993</v>
      </c>
      <c r="ANK27" s="14">
        <f t="shared" si="490"/>
        <v>0.9260057471264368</v>
      </c>
      <c r="ANL27" s="14">
        <f t="shared" si="490"/>
        <v>0.9172760511882998</v>
      </c>
      <c r="ANM27" s="14">
        <f t="shared" si="490"/>
        <v>0.88809601037950048</v>
      </c>
      <c r="ANN27" s="14">
        <f t="shared" si="490"/>
        <v>0.92624113475177305</v>
      </c>
      <c r="ANO27" s="14">
        <f t="shared" si="490"/>
        <v>0.97927671678179606</v>
      </c>
      <c r="ANP27" s="14">
        <f t="shared" si="490"/>
        <v>0.99034926470588236</v>
      </c>
      <c r="ANQ27" s="14">
        <f t="shared" si="490"/>
        <v>0.97780797101449279</v>
      </c>
      <c r="ANR27" s="14">
        <f t="shared" si="490"/>
        <v>0.90836916969897452</v>
      </c>
      <c r="ANS27" s="14">
        <f t="shared" si="490"/>
        <v>0.97925470610833654</v>
      </c>
      <c r="ANT27" s="14">
        <f t="shared" si="490"/>
        <v>0.97178060413354528</v>
      </c>
      <c r="ANU27" s="14">
        <f t="shared" si="490"/>
        <v>0.90449226123065307</v>
      </c>
      <c r="ANV27" s="14">
        <f t="shared" si="490"/>
        <v>0.78161738510865697</v>
      </c>
      <c r="ANW27" s="14">
        <f t="shared" si="490"/>
        <v>0.65920999596936714</v>
      </c>
      <c r="ANX27" s="14">
        <f t="shared" si="490"/>
        <v>0.81357675494985859</v>
      </c>
      <c r="ANY27" s="14">
        <f t="shared" si="490"/>
        <v>0.83286038592508516</v>
      </c>
      <c r="ANZ27" s="14">
        <f t="shared" si="490"/>
        <v>0.72860332423716201</v>
      </c>
      <c r="AOA27" s="14">
        <f t="shared" si="490"/>
        <v>0.8809738503155996</v>
      </c>
      <c r="AOB27" s="14">
        <f t="shared" si="490"/>
        <v>0.80988387793680794</v>
      </c>
      <c r="AOC27" s="14">
        <f t="shared" si="490"/>
        <v>0.87745974955277284</v>
      </c>
      <c r="AOD27" s="14">
        <f t="shared" si="490"/>
        <v>0.96624181880812954</v>
      </c>
      <c r="AOE27" s="14">
        <f t="shared" si="490"/>
        <v>0.91570115860966839</v>
      </c>
      <c r="AOF27" s="14">
        <f t="shared" si="490"/>
        <v>0.93654524089306701</v>
      </c>
      <c r="AOG27" s="14">
        <f t="shared" si="490"/>
        <v>0.60952637244348762</v>
      </c>
      <c r="AOH27" s="14">
        <f t="shared" si="490"/>
        <v>0.852114949951566</v>
      </c>
      <c r="AOI27" s="14">
        <f t="shared" si="490"/>
        <v>0.93883677298311441</v>
      </c>
      <c r="AOJ27" s="14">
        <f t="shared" si="490"/>
        <v>0.91066398390342052</v>
      </c>
      <c r="AOK27" s="14">
        <f t="shared" si="490"/>
        <v>0.95062445541678764</v>
      </c>
      <c r="AOL27" s="14">
        <f t="shared" si="490"/>
        <v>0.90433891356337548</v>
      </c>
      <c r="AOM27" s="14">
        <f t="shared" si="490"/>
        <v>0.98868229587712209</v>
      </c>
      <c r="AON27" s="14">
        <f t="shared" si="490"/>
        <v>0.96906760936809544</v>
      </c>
      <c r="AOO27" s="14">
        <f t="shared" si="490"/>
        <v>0.97052947052947058</v>
      </c>
      <c r="AOP27" s="14">
        <f t="shared" si="490"/>
        <v>0.63345966432051981</v>
      </c>
      <c r="AOQ27" s="14">
        <f t="shared" si="490"/>
        <v>0.6235752849430114</v>
      </c>
      <c r="AOR27" s="14">
        <f t="shared" si="490"/>
        <v>0.49243395742498075</v>
      </c>
      <c r="AOS27" s="14">
        <f t="shared" si="490"/>
        <v>0.70909090909090911</v>
      </c>
      <c r="AOT27" s="14">
        <f t="shared" si="490"/>
        <v>0.69671603348358013</v>
      </c>
      <c r="AOU27" s="14">
        <f t="shared" si="490"/>
        <v>0.80352228948816729</v>
      </c>
      <c r="AOV27" s="14">
        <f t="shared" si="490"/>
        <v>0.70492264416315054</v>
      </c>
      <c r="AOW27" s="14">
        <f t="shared" si="490"/>
        <v>0.86233844304177942</v>
      </c>
      <c r="AOX27" s="14">
        <f t="shared" ref="AOX27:ARI27" si="491">IFERROR(AOX26/AOX17,"")</f>
        <v>0.98023715415019763</v>
      </c>
      <c r="AOY27" s="14">
        <f t="shared" si="491"/>
        <v>0.93201754385964908</v>
      </c>
      <c r="AOZ27" s="14">
        <f t="shared" si="491"/>
        <v>0.7523780300705738</v>
      </c>
      <c r="APA27" s="14">
        <f t="shared" si="491"/>
        <v>0.85793871866295268</v>
      </c>
      <c r="APB27" s="14">
        <f t="shared" si="491"/>
        <v>0.89367378048780488</v>
      </c>
      <c r="APC27" s="14">
        <f t="shared" si="491"/>
        <v>0.88818831441782264</v>
      </c>
      <c r="APD27" s="14">
        <f t="shared" si="491"/>
        <v>0.69939637826961776</v>
      </c>
      <c r="APE27" s="14">
        <f t="shared" si="491"/>
        <v>0.8024857238831038</v>
      </c>
      <c r="APF27" s="14">
        <f t="shared" si="491"/>
        <v>0.92993890020366599</v>
      </c>
      <c r="APG27" s="14">
        <f t="shared" si="491"/>
        <v>0.9801390268123138</v>
      </c>
      <c r="APH27" s="14">
        <f t="shared" si="491"/>
        <v>0.99448897795591185</v>
      </c>
      <c r="API27" s="14">
        <f t="shared" si="491"/>
        <v>0.98798798798798804</v>
      </c>
      <c r="APJ27" s="14">
        <f t="shared" si="491"/>
        <v>0.96174472649267073</v>
      </c>
      <c r="APK27" s="14">
        <f t="shared" si="491"/>
        <v>0.83835415135929459</v>
      </c>
      <c r="APL27" s="14">
        <f t="shared" si="491"/>
        <v>0.85630252100840332</v>
      </c>
      <c r="APM27" s="14">
        <f t="shared" si="491"/>
        <v>0.91846522781774576</v>
      </c>
      <c r="APN27" s="14">
        <f t="shared" si="491"/>
        <v>0.48334548991004134</v>
      </c>
      <c r="APO27" s="14">
        <f t="shared" si="491"/>
        <v>0.80438338240104679</v>
      </c>
      <c r="APP27" s="14">
        <f t="shared" si="491"/>
        <v>0.64539777355416783</v>
      </c>
      <c r="APQ27" s="14">
        <f t="shared" si="491"/>
        <v>0.88948531733501734</v>
      </c>
      <c r="APR27" s="14">
        <f t="shared" si="491"/>
        <v>0.94115428140324409</v>
      </c>
      <c r="APS27" s="14">
        <f t="shared" si="491"/>
        <v>0.86555836646187201</v>
      </c>
      <c r="APT27" s="14">
        <f t="shared" si="491"/>
        <v>0.9554574638844302</v>
      </c>
      <c r="APU27" s="14">
        <f t="shared" si="491"/>
        <v>0.84241908006814314</v>
      </c>
      <c r="APV27" s="14">
        <f t="shared" si="491"/>
        <v>0.92592592592592593</v>
      </c>
      <c r="APW27" s="14">
        <f t="shared" si="491"/>
        <v>0.93966898024559531</v>
      </c>
      <c r="APX27" s="14">
        <f t="shared" si="491"/>
        <v>0.80888099467140318</v>
      </c>
      <c r="APY27" s="14">
        <f t="shared" si="491"/>
        <v>0.96478591436574634</v>
      </c>
      <c r="APZ27" s="14">
        <f t="shared" si="491"/>
        <v>0.92428884026258207</v>
      </c>
      <c r="AQA27" s="14">
        <f t="shared" si="491"/>
        <v>0.85025980160604631</v>
      </c>
      <c r="AQB27" s="14">
        <f t="shared" si="491"/>
        <v>0.94987468671679198</v>
      </c>
      <c r="AQC27" s="14">
        <f t="shared" si="491"/>
        <v>0.93165467625899279</v>
      </c>
      <c r="AQD27" s="14">
        <f t="shared" si="491"/>
        <v>0.97756563245823391</v>
      </c>
      <c r="AQE27" s="14">
        <f t="shared" si="491"/>
        <v>0.90270506108202442</v>
      </c>
      <c r="AQF27" s="14">
        <f t="shared" si="491"/>
        <v>0.90144927536231889</v>
      </c>
      <c r="AQG27" s="14">
        <f t="shared" si="491"/>
        <v>0.88504672897196257</v>
      </c>
    </row>
    <row r="28" spans="1:1125" s="21" customFormat="1" ht="19.5" customHeight="1" x14ac:dyDescent="0.25">
      <c r="A28" s="31" t="s">
        <v>21</v>
      </c>
      <c r="B28" s="20">
        <f>+B26+191+144</f>
        <v>4265</v>
      </c>
      <c r="C28" s="20">
        <f>+C26+406+365</f>
        <v>5141</v>
      </c>
      <c r="D28" s="20">
        <f>D26+102+74</f>
        <v>5210</v>
      </c>
      <c r="E28" s="20">
        <f>E26+55+73</f>
        <v>4568</v>
      </c>
      <c r="F28" s="20">
        <f>+F26+61+49</f>
        <v>4307</v>
      </c>
      <c r="G28" s="20">
        <f>+G26+3+9</f>
        <v>3679</v>
      </c>
      <c r="H28" s="20">
        <f>+H26+33+31</f>
        <v>4850</v>
      </c>
      <c r="I28" s="20">
        <f>+I26+93+65</f>
        <v>4459</v>
      </c>
      <c r="J28" s="20">
        <f>J26+32+36</f>
        <v>4120</v>
      </c>
      <c r="K28" s="20">
        <f>K26+12+22</f>
        <v>3881</v>
      </c>
      <c r="L28" s="20">
        <f>L26+18+18</f>
        <v>3559</v>
      </c>
      <c r="M28" s="20">
        <f>+M26+82+77</f>
        <v>5063</v>
      </c>
      <c r="N28" s="20">
        <f>+N26+103+91</f>
        <v>3864</v>
      </c>
      <c r="O28" s="20">
        <f>+O26+24+18</f>
        <v>3779</v>
      </c>
      <c r="P28" s="20">
        <f>+P26+7+1</f>
        <v>3218</v>
      </c>
      <c r="Q28" s="20">
        <f>+Q26+32+17</f>
        <v>4785</v>
      </c>
      <c r="R28" s="20">
        <f>+R26+32+24</f>
        <v>4197</v>
      </c>
      <c r="S28" s="20">
        <f>+S26+4+2</f>
        <v>3713</v>
      </c>
      <c r="T28" s="20">
        <f>+T26+53+49</f>
        <v>3846</v>
      </c>
      <c r="U28" s="20">
        <f>U26+13+11</f>
        <v>3891</v>
      </c>
      <c r="V28" s="20">
        <f>+V26+184+170</f>
        <v>5467</v>
      </c>
      <c r="W28" s="20">
        <f>+W26+136+91</f>
        <v>4523</v>
      </c>
      <c r="X28" s="20">
        <f>+X26+69+44</f>
        <v>4408</v>
      </c>
      <c r="Y28" s="20">
        <f>+Y26+13+13</f>
        <v>4284</v>
      </c>
      <c r="Z28" s="20">
        <f>+Z26+59+48</f>
        <v>3750</v>
      </c>
      <c r="AA28" s="20">
        <f>+AA26+56+32</f>
        <v>4331</v>
      </c>
      <c r="AB28" s="20">
        <f>+AB26+17+16</f>
        <v>4115</v>
      </c>
      <c r="AC28" s="20">
        <f>+AC26+1+2</f>
        <v>3519</v>
      </c>
      <c r="AD28" s="20">
        <f>+AD26+28+9</f>
        <v>3286</v>
      </c>
      <c r="AE28" s="20">
        <f>+AE26+16+18</f>
        <v>3597</v>
      </c>
      <c r="AF28" s="20">
        <f>+AF26</f>
        <v>2885</v>
      </c>
      <c r="AG28" s="20">
        <f>+AG26+72+32</f>
        <v>3081</v>
      </c>
      <c r="AH28" s="20">
        <f>+AH26+118+84</f>
        <v>3762</v>
      </c>
      <c r="AI28" s="20">
        <f>AI26+32+21</f>
        <v>3124</v>
      </c>
      <c r="AJ28" s="20">
        <f>AJ26+31+14</f>
        <v>2969</v>
      </c>
      <c r="AK28" s="20">
        <f>+AK26+47+28</f>
        <v>3909</v>
      </c>
      <c r="AL28" s="20">
        <f>+AL26+14+14</f>
        <v>3572</v>
      </c>
      <c r="AM28" s="20">
        <f>+AM26+1+1</f>
        <v>3117</v>
      </c>
      <c r="AN28" s="20">
        <f>+AN26+64+33</f>
        <v>3355</v>
      </c>
      <c r="AO28" s="20">
        <f>+AO26+34+32</f>
        <v>3253</v>
      </c>
      <c r="AP28" s="20">
        <f>+AP26+139+119</f>
        <v>4708</v>
      </c>
      <c r="AQ28" s="20">
        <f>+AQ26+43+36</f>
        <v>3929</v>
      </c>
      <c r="AR28" s="20">
        <f>+AR26+48+48</f>
        <v>3420</v>
      </c>
      <c r="AS28" s="20">
        <f>+AS26+73+66</f>
        <v>3466</v>
      </c>
      <c r="AT28" s="20">
        <f>+AT26+65+33</f>
        <v>3580</v>
      </c>
      <c r="AU28" s="20">
        <f>+AU26+47+40</f>
        <v>3341</v>
      </c>
      <c r="AV28" s="20">
        <f>+AV26+36+16</f>
        <v>3175</v>
      </c>
      <c r="AW28" s="20">
        <f>+AW26+15+12</f>
        <v>2866</v>
      </c>
      <c r="AX28" s="20">
        <f>+AX26+15+9</f>
        <v>2500</v>
      </c>
      <c r="AY28" s="20">
        <f>+AY26+28+31</f>
        <v>2431</v>
      </c>
      <c r="AZ28" s="20">
        <f>+AZ26+66+40</f>
        <v>3524</v>
      </c>
      <c r="BA28" s="20">
        <f>+BA26+36+29</f>
        <v>2835</v>
      </c>
      <c r="BB28" s="20">
        <f>+BB26+9+11</f>
        <v>2589</v>
      </c>
      <c r="BC28" s="20">
        <f>+BC26+7+7</f>
        <v>2133</v>
      </c>
      <c r="BD28" s="20">
        <f>+BD26+16+13</f>
        <v>2313</v>
      </c>
      <c r="BE28" s="20">
        <f>+BE26+42+23</f>
        <v>2944</v>
      </c>
      <c r="BF28" s="20">
        <f>+BF26+17+26</f>
        <v>2815</v>
      </c>
      <c r="BG28" s="20">
        <f>+BG26+9+8</f>
        <v>2297</v>
      </c>
      <c r="BH28" s="20">
        <f>+BH26+39+48</f>
        <v>2242</v>
      </c>
      <c r="BI28" s="20">
        <f>+BI26+15+19</f>
        <v>2328</v>
      </c>
      <c r="BJ28" s="20">
        <f>BJ26+110+84</f>
        <v>3161</v>
      </c>
      <c r="BK28" s="20">
        <f>+BK26+35+34</f>
        <v>3058</v>
      </c>
      <c r="BL28" s="20">
        <f>+BL26+57+36</f>
        <v>3162</v>
      </c>
      <c r="BM28" s="20">
        <f>+BM26+16+16</f>
        <v>2821</v>
      </c>
      <c r="BN28" s="20">
        <f>+BN26+13+8</f>
        <v>4204</v>
      </c>
      <c r="BO28" s="20">
        <f>BO26+46+38</f>
        <v>3009</v>
      </c>
      <c r="BP28" s="20">
        <f>+BP26+38+36</f>
        <v>3422</v>
      </c>
      <c r="BQ28" s="20">
        <f>+BQ26+13+5</f>
        <v>2917</v>
      </c>
      <c r="BR28" s="20">
        <f>BR26+34+32</f>
        <v>2131</v>
      </c>
      <c r="BS28" s="20">
        <f>+BS26+93+62</f>
        <v>3415</v>
      </c>
      <c r="BT28" s="20">
        <f>BT26+33+37</f>
        <v>3253</v>
      </c>
      <c r="BU28" s="20">
        <f>BU26</f>
        <v>2638</v>
      </c>
      <c r="BV28" s="20">
        <f>BV26+4+4</f>
        <v>2359</v>
      </c>
      <c r="BW28" s="20">
        <f>BW26+1+3</f>
        <v>1976</v>
      </c>
      <c r="BX28" s="20">
        <f>+BX26+29+35</f>
        <v>2807</v>
      </c>
      <c r="BY28" s="20">
        <f>+BY26+0+1</f>
        <v>2356</v>
      </c>
      <c r="BZ28" s="20">
        <f>+BZ26+1+0</f>
        <v>2253</v>
      </c>
      <c r="CA28" s="20">
        <f>+CA26+2+1</f>
        <v>2250</v>
      </c>
      <c r="CB28" s="20">
        <f>+CB26+5+3</f>
        <v>1905</v>
      </c>
      <c r="CC28" s="20">
        <f>CC26+26+21</f>
        <v>2744</v>
      </c>
      <c r="CD28" s="20">
        <f>+CD26+94+88</f>
        <v>3022</v>
      </c>
      <c r="CE28" s="20">
        <f>CE26+1+2</f>
        <v>2585</v>
      </c>
      <c r="CF28" s="20">
        <f>+CF26+5+5</f>
        <v>2558</v>
      </c>
      <c r="CG28" s="20">
        <f>+CG26+74+75</f>
        <v>2455</v>
      </c>
      <c r="CH28" s="20">
        <f>+CH26+103+76</f>
        <v>2697</v>
      </c>
      <c r="CI28" s="20">
        <f>+CI26+93+52</f>
        <v>3051</v>
      </c>
      <c r="CJ28" s="20">
        <f>CJ26+32+14</f>
        <v>3006</v>
      </c>
      <c r="CK28" s="20">
        <f>CK26+52+48</f>
        <v>2712</v>
      </c>
      <c r="CL28" s="20">
        <f>+CL26+1+2</f>
        <v>1996</v>
      </c>
      <c r="CM28" s="20">
        <f>+CM26+57+44</f>
        <v>2718</v>
      </c>
      <c r="CN28" s="20">
        <f>CN26+72+56</f>
        <v>2632</v>
      </c>
      <c r="CO28" s="20">
        <f>CO26+8+10</f>
        <v>2339</v>
      </c>
      <c r="CP28" s="20">
        <f>+CP26+32+13</f>
        <v>2384</v>
      </c>
      <c r="CQ28" s="20">
        <f>+CQ26+13+6</f>
        <v>2289</v>
      </c>
      <c r="CR28" s="20">
        <f>+CR26+93+71</f>
        <v>2799</v>
      </c>
      <c r="CS28" s="20">
        <f>CS26+34+32</f>
        <v>2570</v>
      </c>
      <c r="CT28" s="20">
        <f>+CT26+11+9</f>
        <v>2058</v>
      </c>
      <c r="CU28" s="20">
        <f>+CU26+2+1</f>
        <v>1920</v>
      </c>
      <c r="CV28" s="20">
        <f>+CV26+11+10</f>
        <v>1969</v>
      </c>
      <c r="CW28" s="20">
        <f>+CW26+55+37</f>
        <v>2829</v>
      </c>
      <c r="CX28" s="20">
        <f>+CX26+15+6</f>
        <v>2475</v>
      </c>
      <c r="CY28" s="20">
        <f>CY26+28+15</f>
        <v>2333</v>
      </c>
      <c r="CZ28" s="20">
        <f>CZ26+61+54</f>
        <v>1978</v>
      </c>
      <c r="DA28" s="20">
        <f>DA26+108+85</f>
        <v>2485</v>
      </c>
      <c r="DB28" s="20">
        <f>DB26+3+5</f>
        <v>3106</v>
      </c>
      <c r="DC28" s="20">
        <f>DC26+4+7</f>
        <v>2574</v>
      </c>
      <c r="DD28" s="20">
        <f>DD26+12+5</f>
        <v>2580</v>
      </c>
      <c r="DE28" s="20">
        <f>+DE26+4+4</f>
        <v>2918</v>
      </c>
      <c r="DF28" s="20">
        <f>+DF26+17+23</f>
        <v>2748</v>
      </c>
      <c r="DG28" s="20">
        <f>+DG26+17+15</f>
        <v>2495</v>
      </c>
      <c r="DH28" s="20">
        <f>+DH26+0</f>
        <v>2169</v>
      </c>
      <c r="DI28" s="20">
        <f>+DI26+9+12</f>
        <v>2037</v>
      </c>
      <c r="DJ28" s="20">
        <f>+DJ26+4+6</f>
        <v>1884</v>
      </c>
      <c r="DK28" s="20">
        <f>+DK26+29+15</f>
        <v>2891</v>
      </c>
      <c r="DL28" s="20">
        <f>+DL26</f>
        <v>2317</v>
      </c>
      <c r="DM28" s="20">
        <v>1940</v>
      </c>
      <c r="DN28" s="20">
        <f>+DN26+2+3</f>
        <v>1696</v>
      </c>
      <c r="DO28" s="20">
        <f>+DO26+10+10</f>
        <v>1840</v>
      </c>
      <c r="DP28" s="20">
        <f>+DP26+31+21</f>
        <v>2397</v>
      </c>
      <c r="DQ28" s="20">
        <f>+DQ26+8+7</f>
        <v>2550</v>
      </c>
      <c r="DR28" s="20">
        <f>DR26+0</f>
        <v>2226</v>
      </c>
      <c r="DS28" s="20">
        <f>DS26+8+4</f>
        <v>2049</v>
      </c>
      <c r="DT28" s="20">
        <f>+DT26+1+0</f>
        <v>1894</v>
      </c>
      <c r="DU28" s="20">
        <f>DU26+32+23</f>
        <v>2683</v>
      </c>
      <c r="DV28" s="20">
        <f>+DV26+16+15</f>
        <v>2597</v>
      </c>
      <c r="DW28" s="20">
        <f>+DW26+60+59</f>
        <v>2801</v>
      </c>
      <c r="DX28" s="20">
        <f>+DX26+67+58</f>
        <v>2775</v>
      </c>
      <c r="DY28" s="20">
        <f>+DY26+145+143</f>
        <v>2426</v>
      </c>
      <c r="DZ28" s="20">
        <f>+DZ26+115+90</f>
        <v>3305</v>
      </c>
      <c r="EA28" s="20">
        <f>+EA26+99+142</f>
        <v>3918</v>
      </c>
      <c r="EB28" s="20">
        <v>3066</v>
      </c>
      <c r="EC28" s="20">
        <f>+EC26+6+3</f>
        <v>2224</v>
      </c>
      <c r="ED28" s="20">
        <f>+ED26+33+27</f>
        <v>3040</v>
      </c>
      <c r="EE28" s="20">
        <f>+EE26+37+28</f>
        <v>2851</v>
      </c>
      <c r="EF28" s="20">
        <f>EF26+10+2</f>
        <v>2319</v>
      </c>
      <c r="EG28" s="20">
        <f>EG26+1</f>
        <v>2068</v>
      </c>
      <c r="EH28" s="20">
        <f>EH26+1</f>
        <v>1933</v>
      </c>
      <c r="EI28" s="20">
        <f>EI26+25+15</f>
        <v>2940</v>
      </c>
      <c r="EJ28" s="20">
        <f>EJ26+2+2</f>
        <v>2518</v>
      </c>
      <c r="EK28" s="20">
        <f>EK26+1</f>
        <v>2102</v>
      </c>
      <c r="EL28" s="20">
        <f>EL26+1</f>
        <v>2081</v>
      </c>
      <c r="EM28" s="20">
        <f>EM26+2</f>
        <v>1865</v>
      </c>
      <c r="EN28" s="20">
        <f>EN26+22+23</f>
        <v>2796</v>
      </c>
      <c r="EO28" s="20">
        <f>EO26+0</f>
        <v>2427</v>
      </c>
      <c r="EP28" s="20">
        <f>EP26+1</f>
        <v>2449</v>
      </c>
      <c r="EQ28" s="20">
        <f>EQ26+22+11</f>
        <v>2521</v>
      </c>
      <c r="ER28" s="20">
        <f>+ER26+25+22</f>
        <v>2788</v>
      </c>
      <c r="ES28" s="20">
        <f>+ES26+100+132</f>
        <v>2468</v>
      </c>
      <c r="ET28" s="20">
        <f>+ET26+12+8</f>
        <v>3137</v>
      </c>
      <c r="EU28" s="20">
        <f>EU26+14+7</f>
        <v>3279</v>
      </c>
      <c r="EV28" s="20">
        <f>+EV26+23+18</f>
        <v>3139</v>
      </c>
      <c r="EW28" s="20">
        <f>EW26</f>
        <v>2261</v>
      </c>
      <c r="EX28" s="20">
        <f>+EX26+13+6</f>
        <v>3021</v>
      </c>
      <c r="EY28" s="20">
        <f>EY26+3+0</f>
        <v>2585</v>
      </c>
      <c r="EZ28" s="20">
        <f>EZ26+2+1</f>
        <v>2361</v>
      </c>
      <c r="FA28" s="20">
        <f>FA26+28+20</f>
        <v>1925</v>
      </c>
      <c r="FB28" s="20">
        <f>+FB26+118+87</f>
        <v>2185</v>
      </c>
      <c r="FC28" s="20">
        <f>+FC26+4+7</f>
        <v>82</v>
      </c>
      <c r="FD28" s="20">
        <f>+FD26+6+5</f>
        <v>63</v>
      </c>
      <c r="FE28" s="20">
        <f>+FE26+150+93</f>
        <v>2576</v>
      </c>
      <c r="FF28" s="20">
        <f>FF26+107+90</f>
        <v>3497</v>
      </c>
      <c r="FG28" s="20">
        <f>FG26+48+51</f>
        <v>2977</v>
      </c>
      <c r="FH28" s="20">
        <v>2568</v>
      </c>
      <c r="FI28" s="20">
        <f>+FI26+111+102</f>
        <v>3178</v>
      </c>
      <c r="FJ28" s="20">
        <f>+FJ26+81+70</f>
        <v>3026</v>
      </c>
      <c r="FK28" s="20">
        <f>+FK26+88+57</f>
        <v>2715</v>
      </c>
      <c r="FL28" s="20">
        <f>FL26+38+45</f>
        <v>2788</v>
      </c>
      <c r="FM28" s="20">
        <f>+FM26+129+82</f>
        <v>1147</v>
      </c>
      <c r="FN28" s="20">
        <f>+FN26+176+107</f>
        <v>2352</v>
      </c>
      <c r="FO28" s="20">
        <f>+FO26+51+57</f>
        <v>2857</v>
      </c>
      <c r="FP28" s="20">
        <f>+FP26+150+110</f>
        <v>3172</v>
      </c>
      <c r="FQ28" s="20">
        <f>+FQ26+24+30</f>
        <v>2751</v>
      </c>
      <c r="FR28" s="20">
        <f>+FR26+77+79</f>
        <v>2643</v>
      </c>
      <c r="FS28" s="20">
        <f>+FS26+44+39</f>
        <v>2795</v>
      </c>
      <c r="FT28" s="20">
        <f>+FT26+64+35</f>
        <v>3246</v>
      </c>
      <c r="FU28" s="20">
        <f>+FU26+111+119</f>
        <v>3374</v>
      </c>
      <c r="FV28" s="20">
        <f>FV26+157+133</f>
        <v>3026</v>
      </c>
      <c r="FW28" s="20">
        <f>FW26+96+85</f>
        <v>3097</v>
      </c>
      <c r="FX28" s="20">
        <f>+FX26+16+21</f>
        <v>3370</v>
      </c>
      <c r="FY28" s="20">
        <f>+FY26+25+13</f>
        <v>2968</v>
      </c>
      <c r="FZ28" s="20">
        <f>+FZ26+22+25</f>
        <v>2756</v>
      </c>
      <c r="GA28" s="20">
        <f>+GA26+48+55</f>
        <v>3953</v>
      </c>
      <c r="GB28" s="20">
        <f>+GB26+147+130</f>
        <v>3388</v>
      </c>
      <c r="GC28" s="20">
        <f>+GC26+76+77</f>
        <v>2660</v>
      </c>
      <c r="GD28" s="20">
        <f>GD26+19+15</f>
        <v>2525</v>
      </c>
      <c r="GE28" s="20">
        <f>+GE26+22+14</f>
        <v>2574</v>
      </c>
      <c r="GF28" s="20">
        <f>GF26+159+132</f>
        <v>4465</v>
      </c>
      <c r="GG28" s="20">
        <f>GG26+95+91</f>
        <v>3124</v>
      </c>
      <c r="GH28" s="20">
        <f>+GH26+89+58</f>
        <v>2330</v>
      </c>
      <c r="GI28" s="20">
        <f>+GI26+57+64</f>
        <v>1625</v>
      </c>
      <c r="GJ28" s="20">
        <f>+GJ26+193+122</f>
        <v>2383</v>
      </c>
      <c r="GK28" s="20">
        <f>+GK26+42+27</f>
        <v>578</v>
      </c>
      <c r="GL28" s="20">
        <f>+GL26+186+145</f>
        <v>2415</v>
      </c>
      <c r="GM28" s="20">
        <f>+GM26+96+69</f>
        <v>3064</v>
      </c>
      <c r="GN28" s="20">
        <f>+GN26+4+2</f>
        <v>2939</v>
      </c>
      <c r="GO28" s="20">
        <f>+GO26+28+20</f>
        <v>2568</v>
      </c>
      <c r="GP28" s="20">
        <f>+GP26+94+104</f>
        <v>2949</v>
      </c>
      <c r="GQ28" s="20">
        <f>+GQ26+139+105</f>
        <v>1968</v>
      </c>
      <c r="GR28" s="20">
        <f>+GR26+53+53</f>
        <v>2157</v>
      </c>
      <c r="GS28" s="20">
        <f>+GS26+70+68</f>
        <v>2501</v>
      </c>
      <c r="GT28" s="20">
        <f>+GT26+56+38</f>
        <v>2116</v>
      </c>
      <c r="GU28" s="20">
        <f>+GU26+109+79</f>
        <v>3004</v>
      </c>
      <c r="GV28" s="20">
        <f>+GV26+55+54</f>
        <v>2531</v>
      </c>
      <c r="GW28" s="20">
        <f>+GW26+24+15</f>
        <v>2467</v>
      </c>
      <c r="GX28" s="20">
        <f>GX26+5+1</f>
        <v>2452</v>
      </c>
      <c r="GY28" s="20">
        <f>+GY26+0+0</f>
        <v>2120</v>
      </c>
      <c r="GZ28" s="20">
        <f>+GZ26+69+36</f>
        <v>3024</v>
      </c>
      <c r="HA28" s="20">
        <f>+HA26+19+27</f>
        <v>2874</v>
      </c>
      <c r="HB28" s="20">
        <f>+HB26+27+6</f>
        <v>2631</v>
      </c>
      <c r="HC28" s="20">
        <f>+HC26+44+37</f>
        <v>2763</v>
      </c>
      <c r="HD28" s="20">
        <f>+HD26+30+16</f>
        <v>2522</v>
      </c>
      <c r="HE28" s="20">
        <f>+HE26+123+131</f>
        <v>2848</v>
      </c>
      <c r="HF28" s="20">
        <f>+HF26+76+77</f>
        <v>3322</v>
      </c>
      <c r="HG28" s="20">
        <f>+HG26+31+18</f>
        <v>3287</v>
      </c>
      <c r="HH28" s="20">
        <f>+HH26+20+26</f>
        <v>3054</v>
      </c>
      <c r="HI28" s="20">
        <f>+HI26+25+13</f>
        <v>2758</v>
      </c>
      <c r="HJ28" s="20">
        <f>+HJ26+114+76</f>
        <v>2932</v>
      </c>
      <c r="HK28" s="20">
        <f>+HK26+30+30</f>
        <v>2646</v>
      </c>
      <c r="HL28" s="20">
        <f>+HL26+4+8</f>
        <v>2734</v>
      </c>
      <c r="HM28" s="20">
        <f>+HM26+54+39</f>
        <v>2059</v>
      </c>
      <c r="HN28" s="20">
        <f>+HN26+62+30</f>
        <v>2163</v>
      </c>
      <c r="HO28" s="20">
        <f>HO26+27+27</f>
        <v>2379</v>
      </c>
      <c r="HP28" s="20">
        <f>+HP26+33+24</f>
        <v>2615</v>
      </c>
      <c r="HQ28" s="20">
        <f>+HQ26+1+2</f>
        <v>2184</v>
      </c>
      <c r="HR28" s="20">
        <f>+HR26+5+6</f>
        <v>2240</v>
      </c>
      <c r="HS28" s="20">
        <f>+HS26+8+4</f>
        <v>2928</v>
      </c>
      <c r="HT28" s="20">
        <f>+HT26+0+0</f>
        <v>2207</v>
      </c>
      <c r="HU28" s="20">
        <f>HU26</f>
        <v>1687</v>
      </c>
      <c r="HV28" s="20">
        <f>HV26+133+71</f>
        <v>4406</v>
      </c>
      <c r="HW28" s="20">
        <f>+HW26+62+40</f>
        <v>2698</v>
      </c>
      <c r="HX28" s="20">
        <f>+HX26+56+81</f>
        <v>2735</v>
      </c>
      <c r="HY28" s="20">
        <f>+HY26+12+4</f>
        <v>2763</v>
      </c>
      <c r="HZ28" s="20">
        <f>+HZ26+13+9</f>
        <v>2569</v>
      </c>
      <c r="IA28" s="20">
        <f>+IA26+188+152</f>
        <v>2661</v>
      </c>
      <c r="IB28" s="20">
        <f>IB26+27+39</f>
        <v>2687</v>
      </c>
      <c r="IC28" s="20">
        <f>+IC26+4+13</f>
        <v>2482</v>
      </c>
      <c r="ID28" s="20">
        <f>+ID26+7+9</f>
        <v>2092</v>
      </c>
      <c r="IE28" s="20">
        <f>IE26+50+50</f>
        <v>1995</v>
      </c>
      <c r="IF28" s="20">
        <f>+IF26+117+110</f>
        <v>1694</v>
      </c>
      <c r="IG28" s="20">
        <f>+IG26+77+65</f>
        <v>2632</v>
      </c>
      <c r="IH28" s="20">
        <f>+IH26+13+7</f>
        <v>2191</v>
      </c>
      <c r="II28" s="20">
        <f>II26+9+7</f>
        <v>1909</v>
      </c>
      <c r="IJ28" s="20">
        <f>+IJ26+1+3</f>
        <v>1614</v>
      </c>
      <c r="IK28" s="20">
        <f>IK26+56+51</f>
        <v>2723</v>
      </c>
      <c r="IL28" s="20">
        <f>IL26+9+10</f>
        <v>1967</v>
      </c>
      <c r="IM28" s="20">
        <f>IM26+2+2</f>
        <v>1536</v>
      </c>
      <c r="IN28" s="20">
        <f>IN26</f>
        <v>352</v>
      </c>
      <c r="IO28" s="20">
        <f>IO26+78+54</f>
        <v>2719</v>
      </c>
      <c r="IP28" s="20">
        <f>IP26+53+38</f>
        <v>2697</v>
      </c>
      <c r="IQ28" s="20">
        <f>IQ26+7+8</f>
        <v>2110</v>
      </c>
      <c r="IR28" s="20">
        <f>IR26</f>
        <v>1463</v>
      </c>
      <c r="IS28" s="20">
        <f>+IS26+163+94</f>
        <v>1753</v>
      </c>
      <c r="IT28" s="20">
        <f>+IT26+151+111</f>
        <v>3090</v>
      </c>
      <c r="IU28" s="20">
        <f>+IU26+94+60</f>
        <v>3036</v>
      </c>
      <c r="IV28" s="20">
        <f>+IV26+11+13</f>
        <v>2930</v>
      </c>
      <c r="IW28" s="20">
        <f>+IW26+8+6</f>
        <v>2353</v>
      </c>
      <c r="IX28" s="20">
        <f>+IX26+37+36</f>
        <v>3080</v>
      </c>
      <c r="IY28" s="20">
        <f>+IY26+19+25</f>
        <v>2298</v>
      </c>
      <c r="IZ28" s="20">
        <f>+IZ26+27+35</f>
        <v>2109</v>
      </c>
      <c r="JA28" s="20">
        <f>+JA26+10+12</f>
        <v>2542</v>
      </c>
      <c r="JB28" s="20">
        <f>JB26+41+53</f>
        <v>2429</v>
      </c>
      <c r="JC28" s="20">
        <f>JC26+51+44</f>
        <v>3209</v>
      </c>
      <c r="JD28" s="20">
        <f>+JD26+88+71</f>
        <v>2594</v>
      </c>
      <c r="JE28" s="20">
        <f>+JE26+24+24</f>
        <v>2462</v>
      </c>
      <c r="JF28" s="20">
        <f>+JF26+5+8</f>
        <v>2422</v>
      </c>
      <c r="JG28" s="20">
        <f>+JG26+100+78</f>
        <v>2897</v>
      </c>
      <c r="JH28" s="20">
        <f>+JH26+37+34</f>
        <v>2736</v>
      </c>
      <c r="JI28" s="20">
        <f>+JI26+8+8</f>
        <v>2869</v>
      </c>
      <c r="JJ28" s="20">
        <f>JJ26+32+22</f>
        <v>2712</v>
      </c>
      <c r="JK28" s="20">
        <f>+JK26+53+60</f>
        <v>2799</v>
      </c>
      <c r="JL28" s="20">
        <f>+JL26+140+141</f>
        <v>2595</v>
      </c>
      <c r="JM28" s="20">
        <f>+JM26+97+75</f>
        <v>3055</v>
      </c>
      <c r="JN28" s="20">
        <f>+JN26+32+11</f>
        <v>2985</v>
      </c>
      <c r="JO28" s="20">
        <f>+JO26+10+20</f>
        <v>2452</v>
      </c>
      <c r="JP28" s="20">
        <f>+JP26+17+12</f>
        <v>2791</v>
      </c>
      <c r="JQ28" s="20">
        <f>+JQ26+53+38</f>
        <v>2718</v>
      </c>
      <c r="JR28" s="20">
        <f>+JR26+26+24</f>
        <v>2657</v>
      </c>
      <c r="JS28" s="20">
        <f>+JS26+12+4</f>
        <v>2421</v>
      </c>
      <c r="JT28" s="20">
        <f>+JT26+18+18</f>
        <v>2227</v>
      </c>
      <c r="JU28" s="20">
        <f>JU26+40+51</f>
        <v>2152</v>
      </c>
      <c r="JV28" s="20">
        <f>+JV26+19+10</f>
        <v>2230</v>
      </c>
      <c r="JW28" s="20">
        <f>+JW26+34+33</f>
        <v>2086</v>
      </c>
      <c r="JX28" s="20">
        <f>+JX26+77+82</f>
        <v>2582</v>
      </c>
      <c r="JY28" s="20">
        <f>+JY26+40+30</f>
        <v>2303</v>
      </c>
      <c r="JZ28" s="20">
        <f>+JZ26+47+54</f>
        <v>1891</v>
      </c>
      <c r="KA28" s="20">
        <f>KA26+77+68</f>
        <v>2949</v>
      </c>
      <c r="KB28" s="20">
        <f>KB26+24+20</f>
        <v>2641</v>
      </c>
      <c r="KC28" s="20">
        <f>KC26+9+6</f>
        <v>2377</v>
      </c>
      <c r="KD28" s="20">
        <f>KD26+9+6</f>
        <v>2377</v>
      </c>
      <c r="KE28" s="20">
        <f>+KE26+24+18</f>
        <v>2152</v>
      </c>
      <c r="KF28" s="20">
        <f>+KF26+125+137</f>
        <v>2855</v>
      </c>
      <c r="KG28" s="20">
        <f>+KG26+88+83</f>
        <v>2572</v>
      </c>
      <c r="KH28" s="20">
        <f>+KH26+56+44</f>
        <v>3039</v>
      </c>
      <c r="KI28" s="20">
        <f>KI26+65+49</f>
        <v>2567</v>
      </c>
      <c r="KJ28" s="20">
        <f>+KJ26+73+52</f>
        <v>2637</v>
      </c>
      <c r="KK28" s="20">
        <f>+KK26+80+108</f>
        <v>2789</v>
      </c>
      <c r="KL28" s="20">
        <f>+KL26+57+73</f>
        <v>2768</v>
      </c>
      <c r="KM28" s="20">
        <f>+KM26+15+8</f>
        <v>2416</v>
      </c>
      <c r="KN28" s="20">
        <f>KN26+4+1</f>
        <v>2040</v>
      </c>
      <c r="KO28" s="20">
        <f>+KO26+7+3</f>
        <v>1850</v>
      </c>
      <c r="KP28" s="20">
        <f>+KP26+158+161</f>
        <v>2707</v>
      </c>
      <c r="KQ28" s="20">
        <f>KQ26+26+6</f>
        <v>2588</v>
      </c>
      <c r="KR28" s="20">
        <f>2103+1+1</f>
        <v>2105</v>
      </c>
      <c r="KS28" s="20">
        <f>1868+8+4</f>
        <v>1880</v>
      </c>
      <c r="KT28" s="20">
        <f>KT26+25+21</f>
        <v>1956</v>
      </c>
      <c r="KU28" s="20">
        <f>2539+14+7</f>
        <v>2560</v>
      </c>
      <c r="KV28" s="20">
        <f>2070+15+11</f>
        <v>2096</v>
      </c>
      <c r="KW28" s="20">
        <f>1812+23+21</f>
        <v>1856</v>
      </c>
      <c r="KX28" s="20">
        <f>KX26+16+12</f>
        <v>1625</v>
      </c>
      <c r="KY28" s="20">
        <f>+KY26+20+9</f>
        <v>2905</v>
      </c>
      <c r="KZ28" s="20">
        <f>+KZ26+45+36</f>
        <v>2691</v>
      </c>
      <c r="LA28" s="20">
        <f>+LA26+37+55</f>
        <v>2355</v>
      </c>
      <c r="LB28" s="20">
        <f>+LB26+34+33</f>
        <v>2454</v>
      </c>
      <c r="LC28" s="20">
        <f>+LC26+63+48</f>
        <v>2302</v>
      </c>
      <c r="LD28" s="20">
        <f>+LD26+112+112</f>
        <v>1832</v>
      </c>
      <c r="LE28" s="20">
        <f>LE26+62+62</f>
        <v>2800</v>
      </c>
      <c r="LF28" s="20">
        <f>+LF26+39+45</f>
        <v>2697</v>
      </c>
      <c r="LG28" s="20">
        <f>+LG26+31+28</f>
        <v>2200</v>
      </c>
      <c r="LH28" s="20">
        <f>+LH26+7+14</f>
        <v>2106</v>
      </c>
      <c r="LI28" s="20">
        <f>+LI26+97+105</f>
        <v>2095</v>
      </c>
      <c r="LJ28" s="20">
        <f>+LJ26+51+47</f>
        <v>2681</v>
      </c>
      <c r="LK28" s="20">
        <f>LK26+14+22</f>
        <v>2127</v>
      </c>
      <c r="LL28" s="20">
        <f>+LL26+61+37</f>
        <v>2014</v>
      </c>
      <c r="LM28" s="20">
        <f>+LM26+29+25</f>
        <v>1952</v>
      </c>
      <c r="LN28" s="20">
        <f>+LN26+63+66</f>
        <v>2366</v>
      </c>
      <c r="LO28" s="20">
        <f>+LO26+22+17</f>
        <v>2060</v>
      </c>
      <c r="LP28" s="20">
        <f>+LP26+49+26</f>
        <v>1727</v>
      </c>
      <c r="LQ28" s="20">
        <f>+LQ26+42+34</f>
        <v>1580</v>
      </c>
      <c r="LR28" s="20">
        <f>LR26+55+25</f>
        <v>1584</v>
      </c>
      <c r="LS28" s="20">
        <f>LS26+23+26</f>
        <v>2220</v>
      </c>
      <c r="LT28" s="20">
        <f>+LT26+14+21</f>
        <v>1955</v>
      </c>
      <c r="LU28" s="20">
        <f>+LU26+4+3</f>
        <v>2064</v>
      </c>
      <c r="LV28" s="20">
        <f>+LV26+18+11</f>
        <v>1942</v>
      </c>
      <c r="LW28" s="20">
        <f>+LW26+41+42</f>
        <v>1604</v>
      </c>
      <c r="LX28" s="20">
        <f>+LX26+96+82</f>
        <v>2590</v>
      </c>
      <c r="LY28" s="20">
        <f>+LY26+66+54</f>
        <v>2280</v>
      </c>
      <c r="LZ28" s="20">
        <f>+LZ26+24+21</f>
        <v>2570</v>
      </c>
      <c r="MA28" s="20">
        <f>+MA26+49+33</f>
        <v>2561</v>
      </c>
      <c r="MB28" s="20">
        <f>+MB26+40+49</f>
        <v>1502</v>
      </c>
      <c r="MC28" s="20">
        <f>+MC26+56+65</f>
        <v>2181</v>
      </c>
      <c r="MD28" s="20">
        <f>MD26+23+28</f>
        <v>2036</v>
      </c>
      <c r="ME28" s="20">
        <f>+ME26+23+24</f>
        <v>1860</v>
      </c>
      <c r="MF28" s="20">
        <f>+MF26+47+25</f>
        <v>2235</v>
      </c>
      <c r="MG28" s="20">
        <f>+MG26+41+23</f>
        <v>1509</v>
      </c>
      <c r="MH28" s="20">
        <f>+MH26+52+48</f>
        <v>2676</v>
      </c>
      <c r="MI28" s="20">
        <f>+MI26+27+10</f>
        <v>2235</v>
      </c>
      <c r="MJ28" s="20">
        <f>+MJ26+23+21</f>
        <v>1777</v>
      </c>
      <c r="MK28" s="20">
        <f>+MK26+2+3</f>
        <v>1722</v>
      </c>
      <c r="ML28" s="20">
        <f>ML26+31+34</f>
        <v>1367</v>
      </c>
      <c r="MM28" s="20">
        <f>+MM26+11+19</f>
        <v>2300</v>
      </c>
      <c r="MN28" s="20">
        <f>+MN26+17+9</f>
        <v>1990</v>
      </c>
      <c r="MO28" s="20">
        <f>MO26+10+11</f>
        <v>1936</v>
      </c>
      <c r="MP28" s="20">
        <f>+MP26+0+1</f>
        <v>1826</v>
      </c>
      <c r="MQ28" s="20">
        <f>+MQ26+28+17</f>
        <v>1498</v>
      </c>
      <c r="MR28" s="20">
        <f>+MR26+27+18</f>
        <v>2561</v>
      </c>
      <c r="MS28" s="20">
        <f>+MS26+91+56</f>
        <v>2595</v>
      </c>
      <c r="MT28" s="20">
        <f>+MT26+41+46</f>
        <v>2412</v>
      </c>
      <c r="MU28" s="20">
        <f>+MU26+6+2</f>
        <v>2466</v>
      </c>
      <c r="MV28" s="20">
        <f>+MV26+47+59</f>
        <v>2210</v>
      </c>
      <c r="MW28" s="20">
        <f>+MW26+80+99</f>
        <v>3473</v>
      </c>
      <c r="MX28" s="20">
        <f>+MX26+9+6</f>
        <v>2215</v>
      </c>
      <c r="MY28" s="20">
        <f>+MY26+14+10</f>
        <v>1774</v>
      </c>
      <c r="MZ28" s="20">
        <f>+MZ26+34+30</f>
        <v>1429</v>
      </c>
      <c r="NA28" s="20">
        <f>+NA26+16+10</f>
        <v>2657</v>
      </c>
      <c r="NB28" s="20">
        <f>+NB26+85+50</f>
        <v>2167</v>
      </c>
      <c r="NC28" s="20">
        <f>+NC26+2+2</f>
        <v>1806</v>
      </c>
      <c r="ND28" s="20">
        <f>+ND26+0+0</f>
        <v>1635</v>
      </c>
      <c r="NE28" s="20">
        <f>+NE26+38+36</f>
        <v>1325</v>
      </c>
      <c r="NF28" s="20">
        <f>+NF26+16+24</f>
        <v>2068</v>
      </c>
      <c r="NG28" s="20">
        <f>+NG26+2+2</f>
        <v>1922</v>
      </c>
      <c r="NH28" s="20">
        <f>+NH26+3+1</f>
        <v>1670</v>
      </c>
      <c r="NI28" s="20">
        <f>+NI26+4+3</f>
        <v>1531</v>
      </c>
      <c r="NJ28" s="20">
        <f>+NJ26+4+4</f>
        <v>1274</v>
      </c>
      <c r="NK28" s="20">
        <f>+NK26+51+40</f>
        <v>2223</v>
      </c>
      <c r="NL28" s="20">
        <f>+NL26+60+43</f>
        <v>2233</v>
      </c>
      <c r="NM28" s="20">
        <f>+NM26+13+11</f>
        <v>1797</v>
      </c>
      <c r="NN28" s="20">
        <f>+NN26+42+48</f>
        <v>1651</v>
      </c>
      <c r="NO28" s="20">
        <f>+NO26+53+43</f>
        <v>2203</v>
      </c>
      <c r="NP28" s="20">
        <f>+NP26+170+110</f>
        <v>2353</v>
      </c>
      <c r="NQ28" s="20">
        <f>+NQ26+123+90</f>
        <v>1985</v>
      </c>
      <c r="NR28" s="20">
        <f>NR26+101+69</f>
        <v>2161</v>
      </c>
      <c r="NS28" s="20">
        <f>+NS26+5+11</f>
        <v>1814</v>
      </c>
      <c r="NT28" s="20">
        <f>+NT26+136+85</f>
        <v>2402</v>
      </c>
      <c r="NU28" s="20">
        <f>+NU26+54+48</f>
        <v>2460</v>
      </c>
      <c r="NV28" s="20">
        <f>+NV26+39+18</f>
        <v>2267</v>
      </c>
      <c r="NW28" s="20">
        <f>NW26+55+47</f>
        <v>2211</v>
      </c>
      <c r="NX28" s="20">
        <f>NX26+18+13</f>
        <v>1878</v>
      </c>
      <c r="NY28" s="20">
        <f>NY26+42+21</f>
        <v>2940</v>
      </c>
      <c r="NZ28" s="20">
        <f>NZ26+38+22</f>
        <v>2400</v>
      </c>
      <c r="OA28" s="20">
        <f>OA26+22+28</f>
        <v>1962</v>
      </c>
      <c r="OB28" s="20">
        <f>OB26+21+9</f>
        <v>1708</v>
      </c>
      <c r="OC28" s="20">
        <f>OC26+32+31</f>
        <v>1792</v>
      </c>
      <c r="OD28" s="20">
        <f>OD26+71+40</f>
        <v>2491</v>
      </c>
      <c r="OE28" s="20">
        <f>OE26+6+15</f>
        <v>2143</v>
      </c>
      <c r="OF28" s="20">
        <f>OF26+27+24</f>
        <v>2019</v>
      </c>
      <c r="OG28" s="20">
        <f>OG26+21+13</f>
        <v>1949</v>
      </c>
      <c r="OH28" s="20">
        <f>+OH26+17+11</f>
        <v>1863</v>
      </c>
      <c r="OI28" s="20">
        <f>+OI26+115+82</f>
        <v>1237</v>
      </c>
      <c r="OJ28" s="20">
        <f>+OJ26+81+81</f>
        <v>2413</v>
      </c>
      <c r="OK28" s="20">
        <f>+OK26+30+19</f>
        <v>2330</v>
      </c>
      <c r="OL28" s="20">
        <f>+OL26+60+63</f>
        <v>2147</v>
      </c>
      <c r="OM28" s="20">
        <f>OM26+31+23</f>
        <v>2164</v>
      </c>
      <c r="ON28" s="20">
        <f>+ON26+68+44</f>
        <v>2386</v>
      </c>
      <c r="OO28" s="20">
        <f>+OO26+57+49</f>
        <v>2251</v>
      </c>
      <c r="OP28" s="20">
        <f>+OP26+38+28</f>
        <v>1950</v>
      </c>
      <c r="OQ28" s="20">
        <f>+OQ26+33+27</f>
        <v>1679</v>
      </c>
      <c r="OR28" s="20">
        <f>OR26+48+47</f>
        <v>1734</v>
      </c>
      <c r="OS28" s="20">
        <f>+OS26+70+66</f>
        <v>1404</v>
      </c>
      <c r="OT28" s="20">
        <f>+OT26+79+66</f>
        <v>2124</v>
      </c>
      <c r="OU28" s="20">
        <f>+OU26+42+31</f>
        <v>1939</v>
      </c>
      <c r="OV28" s="20">
        <f>OV26+25+23</f>
        <v>1849</v>
      </c>
      <c r="OW28" s="20">
        <f>OW26+23+20</f>
        <v>1886</v>
      </c>
      <c r="OX28" s="20">
        <f>+OX26+42+33</f>
        <v>2574</v>
      </c>
      <c r="OY28" s="20">
        <f>+OY26+21+15</f>
        <v>2364</v>
      </c>
      <c r="OZ28" s="20">
        <f>+OZ26+8+6</f>
        <v>2042</v>
      </c>
      <c r="PA28" s="20">
        <f>+PA26+6+3</f>
        <v>1752</v>
      </c>
      <c r="PB28" s="20">
        <f>+PB26+10+4</f>
        <v>1591</v>
      </c>
      <c r="PC28" s="20">
        <f>PC26+6+13</f>
        <v>2932</v>
      </c>
      <c r="PD28" s="20">
        <f>+PD26+54+32</f>
        <v>2624</v>
      </c>
      <c r="PE28" s="20">
        <f>+PE26+34+33</f>
        <v>2250</v>
      </c>
      <c r="PF28" s="20">
        <f>+PF26+56+51</f>
        <v>2127</v>
      </c>
      <c r="PG28" s="20">
        <f>+PG26+31+23</f>
        <v>1946</v>
      </c>
      <c r="PH28" s="20">
        <f>+PH26+42+18</f>
        <v>3301</v>
      </c>
      <c r="PI28" s="20">
        <f>+PI26+34+23</f>
        <v>2536</v>
      </c>
      <c r="PJ28" s="20">
        <f>+PJ26+58+44</f>
        <v>2661</v>
      </c>
      <c r="PK28" s="20">
        <f>+PK26+6+8</f>
        <v>1928</v>
      </c>
      <c r="PL28" s="20">
        <f>+PL26+38+18</f>
        <v>1737</v>
      </c>
      <c r="PM28" s="20">
        <f>+PM26+34+28</f>
        <v>2494</v>
      </c>
      <c r="PN28" s="20">
        <f>+PN26+22+9</f>
        <v>2235</v>
      </c>
      <c r="PO28" s="20">
        <f>+PO26+95+67</f>
        <v>2513</v>
      </c>
      <c r="PP28" s="20">
        <f>PP26+25+18</f>
        <v>2144</v>
      </c>
      <c r="PQ28" s="20">
        <f>+PQ26+61+61</f>
        <v>2553</v>
      </c>
      <c r="PR28" s="20">
        <f>+PR26+58+26</f>
        <v>2562</v>
      </c>
      <c r="PS28" s="20">
        <f>+PS26+22+14</f>
        <v>2123</v>
      </c>
      <c r="PT28" s="20">
        <f>+PT26+23+16</f>
        <v>1771</v>
      </c>
      <c r="PU28" s="20">
        <f>+PU26+23+12</f>
        <v>1657</v>
      </c>
      <c r="PV28" s="20">
        <f>+PV26+44+38</f>
        <v>2555</v>
      </c>
      <c r="PW28" s="20">
        <f>+PW26+37+37</f>
        <v>2161</v>
      </c>
      <c r="PX28" s="20">
        <f>+PX26+34+17</f>
        <v>1984</v>
      </c>
      <c r="PY28" s="20">
        <f>+PY26+29+19</f>
        <v>2042</v>
      </c>
      <c r="PZ28" s="20">
        <f>PZ26+80+68</f>
        <v>2188</v>
      </c>
      <c r="QA28" s="20">
        <f>+QA26+107+82</f>
        <v>1876</v>
      </c>
      <c r="QB28" s="20">
        <f>QB26+42+43</f>
        <v>2436</v>
      </c>
      <c r="QC28" s="20">
        <f>QC26+29+27</f>
        <v>1914</v>
      </c>
      <c r="QD28" s="20">
        <f>+QD26+49+46</f>
        <v>1945</v>
      </c>
      <c r="QE28" s="20">
        <f>+QE26+51+42</f>
        <v>2449</v>
      </c>
      <c r="QF28" s="20">
        <f>+QF26+80+48</f>
        <v>2622</v>
      </c>
      <c r="QG28" s="20">
        <f>+QG26+39+11</f>
        <v>2161</v>
      </c>
      <c r="QH28" s="20">
        <f>+QH26+64+47</f>
        <v>2086</v>
      </c>
      <c r="QI28" s="20">
        <f>+QI26+75+62</f>
        <v>2490</v>
      </c>
      <c r="QJ28" s="20">
        <f>+QJ26+34+20</f>
        <v>2551</v>
      </c>
      <c r="QK28" s="20">
        <f>+QK26+5+3</f>
        <v>2126</v>
      </c>
      <c r="QL28" s="20">
        <f>+QL26+12+6</f>
        <v>1777</v>
      </c>
      <c r="QM28" s="20">
        <f>+QM26+24+9</f>
        <v>1958</v>
      </c>
      <c r="QN28" s="20">
        <f>+QN26+37+21</f>
        <v>2497</v>
      </c>
      <c r="QO28" s="20">
        <f>+QO26+9+6</f>
        <v>2223</v>
      </c>
      <c r="QP28" s="20">
        <f>+QP26+7+10</f>
        <v>1993</v>
      </c>
      <c r="QQ28" s="20">
        <f>+QQ26+29+13</f>
        <v>2067</v>
      </c>
      <c r="QR28" s="20">
        <f>+QR26+2+6</f>
        <v>1818</v>
      </c>
      <c r="QS28" s="20">
        <f>+QS26+71+63</f>
        <v>2669</v>
      </c>
      <c r="QT28" s="20">
        <f>+QT26+85+77</f>
        <v>2767</v>
      </c>
      <c r="QU28" s="20">
        <f>+QU26+50+35</f>
        <v>2670</v>
      </c>
      <c r="QV28" s="20">
        <f>+QV26+57+61</f>
        <v>2658</v>
      </c>
      <c r="QW28" s="20">
        <f>QW26+46+31</f>
        <v>2688</v>
      </c>
      <c r="QX28" s="20">
        <f>QX26+176+143</f>
        <v>2692</v>
      </c>
      <c r="QY28" s="20">
        <f>+QY26+12+6</f>
        <v>2296</v>
      </c>
      <c r="QZ28" s="20">
        <f>+QZ26+14+6</f>
        <v>2048</v>
      </c>
      <c r="RA28" s="20">
        <f>+RA26+14+6</f>
        <v>2177</v>
      </c>
      <c r="RB28" s="20">
        <f>+RB26+91+77</f>
        <v>1822</v>
      </c>
      <c r="RC28" s="20">
        <f>+RC26+61+75</f>
        <v>2561</v>
      </c>
      <c r="RD28" s="20">
        <f>+RD26+38+24</f>
        <v>2460</v>
      </c>
      <c r="RE28" s="20">
        <f>+RE26+23+28</f>
        <v>2173</v>
      </c>
      <c r="RF28" s="20">
        <f>RF26+51+31</f>
        <v>2273</v>
      </c>
      <c r="RG28" s="20">
        <f>+RG26+41+43</f>
        <v>2657</v>
      </c>
      <c r="RH28" s="20">
        <f>+RH26+15+13</f>
        <v>2189</v>
      </c>
      <c r="RI28" s="20">
        <f>RI26+1</f>
        <v>1429</v>
      </c>
      <c r="RJ28" s="20">
        <f>RJ26+66+51</f>
        <v>1625</v>
      </c>
      <c r="RK28" s="20">
        <f>RK26+146+115</f>
        <v>3850</v>
      </c>
      <c r="RL28" s="20">
        <f>+RL26+38+51</f>
        <v>2760</v>
      </c>
      <c r="RM28" s="20">
        <f>+RM26+159+129</f>
        <v>3148</v>
      </c>
      <c r="RN28" s="20">
        <f>+RN26+40+40</f>
        <v>2463</v>
      </c>
      <c r="RO28" s="20">
        <f>+RO26+84+81</f>
        <v>3596</v>
      </c>
      <c r="RP28" s="20">
        <f>+RP26+123+95</f>
        <v>2560</v>
      </c>
      <c r="RQ28" s="20">
        <v>3333</v>
      </c>
      <c r="RR28" s="20">
        <f>RR26+8+10</f>
        <v>2349</v>
      </c>
      <c r="RS28" s="20">
        <f>RS26+18+18</f>
        <v>2521</v>
      </c>
      <c r="RT28" s="20">
        <f>RT26+54+46</f>
        <v>1678</v>
      </c>
      <c r="RU28" s="20">
        <f>RU26+98+92</f>
        <v>2820</v>
      </c>
      <c r="RV28" s="20">
        <f>RV26+43+45</f>
        <v>2561</v>
      </c>
      <c r="RW28" s="20">
        <f>RW26+40+27</f>
        <v>2397</v>
      </c>
      <c r="RX28" s="20">
        <f>RX26+14+17</f>
        <v>1979</v>
      </c>
      <c r="RY28" s="20">
        <f>RY26+52+38</f>
        <v>2655</v>
      </c>
      <c r="RZ28" s="20">
        <f>RZ26+1+4</f>
        <v>2269</v>
      </c>
      <c r="SA28" s="20">
        <f>SA26+8+4</f>
        <v>1621</v>
      </c>
      <c r="SB28" s="20">
        <v>1934</v>
      </c>
      <c r="SC28" s="20">
        <f>SC26+6+2</f>
        <v>1269</v>
      </c>
      <c r="SD28" s="20">
        <f>SD26+21+22</f>
        <v>2606</v>
      </c>
      <c r="SE28" s="20">
        <f>SE26+52+31</f>
        <v>2816</v>
      </c>
      <c r="SF28" s="20">
        <f>SF26+41+30</f>
        <v>2412</v>
      </c>
      <c r="SG28" s="20">
        <f>SG26+30+25</f>
        <v>1937</v>
      </c>
      <c r="SH28" s="20">
        <f>SH26+103+80</f>
        <v>2786</v>
      </c>
      <c r="SI28" s="20">
        <f>SI26+39+43</f>
        <v>3292</v>
      </c>
      <c r="SJ28" s="20">
        <f>SJ26+131+99</f>
        <v>2781</v>
      </c>
      <c r="SK28" s="20">
        <f>SK26+74+82</f>
        <v>2654</v>
      </c>
      <c r="SL28" s="20">
        <f>SL26+139+120</f>
        <v>2749</v>
      </c>
      <c r="SM28" s="20">
        <f>SM26+40+38</f>
        <v>2708</v>
      </c>
      <c r="SN28" s="20">
        <f>SN26+5+2</f>
        <v>2546</v>
      </c>
      <c r="SO28" s="20">
        <f>SO26+48+30</f>
        <v>2340</v>
      </c>
      <c r="SP28" s="20">
        <f>SP26+121+90</f>
        <v>2313</v>
      </c>
      <c r="SQ28" s="20">
        <f>SQ26+45+30</f>
        <v>2393</v>
      </c>
      <c r="SR28" s="20">
        <f>SR26+120+92</f>
        <v>2656</v>
      </c>
      <c r="SS28" s="20">
        <f>SS26+66+56</f>
        <v>2445</v>
      </c>
      <c r="ST28" s="20">
        <f>ST26+42+44</f>
        <v>2572</v>
      </c>
      <c r="SU28" s="20">
        <f>SU26+160+134</f>
        <v>3121</v>
      </c>
      <c r="SV28" s="20">
        <f>SV26+15+10</f>
        <v>3116</v>
      </c>
      <c r="SW28" s="20">
        <f>SW26+0+0</f>
        <v>2731</v>
      </c>
      <c r="SX28" s="20">
        <f>SX26+19+20</f>
        <v>2707</v>
      </c>
      <c r="SY28" s="20">
        <f>SY26+10+16</f>
        <v>2622</v>
      </c>
      <c r="SZ28" s="20">
        <f>SZ26+139+122</f>
        <v>3469</v>
      </c>
      <c r="TA28" s="20">
        <f>TA26+113+64</f>
        <v>2873</v>
      </c>
      <c r="TB28" s="20">
        <f>TB26+109+80</f>
        <v>2222</v>
      </c>
      <c r="TC28" s="20">
        <f>TC26+59+82</f>
        <v>2147</v>
      </c>
      <c r="TD28" s="20">
        <f>TD26+91+93</f>
        <v>1130</v>
      </c>
      <c r="TE28" s="20">
        <f>TE26+127+115</f>
        <v>1148</v>
      </c>
      <c r="TF28" s="20">
        <f>TF26+119+106</f>
        <v>2321</v>
      </c>
      <c r="TG28" s="20">
        <f>TG26+121+107</f>
        <v>2448</v>
      </c>
      <c r="TH28" s="20">
        <f>TH26+28+24</f>
        <v>2568</v>
      </c>
      <c r="TI28" s="20">
        <f>TI26+55+65</f>
        <v>2222</v>
      </c>
      <c r="TJ28" s="20">
        <f>TJ26+56+67</f>
        <v>1278</v>
      </c>
      <c r="TK28" s="20">
        <f>TK26+74+59</f>
        <v>2334</v>
      </c>
      <c r="TL28" s="20">
        <f>TL26+86+83</f>
        <v>2380</v>
      </c>
      <c r="TM28" s="20">
        <f>TM26+68+56</f>
        <v>2063</v>
      </c>
      <c r="TN28" s="20">
        <v>2061</v>
      </c>
      <c r="TO28" s="20">
        <f>TO26+17+13</f>
        <v>2140</v>
      </c>
      <c r="TP28" s="20">
        <f>TP26+81+95</f>
        <v>2395</v>
      </c>
      <c r="TQ28" s="20">
        <f>TQ26+146+119</f>
        <v>2589</v>
      </c>
      <c r="TR28" s="20">
        <f>TR26+60+27</f>
        <v>2119</v>
      </c>
      <c r="TS28" s="20">
        <f>TS26+32+33</f>
        <v>2160</v>
      </c>
      <c r="TT28" s="20">
        <f>TT26+117+98</f>
        <v>2599</v>
      </c>
      <c r="TU28" s="20">
        <f>TU26+62+78</f>
        <v>1497</v>
      </c>
      <c r="TV28" s="20">
        <f>TV26+156+101</f>
        <v>1058</v>
      </c>
      <c r="TW28" s="20">
        <f>TW26+72+76</f>
        <v>1238</v>
      </c>
      <c r="TX28" s="20">
        <f>TX26+79+93</f>
        <v>847</v>
      </c>
      <c r="TY28" s="20">
        <f>TY26+14+12</f>
        <v>78</v>
      </c>
      <c r="TZ28" s="20">
        <f>TZ26+60+55</f>
        <v>1049</v>
      </c>
      <c r="UA28" s="20">
        <f>UA26+26+19</f>
        <v>340</v>
      </c>
      <c r="UB28" s="20">
        <f>UB26+34+48</f>
        <v>948</v>
      </c>
      <c r="UC28" s="20">
        <f>UC26+37+46</f>
        <v>327</v>
      </c>
      <c r="UD28" s="20">
        <f>UD26+5+8</f>
        <v>60</v>
      </c>
      <c r="UE28" s="20">
        <f>UE26+20+22</f>
        <v>178</v>
      </c>
      <c r="UF28" s="20">
        <f>UF26+52+34</f>
        <v>1881</v>
      </c>
      <c r="UG28" s="20">
        <f>UG26+37+28</f>
        <v>1795</v>
      </c>
      <c r="UH28" s="20">
        <f>UH26+5+7</f>
        <v>1782</v>
      </c>
      <c r="UI28" s="20">
        <f>UI26+82+51</f>
        <v>2258</v>
      </c>
      <c r="UJ28" s="20">
        <f>UJ26+22+20</f>
        <v>2259</v>
      </c>
      <c r="UK28" s="20">
        <f>UK26+12+12</f>
        <v>2296</v>
      </c>
      <c r="UL28" s="20">
        <f>UL26+8+4</f>
        <v>2145</v>
      </c>
      <c r="UM28" s="20">
        <f>UM26+2+4</f>
        <v>1693</v>
      </c>
      <c r="UN28" s="20">
        <f>UN26+111+74</f>
        <v>2000</v>
      </c>
      <c r="UO28" s="20">
        <f>UO26+16+19</f>
        <v>2217</v>
      </c>
      <c r="UP28" s="20">
        <f>UP26+56+51</f>
        <v>2316</v>
      </c>
      <c r="UQ28" s="20">
        <f>UQ26+38+26</f>
        <v>2171</v>
      </c>
      <c r="UR28" s="20">
        <f>UR26+63+66</f>
        <v>2160</v>
      </c>
      <c r="US28" s="20">
        <f>US26+51+52</f>
        <v>2407</v>
      </c>
      <c r="UT28" s="20">
        <f>UT26+17+16</f>
        <v>2660</v>
      </c>
      <c r="UU28" s="20">
        <f>UU26+29+22</f>
        <v>2560</v>
      </c>
      <c r="UV28" s="20">
        <f>UV26+12+6</f>
        <v>2593</v>
      </c>
      <c r="UW28" s="20">
        <f>UW26+8+5</f>
        <v>2145</v>
      </c>
      <c r="UX28" s="20">
        <f>UX26+78+88</f>
        <v>2548</v>
      </c>
      <c r="UY28" s="20">
        <f>UY26+33+25</f>
        <v>2415</v>
      </c>
      <c r="UZ28" s="20">
        <f>UZ26+8+6</f>
        <v>2136</v>
      </c>
      <c r="VA28" s="20">
        <f>VA26+5+7</f>
        <v>1841</v>
      </c>
      <c r="VB28" s="20">
        <f>VB26+68+51</f>
        <v>2869</v>
      </c>
      <c r="VC28" s="20">
        <f>VC26+11+10</f>
        <v>2237</v>
      </c>
      <c r="VD28" s="20">
        <f>VD26+2+3</f>
        <v>2032</v>
      </c>
      <c r="VE28" s="20">
        <f>VE26+6+2</f>
        <v>1787</v>
      </c>
      <c r="VF28" s="20">
        <f>VF26+25+16</f>
        <v>1889</v>
      </c>
      <c r="VG28" s="20">
        <f>VG26+26+16</f>
        <v>2384</v>
      </c>
      <c r="VH28" s="20">
        <f>VH26+4+5</f>
        <v>2265</v>
      </c>
      <c r="VI28" s="20">
        <f>VI26+2+5</f>
        <v>2207</v>
      </c>
      <c r="VJ28" s="20">
        <f>VJ26+2+0</f>
        <v>1986</v>
      </c>
      <c r="VK28" s="20">
        <f>VK26+4+0</f>
        <v>2113</v>
      </c>
      <c r="VL28" s="20">
        <f>VL26+72+80</f>
        <v>2387</v>
      </c>
      <c r="VM28" s="20">
        <f>VM26+36+34</f>
        <v>2401</v>
      </c>
      <c r="VN28" s="20">
        <f>VN26+13+4</f>
        <v>2310</v>
      </c>
      <c r="VO28" s="20">
        <f>VO26+41+48</f>
        <v>2276</v>
      </c>
      <c r="VP28" s="20">
        <f>VP26+35+32</f>
        <v>2327</v>
      </c>
      <c r="VQ28" s="20">
        <f>VQ26+17+11</f>
        <v>2613</v>
      </c>
      <c r="VR28" s="20">
        <f>VR26+6+6</f>
        <v>2183</v>
      </c>
      <c r="VS28" s="20">
        <f>VS26+0+1</f>
        <v>1821</v>
      </c>
      <c r="VT28" s="20">
        <f>VT26+5+1</f>
        <v>1697</v>
      </c>
      <c r="VU28" s="20">
        <f>VU26+3+3</f>
        <v>1672</v>
      </c>
      <c r="VV28" s="20">
        <f>VV26+11+13</f>
        <v>2471</v>
      </c>
      <c r="VW28" s="20">
        <f>VW26+4+3</f>
        <v>2055</v>
      </c>
      <c r="VX28" s="20">
        <f>VX26+8+5</f>
        <v>1798</v>
      </c>
      <c r="VY28" s="20">
        <f>VY26+3+1</f>
        <v>1648</v>
      </c>
      <c r="VZ28" s="20">
        <f>VZ26+0+1</f>
        <v>1678</v>
      </c>
      <c r="WA28" s="20">
        <f>WA26+17+15</f>
        <v>2584</v>
      </c>
      <c r="WB28" s="20">
        <f>WB26+1+2</f>
        <v>2022</v>
      </c>
      <c r="WC28" s="20">
        <f>WC26+2+1</f>
        <v>1656</v>
      </c>
      <c r="WD28" s="20">
        <f>WD26+6+9</f>
        <v>1560</v>
      </c>
      <c r="WE28" s="20">
        <f>WE26+0+0</f>
        <v>1401</v>
      </c>
      <c r="WF28" s="20">
        <f>WF26+15+4</f>
        <v>2745</v>
      </c>
      <c r="WG28" s="20">
        <f>WG26+3+1</f>
        <v>2449</v>
      </c>
      <c r="WH28" s="20">
        <f>WH26+14</f>
        <v>2578</v>
      </c>
      <c r="WI28" s="20">
        <f>WI26+0+2</f>
        <v>2122</v>
      </c>
      <c r="WJ28" s="20">
        <f>WJ26+4+6</f>
        <v>2858</v>
      </c>
      <c r="WK28" s="20">
        <f>WK26+41+29</f>
        <v>2932</v>
      </c>
      <c r="WL28" s="20">
        <f>WL26+4+2</f>
        <v>2630</v>
      </c>
      <c r="WM28" s="20">
        <f>WM26+0+0</f>
        <v>2000</v>
      </c>
      <c r="WN28" s="20">
        <f>WN26+5+1</f>
        <v>1876</v>
      </c>
      <c r="WO28" s="20">
        <f>WO26+7+3</f>
        <v>2699</v>
      </c>
      <c r="WP28" s="20">
        <f>WP26+1+2</f>
        <v>2371</v>
      </c>
      <c r="WQ28" s="20">
        <f>WQ26+3+6</f>
        <v>1860</v>
      </c>
      <c r="WR28" s="20">
        <f>WR26+1+1</f>
        <v>1696</v>
      </c>
      <c r="WS28" s="20">
        <f>WS26+7+3</f>
        <v>1541</v>
      </c>
      <c r="WT28" s="20">
        <f>WT26+2+4</f>
        <v>2145</v>
      </c>
      <c r="WU28" s="20">
        <f>WU26+1+1</f>
        <v>1848</v>
      </c>
      <c r="WV28" s="20">
        <f>WV26+11+2</f>
        <v>1943</v>
      </c>
      <c r="WW28" s="20">
        <f>WW26+3+0</f>
        <v>1611</v>
      </c>
      <c r="WX28" s="20">
        <f>WX26+0+0</f>
        <v>1395</v>
      </c>
      <c r="WY28" s="20">
        <f>WY26+8+3</f>
        <v>2092</v>
      </c>
      <c r="WZ28" s="20">
        <f>WZ26+3+7</f>
        <v>1853</v>
      </c>
      <c r="XA28" s="20">
        <f>XA26+1+5</f>
        <v>2030</v>
      </c>
      <c r="XB28" s="20">
        <f>+XB26+5+4</f>
        <v>1890</v>
      </c>
      <c r="XC28" s="20">
        <f>XC26+21+22</f>
        <v>1757</v>
      </c>
      <c r="XD28" s="20">
        <f>XD26+5+5</f>
        <v>2406</v>
      </c>
      <c r="XE28" s="20">
        <f>XE26+5+3</f>
        <v>2722</v>
      </c>
      <c r="XF28" s="20">
        <f>XF26+33+30</f>
        <v>2247</v>
      </c>
      <c r="XG28" s="20">
        <f>XG26+6+3</f>
        <v>2538</v>
      </c>
      <c r="XH28" s="20">
        <f>XH26+1+1</f>
        <v>2726</v>
      </c>
      <c r="XI28" s="20">
        <f>XI26+1+2</f>
        <v>2254</v>
      </c>
      <c r="XJ28" s="20">
        <f>XJ26+0+0</f>
        <v>1907</v>
      </c>
      <c r="XK28" s="20">
        <f>XK26+2+5</f>
        <v>1981</v>
      </c>
      <c r="XL28" s="20">
        <f>+XL26+4+2</f>
        <v>2006</v>
      </c>
      <c r="XM28" s="20">
        <v>3220</v>
      </c>
      <c r="XN28" s="20">
        <v>1988</v>
      </c>
      <c r="XO28" s="20">
        <v>2112</v>
      </c>
      <c r="XP28" s="20">
        <v>1878</v>
      </c>
      <c r="XQ28" s="20">
        <v>2086</v>
      </c>
      <c r="XR28" s="20">
        <v>2497</v>
      </c>
      <c r="XS28" s="20">
        <v>2350</v>
      </c>
      <c r="XT28" s="20">
        <v>2062</v>
      </c>
      <c r="XU28" s="20">
        <v>1854</v>
      </c>
      <c r="XV28" s="20">
        <v>2059</v>
      </c>
      <c r="XW28" s="20">
        <v>3415</v>
      </c>
      <c r="XX28" s="20">
        <v>3311</v>
      </c>
      <c r="XY28" s="20">
        <v>2765</v>
      </c>
      <c r="XZ28" s="20">
        <v>2984</v>
      </c>
      <c r="YA28" s="20">
        <v>2788</v>
      </c>
      <c r="YB28" s="20">
        <v>3054</v>
      </c>
      <c r="YC28" s="20">
        <v>2444</v>
      </c>
      <c r="YD28" s="20">
        <v>2201</v>
      </c>
      <c r="YE28" s="20">
        <v>2035</v>
      </c>
      <c r="YF28" s="20">
        <v>1973</v>
      </c>
      <c r="YG28" s="20">
        <v>3372</v>
      </c>
      <c r="YH28" s="20">
        <v>2553</v>
      </c>
      <c r="YI28" s="20">
        <v>2506</v>
      </c>
      <c r="YJ28" s="20">
        <v>2033</v>
      </c>
      <c r="YK28" s="20">
        <v>1846</v>
      </c>
      <c r="YL28" s="20">
        <v>2341</v>
      </c>
      <c r="YM28" s="20">
        <v>2396</v>
      </c>
      <c r="YN28" s="20">
        <v>2132</v>
      </c>
      <c r="YO28" s="20">
        <v>2008</v>
      </c>
      <c r="YP28" s="20">
        <v>1709</v>
      </c>
      <c r="YQ28" s="20">
        <v>2410</v>
      </c>
      <c r="YR28" s="20">
        <v>2378</v>
      </c>
      <c r="YS28" s="20">
        <v>2290</v>
      </c>
      <c r="YT28" s="20">
        <v>2252</v>
      </c>
      <c r="YU28" s="20">
        <v>1689</v>
      </c>
      <c r="YV28" s="20">
        <v>2304</v>
      </c>
      <c r="YW28" s="20">
        <v>1979</v>
      </c>
      <c r="YX28" s="20">
        <v>2216</v>
      </c>
      <c r="YY28" s="20">
        <v>82</v>
      </c>
      <c r="YZ28" s="20">
        <v>127</v>
      </c>
      <c r="ZA28" s="20">
        <v>1297</v>
      </c>
      <c r="ZB28" s="20">
        <v>1998</v>
      </c>
      <c r="ZC28" s="20">
        <v>1828</v>
      </c>
      <c r="ZD28" s="20">
        <v>2347</v>
      </c>
      <c r="ZE28" s="20">
        <v>2580</v>
      </c>
      <c r="ZF28" s="20">
        <v>2344</v>
      </c>
      <c r="ZG28" s="20">
        <v>2165</v>
      </c>
      <c r="ZH28" s="20">
        <v>1811</v>
      </c>
      <c r="ZI28" s="20">
        <v>2593</v>
      </c>
      <c r="ZJ28" s="20">
        <v>2170</v>
      </c>
      <c r="ZK28" s="20">
        <v>2314</v>
      </c>
      <c r="ZL28" s="20">
        <v>2240</v>
      </c>
      <c r="ZM28" s="20">
        <v>2060</v>
      </c>
      <c r="ZN28" s="20">
        <v>2604</v>
      </c>
      <c r="ZO28" s="20">
        <v>2725</v>
      </c>
      <c r="ZP28" s="20">
        <v>3095</v>
      </c>
      <c r="ZQ28" s="20">
        <v>2601</v>
      </c>
      <c r="ZR28" s="20">
        <v>2444</v>
      </c>
      <c r="ZS28" s="20">
        <v>2633</v>
      </c>
      <c r="ZT28" s="20">
        <v>2595</v>
      </c>
      <c r="ZU28" s="20">
        <v>2466</v>
      </c>
      <c r="ZV28" s="20">
        <v>2140</v>
      </c>
      <c r="ZW28" s="20">
        <v>2195</v>
      </c>
      <c r="ZX28" s="20">
        <v>2314</v>
      </c>
      <c r="ZY28" s="20">
        <v>2601</v>
      </c>
      <c r="ZZ28" s="20">
        <v>1991</v>
      </c>
      <c r="AAA28" s="20">
        <v>2106</v>
      </c>
      <c r="AAB28" s="20">
        <v>1884</v>
      </c>
      <c r="AAC28" s="20">
        <v>2235</v>
      </c>
      <c r="AAD28" s="20">
        <v>2448</v>
      </c>
      <c r="AAE28" s="20">
        <v>2233</v>
      </c>
      <c r="AAF28" s="20">
        <v>2666</v>
      </c>
      <c r="AAG28" s="20">
        <v>2042</v>
      </c>
      <c r="AAH28" s="20">
        <v>2948</v>
      </c>
      <c r="AAI28" s="20">
        <v>2530</v>
      </c>
      <c r="AAJ28" s="20">
        <v>2760</v>
      </c>
      <c r="AAK28" s="20">
        <v>2807</v>
      </c>
      <c r="AAL28" s="20">
        <v>2002</v>
      </c>
      <c r="AAM28" s="20">
        <v>1764</v>
      </c>
      <c r="AAN28" s="20">
        <v>2555</v>
      </c>
      <c r="AAO28" s="20">
        <v>2919</v>
      </c>
      <c r="AAP28" s="20">
        <v>2498</v>
      </c>
      <c r="AAQ28" s="20">
        <v>2985</v>
      </c>
      <c r="AAR28" s="20">
        <v>2405</v>
      </c>
      <c r="AAS28" s="20">
        <v>3330</v>
      </c>
      <c r="AAT28" s="20">
        <v>3065</v>
      </c>
      <c r="AAU28" s="20">
        <v>2227</v>
      </c>
      <c r="AAV28" s="20">
        <v>2837</v>
      </c>
      <c r="AAW28" s="20">
        <v>2588</v>
      </c>
      <c r="AAX28" s="20">
        <v>1986</v>
      </c>
      <c r="AAY28" s="20">
        <v>3308</v>
      </c>
      <c r="AAZ28" s="20">
        <v>2868</v>
      </c>
      <c r="ABA28" s="20">
        <v>2321</v>
      </c>
      <c r="ABB28" s="20">
        <v>2467</v>
      </c>
      <c r="ABC28" s="20">
        <v>2641</v>
      </c>
      <c r="ABD28" s="20">
        <v>2121</v>
      </c>
      <c r="ABE28" s="20">
        <v>2376</v>
      </c>
      <c r="ABF28" s="20">
        <v>3218</v>
      </c>
      <c r="ABG28" s="20">
        <v>3123</v>
      </c>
      <c r="ABH28" s="20">
        <v>3037</v>
      </c>
      <c r="ABI28" s="20">
        <v>3621</v>
      </c>
      <c r="ABJ28" s="20">
        <v>1126</v>
      </c>
      <c r="ABK28" s="20">
        <v>3193</v>
      </c>
      <c r="ABL28" s="20">
        <v>2790</v>
      </c>
      <c r="ABM28" s="20">
        <v>2664</v>
      </c>
      <c r="ABN28" s="20">
        <v>2713</v>
      </c>
      <c r="ABO28" s="20">
        <v>2285</v>
      </c>
      <c r="ABP28" s="20">
        <v>2094</v>
      </c>
      <c r="ABQ28" s="20">
        <v>2318</v>
      </c>
      <c r="ABR28" s="20">
        <v>1727</v>
      </c>
      <c r="ABS28" s="20">
        <v>2174</v>
      </c>
      <c r="ABT28" s="20">
        <v>2501</v>
      </c>
      <c r="ABU28" s="20">
        <v>2417</v>
      </c>
      <c r="ABV28" s="20">
        <v>2053</v>
      </c>
      <c r="ABW28" s="20">
        <v>781</v>
      </c>
      <c r="ABX28" s="20">
        <v>1830</v>
      </c>
      <c r="ABY28" s="20">
        <v>1883</v>
      </c>
      <c r="ABZ28" s="20">
        <v>2152</v>
      </c>
      <c r="ACA28" s="20">
        <v>1614</v>
      </c>
      <c r="ACB28" s="20">
        <v>2855</v>
      </c>
      <c r="ACC28" s="20">
        <v>2635</v>
      </c>
      <c r="ACD28" s="20">
        <v>2604</v>
      </c>
      <c r="ACE28" s="20">
        <v>2478</v>
      </c>
      <c r="ACF28" s="20">
        <v>1458</v>
      </c>
      <c r="ACG28" s="20">
        <v>1720</v>
      </c>
      <c r="ACH28" s="20">
        <v>2459</v>
      </c>
      <c r="ACI28" s="20">
        <v>862</v>
      </c>
      <c r="ACJ28" s="20">
        <v>144</v>
      </c>
      <c r="ACK28" s="20">
        <v>989</v>
      </c>
      <c r="ACL28" s="20">
        <v>529</v>
      </c>
      <c r="ACM28" s="20">
        <v>1825</v>
      </c>
      <c r="ACN28" s="20">
        <v>1785</v>
      </c>
      <c r="ACO28" s="20">
        <v>899</v>
      </c>
      <c r="ACP28" s="20">
        <v>88</v>
      </c>
      <c r="ACQ28" s="20">
        <v>101</v>
      </c>
      <c r="ACR28" s="20">
        <v>138</v>
      </c>
      <c r="ACS28" s="20">
        <v>410</v>
      </c>
      <c r="ACT28" s="20">
        <v>3</v>
      </c>
      <c r="ACU28" s="20">
        <v>3</v>
      </c>
      <c r="ACV28" s="20">
        <v>8</v>
      </c>
      <c r="ACW28" s="20">
        <v>29</v>
      </c>
      <c r="ACX28" s="20">
        <v>20</v>
      </c>
      <c r="ACY28" s="20">
        <v>1985</v>
      </c>
      <c r="ACZ28" s="20">
        <v>2710</v>
      </c>
      <c r="ADA28" s="20">
        <v>2383</v>
      </c>
      <c r="ADB28" s="20">
        <v>2577</v>
      </c>
      <c r="ADC28" s="20">
        <v>2088</v>
      </c>
      <c r="ADD28" s="20">
        <v>2260</v>
      </c>
      <c r="ADE28" s="20">
        <v>2601</v>
      </c>
      <c r="ADF28" s="20">
        <v>2878</v>
      </c>
      <c r="ADG28" s="20">
        <v>2645</v>
      </c>
      <c r="ADH28" s="20">
        <v>2136</v>
      </c>
      <c r="ADI28" s="20">
        <v>3039</v>
      </c>
      <c r="ADJ28" s="20">
        <v>2318</v>
      </c>
      <c r="ADK28" s="20">
        <v>3250</v>
      </c>
      <c r="ADL28" s="20">
        <v>3408</v>
      </c>
      <c r="ADM28" s="20">
        <v>2664</v>
      </c>
      <c r="ADN28" s="20">
        <v>3428</v>
      </c>
      <c r="ADO28" s="20">
        <v>3412</v>
      </c>
      <c r="ADP28" s="20">
        <v>3587</v>
      </c>
      <c r="ADQ28" s="20">
        <v>2730</v>
      </c>
      <c r="ADR28" s="20">
        <v>2245</v>
      </c>
      <c r="ADS28" s="20">
        <v>2671</v>
      </c>
      <c r="ADT28" s="20">
        <v>2678</v>
      </c>
      <c r="ADU28" s="20">
        <v>2589</v>
      </c>
      <c r="ADV28" s="20">
        <v>2261</v>
      </c>
      <c r="ADW28" s="20">
        <v>2002</v>
      </c>
      <c r="ADX28" s="20">
        <v>2726</v>
      </c>
      <c r="ADY28" s="20">
        <v>2356</v>
      </c>
      <c r="ADZ28" s="20">
        <v>2495</v>
      </c>
      <c r="AEA28" s="20">
        <v>2101</v>
      </c>
      <c r="AEB28" s="20">
        <v>1921</v>
      </c>
      <c r="AEC28" s="20">
        <v>2605</v>
      </c>
      <c r="AED28" s="20">
        <v>2359</v>
      </c>
      <c r="AEE28" s="20">
        <v>2411</v>
      </c>
      <c r="AEF28" s="20">
        <v>2191</v>
      </c>
      <c r="AEG28" s="20">
        <v>2696</v>
      </c>
      <c r="AEH28" s="20">
        <v>3297</v>
      </c>
      <c r="AEI28" s="20">
        <v>3094</v>
      </c>
      <c r="AEJ28" s="20">
        <v>3143</v>
      </c>
      <c r="AEK28" s="20">
        <v>2760</v>
      </c>
      <c r="AEL28" s="20">
        <v>3119</v>
      </c>
      <c r="AEM28" s="20">
        <v>2919</v>
      </c>
      <c r="AEN28" s="20">
        <v>2742</v>
      </c>
      <c r="AEO28" s="20">
        <v>2589</v>
      </c>
      <c r="AEP28" s="20">
        <v>2041</v>
      </c>
      <c r="AEQ28" s="20">
        <v>3259</v>
      </c>
      <c r="AER28" s="20">
        <v>2842</v>
      </c>
      <c r="AES28" s="20">
        <v>2381</v>
      </c>
      <c r="AET28" s="20">
        <v>2240</v>
      </c>
      <c r="AEU28" s="20">
        <v>2087</v>
      </c>
      <c r="AEV28" s="20">
        <v>3020</v>
      </c>
      <c r="AEW28" s="20">
        <v>2575</v>
      </c>
      <c r="AEX28" s="20">
        <v>2709</v>
      </c>
      <c r="AEY28" s="20">
        <v>2490</v>
      </c>
      <c r="AEZ28" s="20">
        <v>2296</v>
      </c>
      <c r="AFA28" s="20">
        <v>3229</v>
      </c>
      <c r="AFB28" s="20">
        <v>3234</v>
      </c>
      <c r="AFC28" s="20">
        <v>2844</v>
      </c>
      <c r="AFD28" s="20">
        <v>3068</v>
      </c>
      <c r="AFE28" s="20">
        <v>3039</v>
      </c>
      <c r="AFF28" s="20">
        <v>3570</v>
      </c>
      <c r="AFG28" s="20">
        <v>3124</v>
      </c>
      <c r="AFH28" s="20">
        <v>2995</v>
      </c>
      <c r="AFI28" s="20">
        <v>2226</v>
      </c>
      <c r="AFJ28" s="20">
        <v>1961</v>
      </c>
      <c r="AFK28" s="20">
        <v>3559</v>
      </c>
      <c r="AFL28" s="20">
        <v>2619</v>
      </c>
      <c r="AFM28" s="20">
        <v>2274</v>
      </c>
      <c r="AFN28" s="20">
        <v>2086</v>
      </c>
      <c r="AFO28" s="20">
        <v>2138</v>
      </c>
      <c r="AFP28" s="20">
        <v>2627</v>
      </c>
      <c r="AFQ28" s="20">
        <v>2336</v>
      </c>
      <c r="AFR28" s="20">
        <v>1971</v>
      </c>
      <c r="AFS28" s="20">
        <v>1699</v>
      </c>
      <c r="AFT28" s="20">
        <v>1512</v>
      </c>
      <c r="AFU28" s="20">
        <v>3195</v>
      </c>
      <c r="AFV28" s="20">
        <v>2736</v>
      </c>
      <c r="AFW28" s="20">
        <v>2520</v>
      </c>
      <c r="AFX28" s="20">
        <v>2585</v>
      </c>
      <c r="AFY28" s="20">
        <v>3430</v>
      </c>
      <c r="AFZ28" s="20">
        <v>3116</v>
      </c>
      <c r="AGA28" s="20">
        <v>2905</v>
      </c>
      <c r="AGB28" s="20">
        <v>2270</v>
      </c>
      <c r="AGC28" s="20">
        <v>1842</v>
      </c>
      <c r="AGD28" s="20">
        <v>2882</v>
      </c>
      <c r="AGE28" s="20">
        <v>2688</v>
      </c>
      <c r="AGF28" s="20">
        <v>2137</v>
      </c>
      <c r="AGG28" s="20">
        <v>2164</v>
      </c>
      <c r="AGH28" s="20">
        <v>1709</v>
      </c>
      <c r="AGI28" s="20">
        <v>2392</v>
      </c>
      <c r="AGJ28" s="20">
        <v>1995</v>
      </c>
      <c r="AGK28" s="20">
        <v>1820</v>
      </c>
      <c r="AGL28" s="20">
        <v>1954</v>
      </c>
      <c r="AGM28" s="20">
        <v>1640</v>
      </c>
      <c r="AGN28" s="20">
        <v>2323</v>
      </c>
      <c r="AGO28" s="20">
        <v>2093</v>
      </c>
      <c r="AGP28" s="20">
        <v>1934</v>
      </c>
      <c r="AGQ28" s="20">
        <v>1925</v>
      </c>
      <c r="AGR28" s="20">
        <v>1845</v>
      </c>
      <c r="AGS28" s="20">
        <v>3520</v>
      </c>
      <c r="AGT28" s="20">
        <v>2561</v>
      </c>
      <c r="AGU28" s="20">
        <v>2823</v>
      </c>
      <c r="AGV28" s="20">
        <v>2638</v>
      </c>
      <c r="AGW28" s="20">
        <v>2978</v>
      </c>
      <c r="AGX28" s="20">
        <v>2637</v>
      </c>
      <c r="AGY28" s="20">
        <v>2188</v>
      </c>
      <c r="AGZ28" s="20">
        <v>2015</v>
      </c>
      <c r="AHA28" s="20">
        <v>1769</v>
      </c>
      <c r="AHB28" s="20">
        <v>3124</v>
      </c>
      <c r="AHC28" s="20">
        <v>2873</v>
      </c>
      <c r="AHD28" s="20">
        <v>2290</v>
      </c>
      <c r="AHE28" s="20">
        <v>2180</v>
      </c>
      <c r="AHF28" s="20">
        <v>1915</v>
      </c>
      <c r="AHG28" s="20">
        <v>2574</v>
      </c>
      <c r="AHH28" s="20">
        <v>2291</v>
      </c>
      <c r="AHI28" s="20">
        <v>2218</v>
      </c>
      <c r="AHJ28" s="20">
        <v>2144</v>
      </c>
      <c r="AHK28" s="20">
        <v>2206</v>
      </c>
      <c r="AHL28" s="20">
        <v>2944</v>
      </c>
      <c r="AHM28" s="20">
        <v>2929</v>
      </c>
      <c r="AHN28" s="20">
        <v>3162</v>
      </c>
      <c r="AHO28" s="20">
        <v>2958</v>
      </c>
      <c r="AHP28" s="20">
        <v>2644</v>
      </c>
      <c r="AHQ28" s="20">
        <v>3687</v>
      </c>
      <c r="AHR28" s="20">
        <v>3006</v>
      </c>
      <c r="AHS28" s="20">
        <v>2445</v>
      </c>
      <c r="AHT28" s="20">
        <v>2065</v>
      </c>
      <c r="AHU28" s="20">
        <v>1933</v>
      </c>
      <c r="AHV28" s="20">
        <v>2943</v>
      </c>
      <c r="AHW28" s="20">
        <v>2664</v>
      </c>
      <c r="AHX28" s="20">
        <v>2001</v>
      </c>
      <c r="AHY28" s="20">
        <v>1850</v>
      </c>
      <c r="AHZ28" s="20">
        <v>1415</v>
      </c>
      <c r="AIA28" s="20">
        <v>2733</v>
      </c>
      <c r="AIB28" s="20">
        <v>2385</v>
      </c>
      <c r="AIC28" s="20">
        <v>2304</v>
      </c>
      <c r="AID28" s="20">
        <v>1959</v>
      </c>
      <c r="AIE28" s="20">
        <v>1834</v>
      </c>
      <c r="AIF28" s="20">
        <v>2722</v>
      </c>
      <c r="AIG28" s="20">
        <v>2259</v>
      </c>
      <c r="AIH28" s="20">
        <v>2419</v>
      </c>
      <c r="AII28" s="20">
        <v>2188</v>
      </c>
      <c r="AIJ28" s="20">
        <v>2333</v>
      </c>
      <c r="AIK28" s="20">
        <v>3784</v>
      </c>
      <c r="AIL28" s="20">
        <v>3586</v>
      </c>
      <c r="AIM28" s="20">
        <v>3329</v>
      </c>
      <c r="AIN28" s="20">
        <v>2725</v>
      </c>
      <c r="AIO28" s="20">
        <v>2583</v>
      </c>
      <c r="AIP28" s="20">
        <v>2473</v>
      </c>
      <c r="AIQ28" s="20">
        <v>2411</v>
      </c>
      <c r="AIR28" s="20">
        <v>2196</v>
      </c>
      <c r="AIS28" s="20">
        <v>1840</v>
      </c>
      <c r="AIT28" s="20">
        <v>3105</v>
      </c>
      <c r="AIU28" s="20">
        <v>2529</v>
      </c>
      <c r="AIV28" s="20">
        <v>2153</v>
      </c>
      <c r="AIW28" s="20">
        <v>2052</v>
      </c>
      <c r="AIX28" s="20">
        <v>2182</v>
      </c>
      <c r="AIY28" s="20">
        <v>2578</v>
      </c>
      <c r="AIZ28" s="20">
        <v>1868</v>
      </c>
      <c r="AJA28" s="20">
        <v>2462</v>
      </c>
      <c r="AJB28" s="20">
        <v>2291</v>
      </c>
      <c r="AJC28" s="20">
        <v>2161</v>
      </c>
      <c r="AJD28" s="20">
        <v>3358</v>
      </c>
      <c r="AJE28" s="20">
        <v>3179</v>
      </c>
      <c r="AJF28" s="20">
        <v>2263</v>
      </c>
      <c r="AJG28" s="20">
        <v>2857</v>
      </c>
      <c r="AJH28" s="20">
        <v>2248</v>
      </c>
      <c r="AJI28" s="20">
        <v>2490</v>
      </c>
      <c r="AJJ28" s="20">
        <v>2234</v>
      </c>
      <c r="AJK28" s="20">
        <v>2201</v>
      </c>
      <c r="AJL28" s="20">
        <v>1925</v>
      </c>
      <c r="AJM28" s="20">
        <v>1884</v>
      </c>
      <c r="AJN28" s="20">
        <v>1756</v>
      </c>
      <c r="AJO28" s="20">
        <v>2756</v>
      </c>
      <c r="AJP28" s="20">
        <v>2363</v>
      </c>
      <c r="AJQ28" s="20">
        <v>2008</v>
      </c>
      <c r="AJR28" s="20">
        <v>2059</v>
      </c>
      <c r="AJS28" s="20">
        <v>2462</v>
      </c>
      <c r="AJT28" s="20">
        <v>2132</v>
      </c>
      <c r="AJU28" s="20">
        <v>2244</v>
      </c>
      <c r="AJV28" s="20">
        <v>1975</v>
      </c>
      <c r="AJW28" s="20">
        <v>1756</v>
      </c>
      <c r="AJX28" s="20">
        <v>2746</v>
      </c>
      <c r="AJY28" s="20">
        <v>2482</v>
      </c>
      <c r="AJZ28" s="20">
        <v>2104</v>
      </c>
      <c r="AKA28" s="20">
        <v>3342</v>
      </c>
      <c r="AKB28" s="20">
        <v>2677</v>
      </c>
      <c r="AKC28" s="20">
        <v>2829</v>
      </c>
      <c r="AKD28" s="20">
        <v>3078</v>
      </c>
      <c r="AKE28" s="20">
        <v>3139</v>
      </c>
      <c r="AKF28" s="20">
        <v>2844</v>
      </c>
      <c r="AKG28" s="20">
        <v>2315</v>
      </c>
      <c r="AKH28" s="20">
        <v>3197</v>
      </c>
      <c r="AKI28" s="20">
        <v>2604</v>
      </c>
      <c r="AKJ28" s="20">
        <v>2452</v>
      </c>
      <c r="AKK28" s="20">
        <v>1968</v>
      </c>
      <c r="AKL28" s="20">
        <v>2406</v>
      </c>
      <c r="AKM28" s="20">
        <v>2092</v>
      </c>
      <c r="AKN28" s="20">
        <v>1708</v>
      </c>
      <c r="AKO28" s="20">
        <v>3670</v>
      </c>
      <c r="AKP28" s="20">
        <v>2544</v>
      </c>
      <c r="AKQ28" s="20">
        <v>2217</v>
      </c>
      <c r="AKR28" s="20">
        <v>1879</v>
      </c>
      <c r="AKS28" s="20">
        <v>2430</v>
      </c>
      <c r="AKT28" s="20">
        <v>3675</v>
      </c>
      <c r="AKU28" s="20">
        <v>3070</v>
      </c>
      <c r="AKV28" s="20">
        <v>2861</v>
      </c>
      <c r="AKW28" s="20">
        <v>2529</v>
      </c>
      <c r="AKX28" s="20">
        <v>2762</v>
      </c>
      <c r="AKY28" s="20">
        <v>3251</v>
      </c>
      <c r="AKZ28" s="20">
        <v>2634</v>
      </c>
      <c r="ALA28" s="20">
        <v>2890</v>
      </c>
      <c r="ALB28" s="20">
        <v>2717</v>
      </c>
      <c r="ALC28" s="20">
        <v>2527</v>
      </c>
      <c r="ALD28" s="20">
        <v>2826</v>
      </c>
      <c r="ALE28" s="20">
        <v>2363</v>
      </c>
      <c r="ALF28" s="20">
        <v>2106</v>
      </c>
      <c r="ALG28" s="20">
        <v>2036</v>
      </c>
      <c r="ALH28" s="20">
        <v>1924</v>
      </c>
      <c r="ALI28" s="20">
        <v>2887</v>
      </c>
      <c r="ALJ28" s="20">
        <v>2603</v>
      </c>
      <c r="ALK28" s="20">
        <v>2421</v>
      </c>
      <c r="ALL28" s="20">
        <v>1920</v>
      </c>
      <c r="ALM28" s="20">
        <v>2184</v>
      </c>
      <c r="ALN28" s="20">
        <v>2026</v>
      </c>
      <c r="ALO28" s="20">
        <v>1886</v>
      </c>
      <c r="ALP28" s="20">
        <v>744</v>
      </c>
      <c r="ALQ28" s="20">
        <v>2420</v>
      </c>
      <c r="ALR28" s="20">
        <v>3179</v>
      </c>
      <c r="ALS28" s="20">
        <v>3034</v>
      </c>
      <c r="ALT28" s="20">
        <v>2623</v>
      </c>
      <c r="ALU28" s="20">
        <f>+ALU26+344</f>
        <v>2518</v>
      </c>
      <c r="ALV28" s="20">
        <v>3362</v>
      </c>
      <c r="ALW28" s="20">
        <f>+ALW26+164</f>
        <v>3026</v>
      </c>
      <c r="ALX28" s="20">
        <v>2851</v>
      </c>
      <c r="ALY28" s="20">
        <v>2585</v>
      </c>
      <c r="ALZ28" s="20">
        <v>3799</v>
      </c>
      <c r="AMA28" s="20">
        <v>3369</v>
      </c>
      <c r="AMB28" s="20">
        <v>2864</v>
      </c>
      <c r="AMC28" s="20">
        <v>2491</v>
      </c>
      <c r="AMD28" s="20">
        <v>3181</v>
      </c>
      <c r="AME28" s="20">
        <v>3421</v>
      </c>
      <c r="AMF28" s="20">
        <v>3005</v>
      </c>
      <c r="AMG28" s="20">
        <v>3049</v>
      </c>
      <c r="AMH28" s="20">
        <v>2727</v>
      </c>
      <c r="AMI28" s="20">
        <v>1666</v>
      </c>
      <c r="AMJ28" s="20">
        <v>119</v>
      </c>
      <c r="AMK28" s="20">
        <v>460</v>
      </c>
      <c r="AML28" s="20">
        <v>2609</v>
      </c>
      <c r="AMM28" s="20">
        <v>2790</v>
      </c>
      <c r="AMN28" s="20">
        <v>3884</v>
      </c>
      <c r="AMO28" s="20">
        <v>2582</v>
      </c>
      <c r="AMP28" s="20">
        <v>2897</v>
      </c>
      <c r="AMQ28" s="20">
        <v>2622</v>
      </c>
      <c r="AMR28" s="20">
        <v>2836</v>
      </c>
      <c r="AMS28" s="20">
        <f>+AMS26+14</f>
        <v>2975</v>
      </c>
      <c r="AMT28" s="20">
        <v>3485</v>
      </c>
      <c r="AMU28" s="20">
        <v>3024</v>
      </c>
      <c r="AMV28" s="20">
        <v>2867</v>
      </c>
      <c r="AMW28" s="20">
        <v>2430</v>
      </c>
      <c r="AMX28" s="20">
        <v>3605</v>
      </c>
      <c r="AMY28" s="20">
        <v>2997</v>
      </c>
      <c r="AMZ28" s="20">
        <v>2159</v>
      </c>
      <c r="ANA28" s="20">
        <v>2919</v>
      </c>
      <c r="ANB28" s="20">
        <v>1265</v>
      </c>
      <c r="ANC28" s="20">
        <v>740</v>
      </c>
      <c r="AND28" s="20">
        <v>762</v>
      </c>
      <c r="ANE28" s="20">
        <v>1120</v>
      </c>
      <c r="ANF28" s="20">
        <v>2486</v>
      </c>
      <c r="ANG28" s="20">
        <v>2759</v>
      </c>
      <c r="ANH28" s="20">
        <v>1280</v>
      </c>
      <c r="ANI28" s="20">
        <v>2640</v>
      </c>
      <c r="ANJ28" s="20">
        <v>3046</v>
      </c>
      <c r="ANK28" s="20">
        <v>2668</v>
      </c>
      <c r="ANL28" s="20">
        <v>2046</v>
      </c>
      <c r="ANM28" s="20">
        <v>2885</v>
      </c>
      <c r="ANN28" s="20">
        <v>2687</v>
      </c>
      <c r="ANO28" s="20">
        <v>2422</v>
      </c>
      <c r="ANP28" s="20">
        <v>2164</v>
      </c>
      <c r="ANQ28" s="20">
        <v>2188</v>
      </c>
      <c r="ANR28" s="20">
        <v>2852</v>
      </c>
      <c r="ANS28" s="20">
        <v>2573</v>
      </c>
      <c r="ANT28" s="20">
        <v>2464</v>
      </c>
      <c r="ANU28" s="20">
        <v>2459</v>
      </c>
      <c r="ANV28" s="20">
        <v>2406</v>
      </c>
      <c r="ANW28" s="20">
        <v>3719</v>
      </c>
      <c r="ANX28" s="20">
        <v>3433</v>
      </c>
      <c r="ANY28" s="20">
        <v>3156</v>
      </c>
      <c r="ANZ28" s="20">
        <v>3006</v>
      </c>
      <c r="AOA28" s="20">
        <v>3035</v>
      </c>
      <c r="AOB28" s="20">
        <v>3185</v>
      </c>
      <c r="AOC28" s="20">
        <v>3046</v>
      </c>
      <c r="AOD28" s="20">
        <v>2863</v>
      </c>
      <c r="AOE28" s="20">
        <v>2356</v>
      </c>
      <c r="AOF28" s="20">
        <v>2435</v>
      </c>
      <c r="AOG28" s="20">
        <v>2503</v>
      </c>
      <c r="AOH28" s="20">
        <v>2755</v>
      </c>
      <c r="AOI28" s="20">
        <v>2587</v>
      </c>
      <c r="AOJ28" s="20">
        <v>2334</v>
      </c>
      <c r="AOK28" s="20">
        <v>3344</v>
      </c>
      <c r="AOL28" s="20">
        <v>2728</v>
      </c>
      <c r="AOM28" s="20">
        <v>2462</v>
      </c>
      <c r="AON28" s="20">
        <v>2227</v>
      </c>
      <c r="AOO28" s="20">
        <v>1958</v>
      </c>
      <c r="AOP28" s="20">
        <v>2564</v>
      </c>
      <c r="AOQ28" s="20">
        <v>2345</v>
      </c>
      <c r="AOR28" s="20">
        <v>2153</v>
      </c>
      <c r="AOS28" s="20">
        <v>2369</v>
      </c>
      <c r="AOT28" s="20">
        <v>2346</v>
      </c>
      <c r="AOU28" s="20">
        <v>3107</v>
      </c>
      <c r="AOV28" s="20">
        <v>2735</v>
      </c>
      <c r="AOW28" s="20">
        <v>2991</v>
      </c>
      <c r="AOX28" s="20">
        <v>2493</v>
      </c>
      <c r="AOY28" s="20">
        <v>2185</v>
      </c>
      <c r="AOZ28" s="20">
        <v>2655</v>
      </c>
      <c r="APA28" s="20">
        <v>2589</v>
      </c>
      <c r="APB28" s="20">
        <v>2447</v>
      </c>
      <c r="APC28" s="20">
        <f>+APC26+58</f>
        <v>2171</v>
      </c>
      <c r="APD28" s="20">
        <v>1803</v>
      </c>
      <c r="APE28" s="20">
        <v>2538</v>
      </c>
      <c r="APF28" s="20">
        <v>2322</v>
      </c>
      <c r="APG28" s="20">
        <v>1995</v>
      </c>
      <c r="APH28" s="20">
        <v>1985</v>
      </c>
      <c r="API28" s="20">
        <f>+API26+4</f>
        <v>1649</v>
      </c>
      <c r="APJ28" s="20">
        <v>2711</v>
      </c>
      <c r="APK28" s="20">
        <v>2442</v>
      </c>
      <c r="APL28" s="20">
        <v>2129</v>
      </c>
      <c r="APM28" s="20">
        <v>2385</v>
      </c>
      <c r="APN28" s="20">
        <v>2274</v>
      </c>
      <c r="APO28" s="20">
        <v>2602</v>
      </c>
      <c r="APP28" s="20">
        <v>2716</v>
      </c>
      <c r="APQ28" s="20">
        <v>3001</v>
      </c>
      <c r="APR28" s="20">
        <v>2533</v>
      </c>
      <c r="APS28" s="20">
        <v>2520</v>
      </c>
      <c r="APT28" s="20">
        <v>2433</v>
      </c>
      <c r="APU28" s="20">
        <v>2077</v>
      </c>
      <c r="APV28" s="20">
        <v>2109</v>
      </c>
      <c r="APW28" s="20">
        <v>1814</v>
      </c>
      <c r="APX28" s="20">
        <v>2399</v>
      </c>
      <c r="APY28" s="20">
        <v>2448</v>
      </c>
      <c r="APZ28" s="20">
        <v>2168</v>
      </c>
      <c r="AQA28" s="20">
        <v>1943</v>
      </c>
      <c r="AQB28" s="20">
        <v>1924</v>
      </c>
      <c r="AQC28" s="20">
        <v>2412</v>
      </c>
      <c r="AQD28" s="20">
        <v>2065</v>
      </c>
      <c r="AQE28" s="20">
        <v>2148</v>
      </c>
      <c r="AQF28" s="20">
        <v>1903</v>
      </c>
      <c r="AQG28" s="20">
        <v>1952</v>
      </c>
    </row>
    <row r="29" spans="1:1125" ht="19.5" customHeight="1" x14ac:dyDescent="0.25">
      <c r="A29" s="31" t="s">
        <v>22</v>
      </c>
      <c r="B29" s="14">
        <f>IFERROR(B28/B$17,"")</f>
        <v>0.91425509110396574</v>
      </c>
      <c r="C29" s="14">
        <f t="shared" ref="C29:U29" si="492">IFERROR(C28/C$17,"")</f>
        <v>0.73727233615373589</v>
      </c>
      <c r="D29" s="14">
        <f t="shared" si="492"/>
        <v>0.95194591631646264</v>
      </c>
      <c r="E29" s="14">
        <f t="shared" si="492"/>
        <v>0.85559093463195357</v>
      </c>
      <c r="F29" s="14">
        <f t="shared" si="492"/>
        <v>0.88749227282093546</v>
      </c>
      <c r="G29" s="14">
        <f t="shared" si="492"/>
        <v>0.99244672241704879</v>
      </c>
      <c r="H29" s="14">
        <f t="shared" si="492"/>
        <v>0.98237796232529873</v>
      </c>
      <c r="I29" s="14">
        <f t="shared" si="492"/>
        <v>0.88192246835443033</v>
      </c>
      <c r="J29" s="14">
        <f t="shared" si="492"/>
        <v>0.97284533648170013</v>
      </c>
      <c r="K29" s="14">
        <f t="shared" si="492"/>
        <v>0.95215897939156036</v>
      </c>
      <c r="L29" s="14">
        <f t="shared" si="492"/>
        <v>0.95697768217262702</v>
      </c>
      <c r="M29" s="14">
        <f t="shared" si="492"/>
        <v>0.9449421425905189</v>
      </c>
      <c r="N29" s="14">
        <f t="shared" si="492"/>
        <v>0.9475232957332026</v>
      </c>
      <c r="O29" s="14">
        <f t="shared" si="492"/>
        <v>0.9820686070686071</v>
      </c>
      <c r="P29" s="14">
        <f t="shared" si="492"/>
        <v>0.99597647787062826</v>
      </c>
      <c r="Q29" s="14">
        <f t="shared" si="492"/>
        <v>0.98965873836608065</v>
      </c>
      <c r="R29" s="14">
        <f t="shared" si="492"/>
        <v>0.96995608966951696</v>
      </c>
      <c r="S29" s="14">
        <f t="shared" si="492"/>
        <v>0.99384368308351179</v>
      </c>
      <c r="T29" s="14">
        <f t="shared" si="492"/>
        <v>0.91724302408776537</v>
      </c>
      <c r="U29" s="14">
        <f t="shared" si="492"/>
        <v>0.90446304044630399</v>
      </c>
      <c r="V29" s="14">
        <f t="shared" ref="V29:AO29" si="493">IFERROR(V28/V$17,"")</f>
        <v>0.8644845034788109</v>
      </c>
      <c r="W29" s="14">
        <f t="shared" si="493"/>
        <v>0.88947885939036386</v>
      </c>
      <c r="X29" s="14">
        <f t="shared" si="493"/>
        <v>0.94208164137636252</v>
      </c>
      <c r="Y29" s="14">
        <f t="shared" si="493"/>
        <v>0.98099381726585755</v>
      </c>
      <c r="Z29" s="14">
        <f t="shared" si="493"/>
        <v>0.96899224806201545</v>
      </c>
      <c r="AA29" s="14">
        <f t="shared" si="493"/>
        <v>0.953125</v>
      </c>
      <c r="AB29" s="14">
        <f t="shared" si="493"/>
        <v>0.98374372459956971</v>
      </c>
      <c r="AC29" s="14">
        <f t="shared" si="493"/>
        <v>0.99773178338531332</v>
      </c>
      <c r="AD29" s="14">
        <f t="shared" si="493"/>
        <v>0.92798644450720136</v>
      </c>
      <c r="AE29" s="14">
        <f t="shared" si="493"/>
        <v>0.9833242208857299</v>
      </c>
      <c r="AF29" s="14">
        <f t="shared" si="493"/>
        <v>0.99585778391439417</v>
      </c>
      <c r="AG29" s="14">
        <f t="shared" si="493"/>
        <v>0.75625920471281294</v>
      </c>
      <c r="AH29" s="14">
        <f t="shared" si="493"/>
        <v>0.91332847778587034</v>
      </c>
      <c r="AI29" s="14">
        <f t="shared" si="493"/>
        <v>0.987045813586098</v>
      </c>
      <c r="AJ29" s="14">
        <f t="shared" si="493"/>
        <v>0.92723297938788263</v>
      </c>
      <c r="AK29" s="14">
        <f t="shared" si="493"/>
        <v>0.92872416250890943</v>
      </c>
      <c r="AL29" s="14">
        <f t="shared" si="493"/>
        <v>0.98537931034482762</v>
      </c>
      <c r="AM29" s="14">
        <f t="shared" si="493"/>
        <v>0.99807877041306436</v>
      </c>
      <c r="AN29" s="14">
        <f t="shared" si="493"/>
        <v>0.87120228512074782</v>
      </c>
      <c r="AO29" s="14">
        <f t="shared" si="493"/>
        <v>0.95312042191620272</v>
      </c>
      <c r="AP29" s="14">
        <f t="shared" ref="AP29:BM29" si="494">IFERROR(AP28/AP$17,"")</f>
        <v>0.82063796409273138</v>
      </c>
      <c r="AQ29" s="14">
        <f t="shared" si="494"/>
        <v>0.93170500355703112</v>
      </c>
      <c r="AR29" s="14">
        <f t="shared" si="494"/>
        <v>0.82949308755760365</v>
      </c>
      <c r="AS29" s="14">
        <f t="shared" si="494"/>
        <v>0.8621890547263682</v>
      </c>
      <c r="AT29" s="14">
        <f t="shared" si="494"/>
        <v>0.98785871964679917</v>
      </c>
      <c r="AU29" s="14">
        <f t="shared" si="494"/>
        <v>0.85644706485516531</v>
      </c>
      <c r="AV29" s="14">
        <f t="shared" si="494"/>
        <v>0.97662257766840976</v>
      </c>
      <c r="AW29" s="14">
        <f t="shared" si="494"/>
        <v>0.98623537508602888</v>
      </c>
      <c r="AX29" s="14">
        <f t="shared" si="494"/>
        <v>0.89992800575953924</v>
      </c>
      <c r="AY29" s="14">
        <f t="shared" si="494"/>
        <v>0.89375000000000004</v>
      </c>
      <c r="AZ29" s="14">
        <f t="shared" si="494"/>
        <v>0.90243277848911652</v>
      </c>
      <c r="BA29" s="14">
        <f t="shared" si="494"/>
        <v>0.9337944664031621</v>
      </c>
      <c r="BB29" s="14">
        <f t="shared" si="494"/>
        <v>0.97919818456883512</v>
      </c>
      <c r="BC29" s="14">
        <f t="shared" si="494"/>
        <v>0.9888734353268428</v>
      </c>
      <c r="BD29" s="14">
        <f t="shared" si="494"/>
        <v>0.97553774778574442</v>
      </c>
      <c r="BE29" s="14">
        <f t="shared" si="494"/>
        <v>0.83970336565887049</v>
      </c>
      <c r="BF29" s="14">
        <f t="shared" si="494"/>
        <v>0.97102449120386336</v>
      </c>
      <c r="BG29" s="14">
        <f t="shared" si="494"/>
        <v>0.96553173602353926</v>
      </c>
      <c r="BH29" s="14">
        <f t="shared" si="494"/>
        <v>0.9139828781084387</v>
      </c>
      <c r="BI29" s="14">
        <f t="shared" si="494"/>
        <v>0.94672631150874342</v>
      </c>
      <c r="BJ29" s="14">
        <f t="shared" si="494"/>
        <v>0.85943447525829253</v>
      </c>
      <c r="BK29" s="14">
        <f t="shared" si="494"/>
        <v>0.960427135678392</v>
      </c>
      <c r="BL29" s="14">
        <f t="shared" si="494"/>
        <v>0.97142857142857142</v>
      </c>
      <c r="BM29" s="14">
        <f t="shared" si="494"/>
        <v>0.96378544584899217</v>
      </c>
      <c r="BN29" s="14">
        <f t="shared" ref="BN29:BX29" si="495">IFERROR(BN28/BN$17,"")</f>
        <v>0.98940927277006352</v>
      </c>
      <c r="BO29" s="14">
        <f t="shared" si="495"/>
        <v>0.83653044203502924</v>
      </c>
      <c r="BP29" s="14">
        <f t="shared" si="495"/>
        <v>0.96177627880831928</v>
      </c>
      <c r="BQ29" s="14">
        <f t="shared" si="495"/>
        <v>0.98215488215488211</v>
      </c>
      <c r="BR29" s="14">
        <f t="shared" si="495"/>
        <v>0.89953566905867455</v>
      </c>
      <c r="BS29" s="14">
        <f t="shared" si="495"/>
        <v>0.81270823417420279</v>
      </c>
      <c r="BT29" s="14">
        <f t="shared" si="495"/>
        <v>0.91273849607182944</v>
      </c>
      <c r="BU29" s="14">
        <f t="shared" si="495"/>
        <v>0.99848599545798633</v>
      </c>
      <c r="BV29" s="14">
        <f t="shared" si="495"/>
        <v>0.99577880962431409</v>
      </c>
      <c r="BW29" s="14">
        <f t="shared" si="495"/>
        <v>0.99898887765419619</v>
      </c>
      <c r="BX29" s="14">
        <f t="shared" si="495"/>
        <v>0.95346467391304346</v>
      </c>
      <c r="BY29" s="14">
        <f t="shared" ref="BY29:CG29" si="496">IFERROR(BY28/BY$17,"")</f>
        <v>0.99830508474576274</v>
      </c>
      <c r="BZ29" s="14">
        <f t="shared" si="496"/>
        <v>0.99778565101860051</v>
      </c>
      <c r="CA29" s="14">
        <f t="shared" si="496"/>
        <v>0.99337748344370858</v>
      </c>
      <c r="CB29" s="14">
        <f t="shared" si="496"/>
        <v>0.99686028257456827</v>
      </c>
      <c r="CC29" s="14">
        <f t="shared" si="496"/>
        <v>0.92018779342723001</v>
      </c>
      <c r="CD29" s="14">
        <f t="shared" si="496"/>
        <v>0.82523211359912618</v>
      </c>
      <c r="CE29" s="14">
        <f t="shared" si="496"/>
        <v>0.99729938271604934</v>
      </c>
      <c r="CF29" s="14">
        <f t="shared" si="496"/>
        <v>0.99301242236024845</v>
      </c>
      <c r="CG29" s="14">
        <f t="shared" si="496"/>
        <v>0.84219554030874788</v>
      </c>
      <c r="CH29" s="14">
        <f t="shared" ref="CH29:CZ29" si="497">IFERROR(CH28/CH$17,"")</f>
        <v>0.74441070935688658</v>
      </c>
      <c r="CI29" s="14">
        <f t="shared" si="497"/>
        <v>0.92707383773928898</v>
      </c>
      <c r="CJ29" s="14">
        <f t="shared" si="497"/>
        <v>0.96192</v>
      </c>
      <c r="CK29" s="14">
        <f t="shared" si="497"/>
        <v>0.92940370116518167</v>
      </c>
      <c r="CL29" s="14">
        <f t="shared" si="497"/>
        <v>0.97987236131566025</v>
      </c>
      <c r="CM29" s="14">
        <f t="shared" si="497"/>
        <v>0.86726228462029353</v>
      </c>
      <c r="CN29" s="14">
        <f t="shared" si="497"/>
        <v>0.74772727272727268</v>
      </c>
      <c r="CO29" s="14">
        <f t="shared" si="497"/>
        <v>0.957037643207856</v>
      </c>
      <c r="CP29" s="14">
        <f t="shared" si="497"/>
        <v>0.87198244330651065</v>
      </c>
      <c r="CQ29" s="14">
        <f t="shared" si="497"/>
        <v>0.98663793103448272</v>
      </c>
      <c r="CR29" s="14">
        <f t="shared" si="497"/>
        <v>0.79925756710451168</v>
      </c>
      <c r="CS29" s="14">
        <f t="shared" si="497"/>
        <v>0.97274791824375473</v>
      </c>
      <c r="CT29" s="14">
        <f t="shared" si="497"/>
        <v>0.98847262247838619</v>
      </c>
      <c r="CU29" s="14">
        <f t="shared" si="497"/>
        <v>0.99895941727367321</v>
      </c>
      <c r="CV29" s="14">
        <f t="shared" si="497"/>
        <v>0.99144008056394761</v>
      </c>
      <c r="CW29" s="14">
        <f t="shared" si="497"/>
        <v>0.96159075458871512</v>
      </c>
      <c r="CX29" s="14">
        <f t="shared" si="497"/>
        <v>0.99517490952955368</v>
      </c>
      <c r="CY29" s="14">
        <f t="shared" si="497"/>
        <v>0.96845163968451642</v>
      </c>
      <c r="CZ29" s="14">
        <f t="shared" si="497"/>
        <v>0.88540734109221131</v>
      </c>
      <c r="DA29" s="14">
        <f t="shared" ref="DA29:DV29" si="498">IFERROR(DA28/DA$17,"")</f>
        <v>0.5546875</v>
      </c>
      <c r="DB29" s="14">
        <f t="shared" si="498"/>
        <v>0.99519384812560074</v>
      </c>
      <c r="DC29" s="14">
        <f t="shared" si="498"/>
        <v>0.99038091573682185</v>
      </c>
      <c r="DD29" s="14">
        <f t="shared" si="498"/>
        <v>0.99078341013824889</v>
      </c>
      <c r="DE29" s="14">
        <f t="shared" si="498"/>
        <v>0.99353081375553287</v>
      </c>
      <c r="DF29" s="14">
        <f t="shared" si="498"/>
        <v>0.920911528150134</v>
      </c>
      <c r="DG29" s="14">
        <f t="shared" si="498"/>
        <v>0.98968663228877429</v>
      </c>
      <c r="DH29" s="14">
        <f t="shared" si="498"/>
        <v>0.99907876554583142</v>
      </c>
      <c r="DI29" s="14">
        <f t="shared" si="498"/>
        <v>0.98644067796610169</v>
      </c>
      <c r="DJ29" s="14">
        <f t="shared" si="498"/>
        <v>0.99314707432788618</v>
      </c>
      <c r="DK29" s="14">
        <f t="shared" si="498"/>
        <v>0.96559786239144951</v>
      </c>
      <c r="DL29" s="14">
        <f t="shared" si="498"/>
        <v>0.99870689655172418</v>
      </c>
      <c r="DM29" s="14">
        <f t="shared" si="498"/>
        <v>0.99742930591259638</v>
      </c>
      <c r="DN29" s="14">
        <f t="shared" si="498"/>
        <v>0.96583143507972669</v>
      </c>
      <c r="DO29" s="14">
        <f t="shared" si="498"/>
        <v>0.98606645230439438</v>
      </c>
      <c r="DP29" s="14">
        <f t="shared" si="498"/>
        <v>0.76434948979591832</v>
      </c>
      <c r="DQ29" s="14">
        <f t="shared" si="498"/>
        <v>0.99570480281140183</v>
      </c>
      <c r="DR29" s="14">
        <f t="shared" si="498"/>
        <v>0.99865410497981155</v>
      </c>
      <c r="DS29" s="14">
        <f t="shared" si="498"/>
        <v>0.99756572541382671</v>
      </c>
      <c r="DT29" s="14">
        <f t="shared" si="498"/>
        <v>0.99789251844046367</v>
      </c>
      <c r="DU29" s="14">
        <f t="shared" si="498"/>
        <v>0.88723544973544977</v>
      </c>
      <c r="DV29" s="14">
        <f t="shared" si="498"/>
        <v>0.95936461026967124</v>
      </c>
      <c r="DW29" s="14">
        <f>IFERROR(DW28/DW$17,"")</f>
        <v>0.91775884665792917</v>
      </c>
      <c r="DX29" s="14">
        <f>IFERROR(DX28/DX$17,"")</f>
        <v>0.69340329835082459</v>
      </c>
      <c r="DY29" s="14">
        <f t="shared" ref="DY29:ER29" si="499">IFERROR(DY28/DY$17,"")</f>
        <v>0.58500120569086089</v>
      </c>
      <c r="DZ29" s="14">
        <f t="shared" si="499"/>
        <v>0.70065719737121046</v>
      </c>
      <c r="EA29" s="14">
        <f t="shared" si="499"/>
        <v>0.66871479774705578</v>
      </c>
      <c r="EB29" s="14">
        <f t="shared" si="499"/>
        <v>0.95902408507976222</v>
      </c>
      <c r="EC29" s="14">
        <f>IFERROR(EC28/EC$17,"")</f>
        <v>0.9775824175824176</v>
      </c>
      <c r="ED29" s="14">
        <f t="shared" si="499"/>
        <v>0.87582829155862862</v>
      </c>
      <c r="EE29" s="14">
        <f t="shared" si="499"/>
        <v>0.98378191856452724</v>
      </c>
      <c r="EF29" s="14">
        <f t="shared" si="499"/>
        <v>0.99613402061855671</v>
      </c>
      <c r="EG29" s="14">
        <f t="shared" si="499"/>
        <v>0.99903381642512079</v>
      </c>
      <c r="EH29" s="14">
        <f t="shared" si="499"/>
        <v>0.99896640826873384</v>
      </c>
      <c r="EI29" s="14">
        <f t="shared" si="499"/>
        <v>0.95145631067961167</v>
      </c>
      <c r="EJ29" s="14">
        <f t="shared" si="499"/>
        <v>0.99329388560157794</v>
      </c>
      <c r="EK29" s="14">
        <f t="shared" si="499"/>
        <v>0.99810066476733139</v>
      </c>
      <c r="EL29" s="14">
        <f t="shared" si="499"/>
        <v>0.98345935727788281</v>
      </c>
      <c r="EM29" s="14">
        <f t="shared" si="499"/>
        <v>0.99839400428265523</v>
      </c>
      <c r="EN29" s="14">
        <f t="shared" si="499"/>
        <v>0.91552062868369355</v>
      </c>
      <c r="EO29" s="14">
        <f t="shared" si="499"/>
        <v>0.99507995079950795</v>
      </c>
      <c r="EP29" s="14">
        <f t="shared" si="499"/>
        <v>0.99918400652794781</v>
      </c>
      <c r="EQ29" s="14">
        <f t="shared" si="499"/>
        <v>0.99330181245074867</v>
      </c>
      <c r="ER29" s="14">
        <f t="shared" si="499"/>
        <v>0.97278436845778093</v>
      </c>
      <c r="ES29" s="14">
        <f t="shared" ref="ES29:FE29" si="500">IFERROR(ES28/ES$17,"")</f>
        <v>0.57024029574861368</v>
      </c>
      <c r="ET29" s="14">
        <f t="shared" si="500"/>
        <v>0.98523869346733672</v>
      </c>
      <c r="EU29" s="14">
        <f t="shared" si="500"/>
        <v>0.99574855754631031</v>
      </c>
      <c r="EV29" s="14">
        <f t="shared" si="500"/>
        <v>0.99366888255777142</v>
      </c>
      <c r="EW29" s="14">
        <f t="shared" si="500"/>
        <v>0.99823399558498893</v>
      </c>
      <c r="EX29" s="14">
        <f t="shared" si="500"/>
        <v>0.99049180327868858</v>
      </c>
      <c r="EY29" s="14">
        <f t="shared" si="500"/>
        <v>0.99729938271604934</v>
      </c>
      <c r="EZ29" s="14">
        <f t="shared" si="500"/>
        <v>0.9949431099873578</v>
      </c>
      <c r="FA29" s="14">
        <f t="shared" si="500"/>
        <v>0.61976819059884092</v>
      </c>
      <c r="FB29" s="14">
        <f t="shared" si="500"/>
        <v>0.50968042920457202</v>
      </c>
      <c r="FC29" s="14">
        <f t="shared" si="500"/>
        <v>1.0185070177617687E-2</v>
      </c>
      <c r="FD29" s="14">
        <f t="shared" si="500"/>
        <v>8.3267248215701823E-3</v>
      </c>
      <c r="FE29" s="14">
        <f t="shared" si="500"/>
        <v>0.4899201217192849</v>
      </c>
      <c r="FF29" s="14">
        <f t="shared" ref="FF29:FM29" si="501">IFERROR(FF28/FF$17,"")</f>
        <v>0.86580836840802178</v>
      </c>
      <c r="FG29" s="14">
        <f t="shared" si="501"/>
        <v>0.87972813238770686</v>
      </c>
      <c r="FH29" s="14">
        <f t="shared" si="501"/>
        <v>0.50982727814175099</v>
      </c>
      <c r="FI29" s="14">
        <f>IFERROR(FI28/FI$17,"")</f>
        <v>0.76763285024154593</v>
      </c>
      <c r="FJ29" s="14">
        <f>IFERROR(FJ28/FJ$17,"")</f>
        <v>0.86088193456614515</v>
      </c>
      <c r="FK29" s="14">
        <f t="shared" si="501"/>
        <v>0.7306243272335845</v>
      </c>
      <c r="FL29" s="14">
        <f t="shared" si="501"/>
        <v>0.86289074589910242</v>
      </c>
      <c r="FM29" s="14">
        <f t="shared" si="501"/>
        <v>0.18517920568291896</v>
      </c>
      <c r="FN29" s="14">
        <f>IFERROR(FN28/FN$17,"")</f>
        <v>0.40336134453781514</v>
      </c>
      <c r="FO29" s="14">
        <f>IFERROR(FO28/FO$17,"")</f>
        <v>0.69160009682885504</v>
      </c>
      <c r="FP29" s="14">
        <f>IFERROR(FP28/FP$17,"")</f>
        <v>0.89251547552054022</v>
      </c>
      <c r="FQ29" s="14">
        <f>IFERROR(FQ28/FQ$17,"")</f>
        <v>0.94633642930856554</v>
      </c>
      <c r="FR29" s="14">
        <f t="shared" ref="FR29:GJ29" si="502">IFERROR(FR28/FR$17,"")</f>
        <v>0.59823449524671801</v>
      </c>
      <c r="FS29" s="14">
        <f t="shared" si="502"/>
        <v>0.77746870653685674</v>
      </c>
      <c r="FT29" s="14">
        <f t="shared" si="502"/>
        <v>0.97214734950584003</v>
      </c>
      <c r="FU29" s="14">
        <f t="shared" si="502"/>
        <v>0.92539769610532085</v>
      </c>
      <c r="FV29" s="14">
        <f t="shared" si="502"/>
        <v>0.52371062651436484</v>
      </c>
      <c r="FW29" s="14">
        <f t="shared" si="502"/>
        <v>0.54736656062212796</v>
      </c>
      <c r="FX29" s="14">
        <f t="shared" si="502"/>
        <v>0.84503510531594783</v>
      </c>
      <c r="FY29" s="14">
        <f t="shared" si="502"/>
        <v>0.95772829945143589</v>
      </c>
      <c r="FZ29" s="14">
        <f t="shared" si="502"/>
        <v>0.97765164952110672</v>
      </c>
      <c r="GA29" s="14">
        <f t="shared" si="502"/>
        <v>0.93143261074458061</v>
      </c>
      <c r="GB29" s="14">
        <f t="shared" si="502"/>
        <v>0.87522603978300184</v>
      </c>
      <c r="GC29" s="14">
        <f t="shared" si="502"/>
        <v>0.89441829186281108</v>
      </c>
      <c r="GD29" s="14">
        <f t="shared" si="502"/>
        <v>0.97565687789799072</v>
      </c>
      <c r="GE29" s="14">
        <f t="shared" si="502"/>
        <v>0.97536945812807885</v>
      </c>
      <c r="GF29" s="14">
        <f t="shared" si="502"/>
        <v>0.89300000000000002</v>
      </c>
      <c r="GG29" s="14">
        <f t="shared" si="502"/>
        <v>0.64108352144469527</v>
      </c>
      <c r="GH29" s="14">
        <f t="shared" si="502"/>
        <v>0.48734574356829113</v>
      </c>
      <c r="GI29" s="14">
        <f t="shared" si="502"/>
        <v>0.28463829041863725</v>
      </c>
      <c r="GJ29" s="14">
        <f t="shared" si="502"/>
        <v>0.5063748406289843</v>
      </c>
      <c r="GK29" s="14">
        <f t="shared" ref="GK29:HD29" si="503">IFERROR(GK28/GK$17,"")</f>
        <v>9.4785175467366353E-2</v>
      </c>
      <c r="GL29" s="14">
        <f t="shared" si="503"/>
        <v>0.54724677090414686</v>
      </c>
      <c r="GM29" s="14">
        <f t="shared" si="503"/>
        <v>0.76734284998747804</v>
      </c>
      <c r="GN29" s="14">
        <f t="shared" si="503"/>
        <v>0.99796264855687611</v>
      </c>
      <c r="GO29" s="14">
        <f t="shared" si="503"/>
        <v>0.98845265588914555</v>
      </c>
      <c r="GP29" s="14">
        <f t="shared" si="503"/>
        <v>0.73965387509405567</v>
      </c>
      <c r="GQ29" s="14">
        <f t="shared" si="503"/>
        <v>0.47376023110255178</v>
      </c>
      <c r="GR29" s="14">
        <f t="shared" si="503"/>
        <v>0.58518719479110148</v>
      </c>
      <c r="GS29" s="14">
        <f t="shared" si="503"/>
        <v>0.88687943262411351</v>
      </c>
      <c r="GT29" s="14">
        <f t="shared" si="503"/>
        <v>0.89132266217354672</v>
      </c>
      <c r="GU29" s="14">
        <f t="shared" si="503"/>
        <v>0.83190252007754084</v>
      </c>
      <c r="GV29" s="14">
        <f t="shared" si="503"/>
        <v>0.87095664143152096</v>
      </c>
      <c r="GW29" s="14">
        <f t="shared" si="503"/>
        <v>0.98957079823505811</v>
      </c>
      <c r="GX29" s="14">
        <f t="shared" si="503"/>
        <v>0.99837133550488599</v>
      </c>
      <c r="GY29" s="14">
        <f t="shared" si="503"/>
        <v>0.99858690532265659</v>
      </c>
      <c r="GZ29" s="14">
        <f t="shared" si="503"/>
        <v>0.88369374634716535</v>
      </c>
      <c r="HA29" s="14">
        <f t="shared" si="503"/>
        <v>0.94167758846657934</v>
      </c>
      <c r="HB29" s="14">
        <f t="shared" si="503"/>
        <v>0.99283018867924533</v>
      </c>
      <c r="HC29" s="14">
        <f t="shared" si="503"/>
        <v>0.93851902173913049</v>
      </c>
      <c r="HD29" s="14">
        <f t="shared" si="503"/>
        <v>0.94174757281553401</v>
      </c>
      <c r="HE29" s="14">
        <f t="shared" ref="HE29:HV29" si="504">IFERROR(HE28/HE$17,"")</f>
        <v>0.57757047252078686</v>
      </c>
      <c r="HF29" s="14">
        <f t="shared" si="504"/>
        <v>0.87744321183306917</v>
      </c>
      <c r="HG29" s="14">
        <f t="shared" si="504"/>
        <v>0.94345579793340983</v>
      </c>
      <c r="HH29" s="14">
        <f t="shared" si="504"/>
        <v>0.98357487922705311</v>
      </c>
      <c r="HI29" s="14">
        <f t="shared" si="504"/>
        <v>0.97455830388692577</v>
      </c>
      <c r="HJ29" s="14">
        <f t="shared" si="504"/>
        <v>0.89911070223857714</v>
      </c>
      <c r="HK29" s="14">
        <f t="shared" si="504"/>
        <v>0.98109010011123465</v>
      </c>
      <c r="HL29" s="14">
        <f t="shared" si="504"/>
        <v>0.99309843806756271</v>
      </c>
      <c r="HM29" s="14">
        <f t="shared" si="504"/>
        <v>0.73091941782037628</v>
      </c>
      <c r="HN29" s="14">
        <f t="shared" si="504"/>
        <v>0.42772394700415267</v>
      </c>
      <c r="HO29" s="14">
        <f t="shared" si="504"/>
        <v>0.71078577830893341</v>
      </c>
      <c r="HP29" s="14">
        <f t="shared" si="504"/>
        <v>0.9592809977989728</v>
      </c>
      <c r="HQ29" s="14">
        <f t="shared" si="504"/>
        <v>0.99726027397260275</v>
      </c>
      <c r="HR29" s="14">
        <f t="shared" si="504"/>
        <v>0.99467140319715808</v>
      </c>
      <c r="HS29" s="14">
        <f t="shared" si="504"/>
        <v>0.99524133242692048</v>
      </c>
      <c r="HT29" s="14">
        <f t="shared" si="504"/>
        <v>0.99819086386250566</v>
      </c>
      <c r="HU29" s="14">
        <f t="shared" si="504"/>
        <v>0.99763453577764638</v>
      </c>
      <c r="HV29" s="14">
        <f t="shared" si="504"/>
        <v>0.95347327418307726</v>
      </c>
      <c r="HW29" s="14">
        <f t="shared" ref="HW29:IS29" si="505">IFERROR(HW28/HW$17,"")</f>
        <v>0.66666666666666663</v>
      </c>
      <c r="HX29" s="14">
        <f t="shared" si="505"/>
        <v>0.85952231301068516</v>
      </c>
      <c r="HY29" s="14">
        <f t="shared" si="505"/>
        <v>0.99460043196544279</v>
      </c>
      <c r="HZ29" s="14">
        <f t="shared" si="505"/>
        <v>0.97866666666666668</v>
      </c>
      <c r="IA29" s="14">
        <f t="shared" si="505"/>
        <v>0.59410582719356997</v>
      </c>
      <c r="IB29" s="14">
        <f t="shared" si="505"/>
        <v>0.88475469213039182</v>
      </c>
      <c r="IC29" s="14">
        <f t="shared" si="505"/>
        <v>0.99161006791849782</v>
      </c>
      <c r="ID29" s="14">
        <f t="shared" si="505"/>
        <v>0.99571632555925749</v>
      </c>
      <c r="IE29" s="14">
        <f t="shared" si="505"/>
        <v>0.83090379008746351</v>
      </c>
      <c r="IF29" s="14">
        <f t="shared" si="505"/>
        <v>0.38084532374100721</v>
      </c>
      <c r="IG29" s="14">
        <f t="shared" si="505"/>
        <v>0.77139507620164127</v>
      </c>
      <c r="IH29" s="14">
        <f t="shared" si="505"/>
        <v>0.99095431931252831</v>
      </c>
      <c r="II29" s="14">
        <f t="shared" si="505"/>
        <v>0.99014522821576767</v>
      </c>
      <c r="IJ29" s="14">
        <f t="shared" si="505"/>
        <v>0.99445471349353054</v>
      </c>
      <c r="IK29" s="14">
        <f t="shared" si="505"/>
        <v>0.9309401709401709</v>
      </c>
      <c r="IL29" s="14">
        <f t="shared" si="505"/>
        <v>0.98596491228070171</v>
      </c>
      <c r="IM29" s="14">
        <f t="shared" si="505"/>
        <v>0.99096774193548387</v>
      </c>
      <c r="IN29" s="14">
        <f t="shared" si="505"/>
        <v>1</v>
      </c>
      <c r="IO29" s="14">
        <f t="shared" si="505"/>
        <v>0.86126069052898324</v>
      </c>
      <c r="IP29" s="14">
        <f t="shared" si="505"/>
        <v>0.96321428571428569</v>
      </c>
      <c r="IQ29" s="14">
        <f t="shared" si="505"/>
        <v>0.9873654656059897</v>
      </c>
      <c r="IR29" s="14">
        <f t="shared" si="505"/>
        <v>0.99931693989071035</v>
      </c>
      <c r="IS29" s="14">
        <f t="shared" si="505"/>
        <v>0.33301671732522797</v>
      </c>
      <c r="IT29" s="14">
        <f t="shared" ref="IT29:IZ29" si="506">IFERROR(IT28/IT$17,"")</f>
        <v>0.80031080031080026</v>
      </c>
      <c r="IU29" s="14">
        <f t="shared" si="506"/>
        <v>0.75824175824175821</v>
      </c>
      <c r="IV29" s="14">
        <f t="shared" si="506"/>
        <v>0.98190348525469173</v>
      </c>
      <c r="IW29" s="14">
        <f t="shared" si="506"/>
        <v>0.99450549450549453</v>
      </c>
      <c r="IX29" s="14">
        <f t="shared" si="506"/>
        <v>0.97038437303087588</v>
      </c>
      <c r="IY29" s="14">
        <f t="shared" si="506"/>
        <v>0.85586592178770948</v>
      </c>
      <c r="IZ29" s="14">
        <f t="shared" si="506"/>
        <v>0.82738328756375046</v>
      </c>
      <c r="JA29" s="14">
        <f t="shared" ref="JA29:LL29" si="507">IFERROR(JA28/JA17,"")</f>
        <v>0.98680124223602483</v>
      </c>
      <c r="JB29" s="14">
        <f t="shared" si="507"/>
        <v>0.83156453269428277</v>
      </c>
      <c r="JC29" s="14">
        <f t="shared" si="507"/>
        <v>0.74627906976744185</v>
      </c>
      <c r="JD29" s="14">
        <f t="shared" si="507"/>
        <v>0.82088607594936713</v>
      </c>
      <c r="JE29" s="14">
        <f t="shared" si="507"/>
        <v>0.97504950495049503</v>
      </c>
      <c r="JF29" s="14">
        <f t="shared" si="507"/>
        <v>0.98495323302155346</v>
      </c>
      <c r="JG29" s="14">
        <f t="shared" si="507"/>
        <v>0.85811611374407581</v>
      </c>
      <c r="JH29" s="14">
        <f t="shared" si="507"/>
        <v>0.93219761499148213</v>
      </c>
      <c r="JI29" s="14">
        <f t="shared" si="507"/>
        <v>0.98051948051948057</v>
      </c>
      <c r="JJ29" s="14">
        <f t="shared" si="507"/>
        <v>0.97065139584824622</v>
      </c>
      <c r="JK29" s="14">
        <f t="shared" si="507"/>
        <v>0.9421070346684618</v>
      </c>
      <c r="JL29" s="14">
        <f t="shared" si="507"/>
        <v>0.5483939137785292</v>
      </c>
      <c r="JM29" s="14">
        <f t="shared" si="507"/>
        <v>0.83469945355191255</v>
      </c>
      <c r="JN29" s="14">
        <f t="shared" si="507"/>
        <v>0.98320158102766797</v>
      </c>
      <c r="JO29" s="14">
        <f t="shared" si="507"/>
        <v>0.96611505122143415</v>
      </c>
      <c r="JP29" s="14">
        <f t="shared" si="507"/>
        <v>0.97587412587412592</v>
      </c>
      <c r="JQ29" s="14">
        <f t="shared" si="507"/>
        <v>0.8306845965770171</v>
      </c>
      <c r="JR29" s="14">
        <f t="shared" si="507"/>
        <v>0.96094032549728747</v>
      </c>
      <c r="JS29" s="14">
        <f t="shared" si="507"/>
        <v>0.98937474458520636</v>
      </c>
      <c r="JT29" s="14">
        <f t="shared" si="507"/>
        <v>0.95743766122098017</v>
      </c>
      <c r="JU29" s="14">
        <f t="shared" si="507"/>
        <v>0.84359074872598983</v>
      </c>
      <c r="JV29" s="14">
        <f t="shared" si="507"/>
        <v>0.96620450606585784</v>
      </c>
      <c r="JW29" s="14">
        <f t="shared" si="507"/>
        <v>0.61226885823304955</v>
      </c>
      <c r="JX29" s="14">
        <f t="shared" si="507"/>
        <v>0.84572551588601375</v>
      </c>
      <c r="JY29" s="14">
        <f t="shared" si="507"/>
        <v>0.91679936305732479</v>
      </c>
      <c r="JZ29" s="14">
        <f t="shared" si="507"/>
        <v>0.72898997686969935</v>
      </c>
      <c r="KA29" s="14">
        <f t="shared" si="507"/>
        <v>0.85478260869565215</v>
      </c>
      <c r="KB29" s="14">
        <f t="shared" si="507"/>
        <v>0.95862068965517244</v>
      </c>
      <c r="KC29" s="14">
        <f t="shared" si="507"/>
        <v>0.99000416493127863</v>
      </c>
      <c r="KD29" s="14">
        <f t="shared" si="507"/>
        <v>0.99000416493127863</v>
      </c>
      <c r="KE29" s="14">
        <f t="shared" si="507"/>
        <v>0.96806117858749441</v>
      </c>
      <c r="KF29" s="14">
        <f t="shared" si="507"/>
        <v>0.66752396539630587</v>
      </c>
      <c r="KG29" s="14">
        <f t="shared" si="507"/>
        <v>0.63116564417177912</v>
      </c>
      <c r="KH29" s="14">
        <f t="shared" si="507"/>
        <v>0.95147150907952416</v>
      </c>
      <c r="KI29" s="14">
        <f t="shared" si="507"/>
        <v>0.90899433427762044</v>
      </c>
      <c r="KJ29" s="14">
        <f t="shared" si="507"/>
        <v>0.88193979933110367</v>
      </c>
      <c r="KK29" s="14">
        <f t="shared" si="507"/>
        <v>0.63734003656307125</v>
      </c>
      <c r="KL29" s="14">
        <f t="shared" si="507"/>
        <v>0.92730318257956446</v>
      </c>
      <c r="KM29" s="14">
        <f t="shared" si="507"/>
        <v>0.99301274147143448</v>
      </c>
      <c r="KN29" s="14">
        <f t="shared" si="507"/>
        <v>0.99658036150464091</v>
      </c>
      <c r="KO29" s="14">
        <f t="shared" si="507"/>
        <v>0.98509052183173584</v>
      </c>
      <c r="KP29" s="14">
        <f t="shared" si="507"/>
        <v>0.71689618644067798</v>
      </c>
      <c r="KQ29" s="14">
        <f t="shared" si="507"/>
        <v>0.97256670424652392</v>
      </c>
      <c r="KR29" s="14">
        <f t="shared" si="507"/>
        <v>0.99668560606060608</v>
      </c>
      <c r="KS29" s="14">
        <f t="shared" si="507"/>
        <v>0.98791382028376251</v>
      </c>
      <c r="KT29" s="14">
        <f t="shared" si="507"/>
        <v>0.95694716242661448</v>
      </c>
      <c r="KU29" s="14">
        <f t="shared" si="507"/>
        <v>0.98803550752605174</v>
      </c>
      <c r="KV29" s="14">
        <f t="shared" si="507"/>
        <v>0.97037037037037033</v>
      </c>
      <c r="KW29" s="14">
        <f t="shared" si="507"/>
        <v>0.94693877551020411</v>
      </c>
      <c r="KX29" s="14">
        <f t="shared" si="507"/>
        <v>0.90127565169162505</v>
      </c>
      <c r="KY29" s="14">
        <f t="shared" si="507"/>
        <v>0.9380045205037133</v>
      </c>
      <c r="KZ29" s="14">
        <f t="shared" si="507"/>
        <v>0.83571428571428574</v>
      </c>
      <c r="LA29" s="14">
        <f t="shared" si="507"/>
        <v>0.87709497206703912</v>
      </c>
      <c r="LB29" s="14">
        <f t="shared" si="507"/>
        <v>0.97497020262216927</v>
      </c>
      <c r="LC29" s="14">
        <f t="shared" si="507"/>
        <v>0.87896143566246654</v>
      </c>
      <c r="LD29" s="14">
        <f t="shared" si="507"/>
        <v>0.52238380382092953</v>
      </c>
      <c r="LE29" s="14">
        <f t="shared" si="507"/>
        <v>0.84033613445378152</v>
      </c>
      <c r="LF29" s="14">
        <f t="shared" si="507"/>
        <v>0.85864374403056354</v>
      </c>
      <c r="LG29" s="14">
        <f t="shared" si="507"/>
        <v>0.98478066248880936</v>
      </c>
      <c r="LH29" s="14">
        <f t="shared" si="507"/>
        <v>0.95945330296127562</v>
      </c>
      <c r="LI29" s="14">
        <f t="shared" si="507"/>
        <v>0.67646109137875365</v>
      </c>
      <c r="LJ29" s="14">
        <f t="shared" si="507"/>
        <v>0.96962025316455691</v>
      </c>
      <c r="LK29" s="14">
        <f t="shared" si="507"/>
        <v>0.96287913082842913</v>
      </c>
      <c r="LL29" s="14">
        <f t="shared" si="507"/>
        <v>0.86885245901639341</v>
      </c>
      <c r="LM29" s="14">
        <f t="shared" ref="LM29:NX29" si="508">IFERROR(LM28/LM17,"")</f>
        <v>0.94803302574065085</v>
      </c>
      <c r="LN29" s="14">
        <f t="shared" si="508"/>
        <v>0.88349514563106801</v>
      </c>
      <c r="LO29" s="14">
        <f t="shared" si="508"/>
        <v>0.94712643678160924</v>
      </c>
      <c r="LP29" s="14">
        <f t="shared" si="508"/>
        <v>0.96211699164345399</v>
      </c>
      <c r="LQ29" s="14">
        <f t="shared" si="508"/>
        <v>0.91594202898550725</v>
      </c>
      <c r="LR29" s="14">
        <f t="shared" si="508"/>
        <v>0.91402192729371035</v>
      </c>
      <c r="LS29" s="14">
        <f t="shared" si="508"/>
        <v>0.92269326683291775</v>
      </c>
      <c r="LT29" s="14">
        <f t="shared" si="508"/>
        <v>0.89269406392694062</v>
      </c>
      <c r="LU29" s="14">
        <f t="shared" si="508"/>
        <v>0.99040307101727443</v>
      </c>
      <c r="LV29" s="14">
        <f t="shared" si="508"/>
        <v>0.97538925163234558</v>
      </c>
      <c r="LW29" s="14">
        <f t="shared" si="508"/>
        <v>0.86097691894793349</v>
      </c>
      <c r="LX29" s="14">
        <f t="shared" si="508"/>
        <v>0.71369523284651415</v>
      </c>
      <c r="LY29" s="14">
        <f t="shared" si="508"/>
        <v>0.84475731752500927</v>
      </c>
      <c r="LZ29" s="14">
        <f t="shared" si="508"/>
        <v>0.97496206373292871</v>
      </c>
      <c r="MA29" s="14">
        <f t="shared" si="508"/>
        <v>0.94050679397723103</v>
      </c>
      <c r="MB29" s="14">
        <f t="shared" si="508"/>
        <v>0.71016548463356977</v>
      </c>
      <c r="MC29" s="14">
        <f t="shared" si="508"/>
        <v>0.86478984932593184</v>
      </c>
      <c r="MD29" s="14">
        <f t="shared" si="508"/>
        <v>0.96083058046248226</v>
      </c>
      <c r="ME29" s="14">
        <f t="shared" si="508"/>
        <v>0.9375</v>
      </c>
      <c r="MF29" s="14">
        <f t="shared" si="508"/>
        <v>0.92931392931392931</v>
      </c>
      <c r="MG29" s="14">
        <f t="shared" si="508"/>
        <v>0.66300527240773288</v>
      </c>
      <c r="MH29" s="14">
        <f t="shared" si="508"/>
        <v>0.93501048218029348</v>
      </c>
      <c r="MI29" s="14">
        <f t="shared" si="508"/>
        <v>0.99113082039911304</v>
      </c>
      <c r="MJ29" s="14">
        <f t="shared" si="508"/>
        <v>0.92939330543933052</v>
      </c>
      <c r="MK29" s="14">
        <f t="shared" si="508"/>
        <v>0.99595141700404854</v>
      </c>
      <c r="ML29" s="14">
        <f t="shared" si="508"/>
        <v>0.8045909358446145</v>
      </c>
      <c r="MM29" s="14">
        <f t="shared" si="508"/>
        <v>0.98248611704399824</v>
      </c>
      <c r="MN29" s="14">
        <f t="shared" si="508"/>
        <v>0.93515037593984962</v>
      </c>
      <c r="MO29" s="14">
        <f t="shared" si="508"/>
        <v>0.93346190935390549</v>
      </c>
      <c r="MP29" s="14">
        <f t="shared" si="508"/>
        <v>0.99509536784741148</v>
      </c>
      <c r="MQ29" s="14">
        <f t="shared" si="508"/>
        <v>0.93391521197007477</v>
      </c>
      <c r="MR29" s="14">
        <f t="shared" si="508"/>
        <v>0.91759226083840917</v>
      </c>
      <c r="MS29" s="14">
        <f t="shared" si="508"/>
        <v>0.87728194726166331</v>
      </c>
      <c r="MT29" s="14">
        <f t="shared" si="508"/>
        <v>0.9</v>
      </c>
      <c r="MU29" s="14">
        <f t="shared" si="508"/>
        <v>0.99757281553398058</v>
      </c>
      <c r="MV29" s="14">
        <f t="shared" si="508"/>
        <v>0.52394499762920821</v>
      </c>
      <c r="MW29" s="14">
        <f t="shared" si="508"/>
        <v>0.82220643939393945</v>
      </c>
      <c r="MX29" s="14">
        <f t="shared" si="508"/>
        <v>0.9968496849684968</v>
      </c>
      <c r="MY29" s="14">
        <f t="shared" si="508"/>
        <v>0.98775055679287305</v>
      </c>
      <c r="MZ29" s="14">
        <f t="shared" si="508"/>
        <v>0.8207926479035037</v>
      </c>
      <c r="NA29" s="14">
        <f t="shared" si="508"/>
        <v>0.98957169459962757</v>
      </c>
      <c r="NB29" s="14">
        <f t="shared" si="508"/>
        <v>0.93044224989265778</v>
      </c>
      <c r="NC29" s="14">
        <f t="shared" si="508"/>
        <v>0.98742482230727169</v>
      </c>
      <c r="ND29" s="14">
        <f t="shared" si="508"/>
        <v>0.99755948749237344</v>
      </c>
      <c r="NE29" s="14">
        <f t="shared" si="508"/>
        <v>0.78171091445427732</v>
      </c>
      <c r="NF29" s="14">
        <f t="shared" si="508"/>
        <v>0.88074957410562182</v>
      </c>
      <c r="NG29" s="14">
        <f t="shared" si="508"/>
        <v>0.98817480719794348</v>
      </c>
      <c r="NH29" s="14">
        <f t="shared" si="508"/>
        <v>0.99820681410639567</v>
      </c>
      <c r="NI29" s="14">
        <f t="shared" si="508"/>
        <v>0.99804432855280312</v>
      </c>
      <c r="NJ29" s="14">
        <f t="shared" si="508"/>
        <v>0.978494623655914</v>
      </c>
      <c r="NK29" s="14">
        <f t="shared" si="508"/>
        <v>0.89564867042707497</v>
      </c>
      <c r="NL29" s="14">
        <f t="shared" si="508"/>
        <v>0.90698619008935821</v>
      </c>
      <c r="NM29" s="14">
        <f t="shared" si="508"/>
        <v>0.98304157549234139</v>
      </c>
      <c r="NN29" s="14">
        <f t="shared" si="508"/>
        <v>0.79033030157970319</v>
      </c>
      <c r="NO29" s="14">
        <f t="shared" si="508"/>
        <v>0.9267984854859066</v>
      </c>
      <c r="NP29" s="14">
        <f t="shared" si="508"/>
        <v>0.71650426309378812</v>
      </c>
      <c r="NQ29" s="14">
        <f t="shared" si="508"/>
        <v>0.57871720116618075</v>
      </c>
      <c r="NR29" s="14">
        <f t="shared" si="508"/>
        <v>0.6928502725232446</v>
      </c>
      <c r="NS29" s="14">
        <f t="shared" si="508"/>
        <v>0.98479913137893593</v>
      </c>
      <c r="NT29" s="14">
        <f t="shared" si="508"/>
        <v>0.73031316509577382</v>
      </c>
      <c r="NU29" s="14">
        <f t="shared" si="508"/>
        <v>0.91381872213967308</v>
      </c>
      <c r="NV29" s="14">
        <f t="shared" si="508"/>
        <v>0.98223570190641252</v>
      </c>
      <c r="NW29" s="14">
        <f t="shared" si="508"/>
        <v>0.91363636363636369</v>
      </c>
      <c r="NX29" s="14">
        <f t="shared" si="508"/>
        <v>0.92603550295857984</v>
      </c>
      <c r="NY29" s="14">
        <f t="shared" ref="NY29:QJ29" si="509">IFERROR(NY28/NY17,"")</f>
        <v>0.95268956578094621</v>
      </c>
      <c r="NZ29" s="14">
        <f t="shared" si="509"/>
        <v>0.97205346294046169</v>
      </c>
      <c r="OA29" s="14">
        <f t="shared" si="509"/>
        <v>0.9510421715947649</v>
      </c>
      <c r="OB29" s="14">
        <f t="shared" si="509"/>
        <v>0.95206243032329985</v>
      </c>
      <c r="OC29" s="14">
        <f t="shared" si="509"/>
        <v>0.94714587737843547</v>
      </c>
      <c r="OD29" s="14">
        <f t="shared" si="509"/>
        <v>0.92225101814142907</v>
      </c>
      <c r="OE29" s="14">
        <f t="shared" si="509"/>
        <v>0.96271338724168909</v>
      </c>
      <c r="OF29" s="14">
        <f t="shared" si="509"/>
        <v>0.92998618148318746</v>
      </c>
      <c r="OG29" s="14">
        <f t="shared" si="509"/>
        <v>0.98235887096774188</v>
      </c>
      <c r="OH29" s="14">
        <f t="shared" si="509"/>
        <v>0.9021791767554479</v>
      </c>
      <c r="OI29" s="14">
        <f t="shared" si="509"/>
        <v>0.30824819337154247</v>
      </c>
      <c r="OJ29" s="14">
        <f t="shared" si="509"/>
        <v>0.83813824244529356</v>
      </c>
      <c r="OK29" s="14">
        <f t="shared" si="509"/>
        <v>0.95924248662000822</v>
      </c>
      <c r="OL29" s="14">
        <f t="shared" si="509"/>
        <v>0.85469745222929938</v>
      </c>
      <c r="OM29" s="14">
        <f t="shared" si="509"/>
        <v>0.94046066927422856</v>
      </c>
      <c r="ON29" s="14">
        <f t="shared" si="509"/>
        <v>0.85458452722063039</v>
      </c>
      <c r="OO29" s="14">
        <f t="shared" si="509"/>
        <v>0.96320068463842534</v>
      </c>
      <c r="OP29" s="14">
        <f t="shared" si="509"/>
        <v>0.95964566929133854</v>
      </c>
      <c r="OQ29" s="14">
        <f t="shared" si="509"/>
        <v>0.85926305015353122</v>
      </c>
      <c r="OR29" s="14">
        <f t="shared" si="509"/>
        <v>0.79359267734553773</v>
      </c>
      <c r="OS29" s="14">
        <f t="shared" si="509"/>
        <v>0.39638622247317901</v>
      </c>
      <c r="OT29" s="14">
        <f t="shared" si="509"/>
        <v>0.86623164763458405</v>
      </c>
      <c r="OU29" s="14">
        <f t="shared" si="509"/>
        <v>0.93310875842155916</v>
      </c>
      <c r="OV29" s="14">
        <f t="shared" si="509"/>
        <v>0.94578005115089514</v>
      </c>
      <c r="OW29" s="14">
        <f t="shared" si="509"/>
        <v>0.98743455497382204</v>
      </c>
      <c r="OX29" s="14">
        <f t="shared" si="509"/>
        <v>0.97132075471698109</v>
      </c>
      <c r="OY29" s="14">
        <f t="shared" si="509"/>
        <v>0.99119496855345912</v>
      </c>
      <c r="OZ29" s="14">
        <f t="shared" si="509"/>
        <v>0.99126213592233015</v>
      </c>
      <c r="PA29" s="14">
        <f t="shared" si="509"/>
        <v>0.9859313449634215</v>
      </c>
      <c r="PB29" s="14">
        <f t="shared" si="509"/>
        <v>0.98270537368746136</v>
      </c>
      <c r="PC29" s="14">
        <f t="shared" si="509"/>
        <v>0.99524779361846571</v>
      </c>
      <c r="PD29" s="14">
        <f t="shared" si="509"/>
        <v>0.92394366197183098</v>
      </c>
      <c r="PE29" s="14">
        <f t="shared" si="509"/>
        <v>0.95419847328244278</v>
      </c>
      <c r="PF29" s="14">
        <f t="shared" si="509"/>
        <v>0.77458120903131833</v>
      </c>
      <c r="PG29" s="14">
        <f t="shared" si="509"/>
        <v>0.90680335507921717</v>
      </c>
      <c r="PH29" s="14">
        <f t="shared" si="509"/>
        <v>0.9383172256964184</v>
      </c>
      <c r="PI29" s="14">
        <f t="shared" si="509"/>
        <v>0.92656192911947388</v>
      </c>
      <c r="PJ29" s="14">
        <f t="shared" si="509"/>
        <v>0.92976939203354303</v>
      </c>
      <c r="PK29" s="14">
        <f t="shared" si="509"/>
        <v>0.99075025693730734</v>
      </c>
      <c r="PL29" s="14">
        <f t="shared" si="509"/>
        <v>0.49262620533182078</v>
      </c>
      <c r="PM29" s="14">
        <f t="shared" si="509"/>
        <v>0.93443237167478455</v>
      </c>
      <c r="PN29" s="14">
        <f t="shared" si="509"/>
        <v>0.98458149779735682</v>
      </c>
      <c r="PO29" s="14">
        <f t="shared" si="509"/>
        <v>0.92220183486238527</v>
      </c>
      <c r="PP29" s="14">
        <f t="shared" si="509"/>
        <v>0.9554367201426025</v>
      </c>
      <c r="PQ29" s="14">
        <f t="shared" si="509"/>
        <v>0.78723404255319152</v>
      </c>
      <c r="PR29" s="14">
        <f t="shared" si="509"/>
        <v>0.97303456133687805</v>
      </c>
      <c r="PS29" s="14">
        <f t="shared" si="509"/>
        <v>0.98882161155100134</v>
      </c>
      <c r="PT29" s="14">
        <f t="shared" si="509"/>
        <v>0.96775956284153009</v>
      </c>
      <c r="PU29" s="14">
        <f t="shared" si="509"/>
        <v>0.9661807580174927</v>
      </c>
      <c r="PV29" s="14">
        <f t="shared" si="509"/>
        <v>0.90091678420310295</v>
      </c>
      <c r="PW29" s="14">
        <f t="shared" si="509"/>
        <v>0.90607966457023059</v>
      </c>
      <c r="PX29" s="14">
        <f t="shared" si="509"/>
        <v>0.88809310653536255</v>
      </c>
      <c r="PY29" s="14">
        <f t="shared" si="509"/>
        <v>0.83585755218993041</v>
      </c>
      <c r="PZ29" s="14">
        <f t="shared" si="509"/>
        <v>0.89819376026272579</v>
      </c>
      <c r="QA29" s="14">
        <f t="shared" si="509"/>
        <v>0.45106996874248617</v>
      </c>
      <c r="QB29" s="14">
        <f t="shared" si="509"/>
        <v>0.84878048780487803</v>
      </c>
      <c r="QC29" s="14">
        <f t="shared" si="509"/>
        <v>0.8852913968547641</v>
      </c>
      <c r="QD29" s="14">
        <f t="shared" si="509"/>
        <v>0.62140575079872207</v>
      </c>
      <c r="QE29" s="14">
        <f t="shared" si="509"/>
        <v>0.93401983218916862</v>
      </c>
      <c r="QF29" s="14">
        <f t="shared" si="509"/>
        <v>0.92847025495750712</v>
      </c>
      <c r="QG29" s="14">
        <f t="shared" si="509"/>
        <v>0.96215494211932329</v>
      </c>
      <c r="QH29" s="14">
        <f t="shared" si="509"/>
        <v>0.86091621956252584</v>
      </c>
      <c r="QI29" s="14">
        <f t="shared" si="509"/>
        <v>0.67681435172601245</v>
      </c>
      <c r="QJ29" s="14">
        <f t="shared" si="509"/>
        <v>0.96702047005307046</v>
      </c>
      <c r="QK29" s="14">
        <f t="shared" ref="QK29:SV29" si="510">IFERROR(QK28/QK17,"")</f>
        <v>0.99299392807099485</v>
      </c>
      <c r="QL29" s="14">
        <f t="shared" si="510"/>
        <v>0.96944899072558643</v>
      </c>
      <c r="QM29" s="14">
        <f t="shared" si="510"/>
        <v>0.95886385896180215</v>
      </c>
      <c r="QN29" s="14">
        <f t="shared" si="510"/>
        <v>0.97273081417997664</v>
      </c>
      <c r="QO29" s="14">
        <f t="shared" si="510"/>
        <v>0.98931909212283042</v>
      </c>
      <c r="QP29" s="14">
        <f t="shared" si="510"/>
        <v>0.99104922923918448</v>
      </c>
      <c r="QQ29" s="14">
        <f t="shared" si="510"/>
        <v>0.9464285714285714</v>
      </c>
      <c r="QR29" s="14">
        <f t="shared" si="510"/>
        <v>0.99344262295081964</v>
      </c>
      <c r="QS29" s="14">
        <f t="shared" si="510"/>
        <v>0.84864864864864864</v>
      </c>
      <c r="QT29" s="14">
        <f t="shared" si="510"/>
        <v>0.80389308541545612</v>
      </c>
      <c r="QU29" s="14">
        <f t="shared" si="510"/>
        <v>0.96879535558780838</v>
      </c>
      <c r="QV29" s="14">
        <f t="shared" si="510"/>
        <v>0.93492789307070001</v>
      </c>
      <c r="QW29" s="14">
        <f t="shared" si="510"/>
        <v>0.91553133514986373</v>
      </c>
      <c r="QX29" s="14">
        <f t="shared" si="510"/>
        <v>0.77024320457796858</v>
      </c>
      <c r="QY29" s="14">
        <f t="shared" si="510"/>
        <v>0.9939393939393939</v>
      </c>
      <c r="QZ29" s="14">
        <f t="shared" si="510"/>
        <v>0.97756563245823391</v>
      </c>
      <c r="RA29" s="14">
        <f t="shared" si="510"/>
        <v>0.98864668483197093</v>
      </c>
      <c r="RB29" s="14">
        <f t="shared" si="510"/>
        <v>0.34777629318572245</v>
      </c>
      <c r="RC29" s="14">
        <f t="shared" si="510"/>
        <v>0.72201860727375244</v>
      </c>
      <c r="RD29" s="14">
        <f t="shared" si="510"/>
        <v>0.95164410058027082</v>
      </c>
      <c r="RE29" s="14">
        <f t="shared" si="510"/>
        <v>0.96879179670084703</v>
      </c>
      <c r="RF29" s="14">
        <f t="shared" si="510"/>
        <v>0.92851307189542487</v>
      </c>
      <c r="RG29" s="14">
        <f t="shared" si="510"/>
        <v>0.95678790061217145</v>
      </c>
      <c r="RH29" s="14">
        <f t="shared" si="510"/>
        <v>0.94516407599309149</v>
      </c>
      <c r="RI29" s="14">
        <f t="shared" si="510"/>
        <v>0.99790502793296088</v>
      </c>
      <c r="RJ29" s="14">
        <f t="shared" si="510"/>
        <v>0.77380952380952384</v>
      </c>
      <c r="RK29" s="14">
        <f t="shared" si="510"/>
        <v>0.87739288969917961</v>
      </c>
      <c r="RL29" s="14">
        <f t="shared" si="510"/>
        <v>0.94358974358974357</v>
      </c>
      <c r="RM29" s="14">
        <f t="shared" si="510"/>
        <v>0.89840182648401823</v>
      </c>
      <c r="RN29" s="14">
        <f t="shared" si="510"/>
        <v>0.95133256083429896</v>
      </c>
      <c r="RO29" s="14">
        <f t="shared" si="510"/>
        <v>0.92110655737704916</v>
      </c>
      <c r="RP29" s="14">
        <f t="shared" si="510"/>
        <v>0.66149870801033595</v>
      </c>
      <c r="RQ29" s="14">
        <f t="shared" si="510"/>
        <v>0.89308681672025725</v>
      </c>
      <c r="RR29" s="14">
        <f t="shared" si="510"/>
        <v>0.98863636363636365</v>
      </c>
      <c r="RS29" s="14">
        <f t="shared" si="510"/>
        <v>0.96590038314176241</v>
      </c>
      <c r="RT29" s="14">
        <f t="shared" si="510"/>
        <v>0.3900511390051139</v>
      </c>
      <c r="RU29" s="14">
        <f t="shared" si="510"/>
        <v>0.82456140350877194</v>
      </c>
      <c r="RV29" s="14">
        <f t="shared" si="510"/>
        <v>0.95204460966542748</v>
      </c>
      <c r="RW29" s="14">
        <f t="shared" si="510"/>
        <v>0.95995194233079695</v>
      </c>
      <c r="RX29" s="14">
        <f t="shared" si="510"/>
        <v>0.98506719761075157</v>
      </c>
      <c r="RY29" s="14">
        <f t="shared" si="510"/>
        <v>0.94249201277955275</v>
      </c>
      <c r="RZ29" s="14">
        <f t="shared" si="510"/>
        <v>0.99386771791502404</v>
      </c>
      <c r="SA29" s="14">
        <f t="shared" si="510"/>
        <v>0.99325980392156865</v>
      </c>
      <c r="SB29" s="14">
        <f t="shared" si="510"/>
        <v>0.99948320413436698</v>
      </c>
      <c r="SC29" s="14">
        <f t="shared" si="510"/>
        <v>0.99607535321821039</v>
      </c>
      <c r="SD29" s="14">
        <f t="shared" si="510"/>
        <v>0.98861911987860396</v>
      </c>
      <c r="SE29" s="14">
        <f t="shared" si="510"/>
        <v>0.93337752734504476</v>
      </c>
      <c r="SF29" s="14">
        <f t="shared" si="510"/>
        <v>0.97454545454545449</v>
      </c>
      <c r="SG29" s="14">
        <f t="shared" si="510"/>
        <v>0.94166261545940688</v>
      </c>
      <c r="SH29" s="14">
        <f t="shared" si="510"/>
        <v>0.59163304310894038</v>
      </c>
      <c r="SI29" s="14">
        <f t="shared" si="510"/>
        <v>0.92135460397425128</v>
      </c>
      <c r="SJ29" s="14">
        <f t="shared" si="510"/>
        <v>0.63536668951336528</v>
      </c>
      <c r="SK29" s="14">
        <f t="shared" si="510"/>
        <v>0.87532981530343013</v>
      </c>
      <c r="SL29" s="14">
        <f t="shared" si="510"/>
        <v>0.78498001142204454</v>
      </c>
      <c r="SM29" s="14">
        <f t="shared" si="510"/>
        <v>0.96783416726233018</v>
      </c>
      <c r="SN29" s="14">
        <f t="shared" si="510"/>
        <v>0.99491989058225871</v>
      </c>
      <c r="SO29" s="14">
        <f t="shared" si="510"/>
        <v>0.87870822380773561</v>
      </c>
      <c r="SP29" s="14">
        <f t="shared" si="510"/>
        <v>0.83501805054151623</v>
      </c>
      <c r="SQ29" s="14">
        <f t="shared" si="510"/>
        <v>0.49289392378990732</v>
      </c>
      <c r="SR29" s="14">
        <f t="shared" si="510"/>
        <v>0.79831680192365495</v>
      </c>
      <c r="SS29" s="14">
        <f t="shared" si="510"/>
        <v>0.92613636363636365</v>
      </c>
      <c r="ST29" s="14">
        <f t="shared" si="510"/>
        <v>0.93561295016369594</v>
      </c>
      <c r="SU29" s="14">
        <f t="shared" si="510"/>
        <v>0.78555247923483518</v>
      </c>
      <c r="SV29" s="14">
        <f t="shared" si="510"/>
        <v>0.99298916507329504</v>
      </c>
      <c r="SW29" s="14">
        <f t="shared" ref="SW29:VH29" si="511">IFERROR(SW28/SW17,"")</f>
        <v>0.9643361581920904</v>
      </c>
      <c r="SX29" s="14">
        <f t="shared" si="511"/>
        <v>0.95890896209705989</v>
      </c>
      <c r="SY29" s="14">
        <f t="shared" si="511"/>
        <v>0.97690014903129663</v>
      </c>
      <c r="SZ29" s="14">
        <f t="shared" si="511"/>
        <v>0.79182834969185123</v>
      </c>
      <c r="TA29" s="14">
        <f t="shared" si="511"/>
        <v>0.69530493707647634</v>
      </c>
      <c r="TB29" s="14">
        <f t="shared" si="511"/>
        <v>0.5628166160081054</v>
      </c>
      <c r="TC29" s="14">
        <f t="shared" si="511"/>
        <v>0.64532611962729181</v>
      </c>
      <c r="TD29" s="14">
        <f t="shared" si="511"/>
        <v>0.26272959776796095</v>
      </c>
      <c r="TE29" s="14">
        <f t="shared" si="511"/>
        <v>0.25370165745856355</v>
      </c>
      <c r="TF29" s="14">
        <f t="shared" si="511"/>
        <v>0.70120845921450148</v>
      </c>
      <c r="TG29" s="14">
        <f t="shared" si="511"/>
        <v>0.80952380952380953</v>
      </c>
      <c r="TH29" s="14">
        <f t="shared" si="511"/>
        <v>0.96251874062968512</v>
      </c>
      <c r="TI29" s="14">
        <f t="shared" si="511"/>
        <v>0.76673567977915802</v>
      </c>
      <c r="TJ29" s="14">
        <f t="shared" si="511"/>
        <v>0.29379310344827586</v>
      </c>
      <c r="TK29" s="14">
        <f t="shared" si="511"/>
        <v>0.79360761645698741</v>
      </c>
      <c r="TL29" s="14">
        <f t="shared" si="511"/>
        <v>0.80107707842477283</v>
      </c>
      <c r="TM29" s="14">
        <f t="shared" si="511"/>
        <v>0.77878444696111737</v>
      </c>
      <c r="TN29" s="14">
        <f t="shared" si="511"/>
        <v>0.92629213483146067</v>
      </c>
      <c r="TO29" s="14">
        <f t="shared" si="511"/>
        <v>0.98890942698706097</v>
      </c>
      <c r="TP29" s="14">
        <f t="shared" si="511"/>
        <v>0.80288300368756282</v>
      </c>
      <c r="TQ29" s="14">
        <f t="shared" si="511"/>
        <v>0.76057579318448887</v>
      </c>
      <c r="TR29" s="14">
        <f t="shared" si="511"/>
        <v>0.78019145802650958</v>
      </c>
      <c r="TS29" s="14">
        <f t="shared" si="511"/>
        <v>0.94653812445223484</v>
      </c>
      <c r="TT29" s="14">
        <f t="shared" si="511"/>
        <v>0.59802116889093415</v>
      </c>
      <c r="TU29" s="14">
        <f t="shared" si="511"/>
        <v>0.29474305965741288</v>
      </c>
      <c r="TV29" s="14">
        <f t="shared" si="511"/>
        <v>0.22621338464827881</v>
      </c>
      <c r="TW29" s="14">
        <f t="shared" si="511"/>
        <v>0.33261687264911338</v>
      </c>
      <c r="TX29" s="14">
        <f t="shared" si="511"/>
        <v>0.20568237008256435</v>
      </c>
      <c r="TY29" s="14">
        <f t="shared" si="511"/>
        <v>1.7090271691498685E-2</v>
      </c>
      <c r="TZ29" s="14">
        <f t="shared" si="511"/>
        <v>0.23151622158463916</v>
      </c>
      <c r="UA29" s="14">
        <f t="shared" si="511"/>
        <v>0.10250226107928852</v>
      </c>
      <c r="UB29" s="14">
        <f t="shared" si="511"/>
        <v>0.36987904799063598</v>
      </c>
      <c r="UC29" s="14">
        <f t="shared" si="511"/>
        <v>0.13027888446215138</v>
      </c>
      <c r="UD29" s="14">
        <f t="shared" si="511"/>
        <v>1.4988758431176618E-2</v>
      </c>
      <c r="UE29" s="14">
        <f t="shared" si="511"/>
        <v>5.31501940877874E-2</v>
      </c>
      <c r="UF29" s="14">
        <f t="shared" si="511"/>
        <v>0.80008507018290087</v>
      </c>
      <c r="UG29" s="14">
        <f t="shared" si="511"/>
        <v>0.85639312977099236</v>
      </c>
      <c r="UH29" s="14">
        <f t="shared" si="511"/>
        <v>0.99275766016713096</v>
      </c>
      <c r="UI29" s="14">
        <f t="shared" si="511"/>
        <v>0.80184659090909094</v>
      </c>
      <c r="UJ29" s="14">
        <f t="shared" si="511"/>
        <v>0.98089448545375602</v>
      </c>
      <c r="UK29" s="14">
        <f t="shared" si="511"/>
        <v>0.9862542955326461</v>
      </c>
      <c r="UL29" s="14">
        <f t="shared" si="511"/>
        <v>0.99030470914127422</v>
      </c>
      <c r="UM29" s="14">
        <f t="shared" si="511"/>
        <v>0.98544819557625141</v>
      </c>
      <c r="UN29" s="14">
        <f t="shared" si="511"/>
        <v>0.74377091855708444</v>
      </c>
      <c r="UO29" s="14">
        <f t="shared" si="511"/>
        <v>0.95354838709677414</v>
      </c>
      <c r="UP29" s="14">
        <f t="shared" si="511"/>
        <v>0.89145496535796764</v>
      </c>
      <c r="UQ29" s="14">
        <f t="shared" si="511"/>
        <v>0.94432361896476724</v>
      </c>
      <c r="UR29" s="14">
        <f t="shared" si="511"/>
        <v>0.91486658195679793</v>
      </c>
      <c r="US29" s="14">
        <f t="shared" si="511"/>
        <v>0.60009972575417603</v>
      </c>
      <c r="UT29" s="14">
        <f t="shared" si="511"/>
        <v>0.92682926829268297</v>
      </c>
      <c r="UU29" s="14">
        <f t="shared" si="511"/>
        <v>0.91265597147950084</v>
      </c>
      <c r="UV29" s="14">
        <f t="shared" si="511"/>
        <v>0.98071104387291985</v>
      </c>
      <c r="UW29" s="14">
        <f t="shared" si="511"/>
        <v>0.984396512161542</v>
      </c>
      <c r="UX29" s="14">
        <f t="shared" si="511"/>
        <v>0.60956937799043065</v>
      </c>
      <c r="UY29" s="14">
        <f t="shared" si="511"/>
        <v>0.93968871595330739</v>
      </c>
      <c r="UZ29" s="14">
        <f t="shared" si="511"/>
        <v>0.98206896551724143</v>
      </c>
      <c r="VA29" s="14">
        <f t="shared" si="511"/>
        <v>0.96792849631966349</v>
      </c>
      <c r="VB29" s="14">
        <f t="shared" si="511"/>
        <v>0.80005577244841053</v>
      </c>
      <c r="VC29" s="14">
        <f t="shared" si="511"/>
        <v>0.84863429438543247</v>
      </c>
      <c r="VD29" s="14">
        <f t="shared" si="511"/>
        <v>0.96854146806482366</v>
      </c>
      <c r="VE29" s="14">
        <f t="shared" si="511"/>
        <v>0.98893193137797453</v>
      </c>
      <c r="VF29" s="14">
        <f t="shared" si="511"/>
        <v>0.93840039741679082</v>
      </c>
      <c r="VG29" s="14">
        <f t="shared" si="511"/>
        <v>0.92367299496319255</v>
      </c>
      <c r="VH29" s="14">
        <f t="shared" si="511"/>
        <v>0.98521096128751628</v>
      </c>
      <c r="VI29" s="14">
        <f t="shared" ref="VI29:XT29" si="512">IFERROR(VI28/VI17,"")</f>
        <v>0.99013010318528483</v>
      </c>
      <c r="VJ29" s="14">
        <f t="shared" si="512"/>
        <v>0.99698795180722888</v>
      </c>
      <c r="VK29" s="14">
        <f t="shared" si="512"/>
        <v>0.99341795956746592</v>
      </c>
      <c r="VL29" s="14">
        <f t="shared" si="512"/>
        <v>0.62470557445694841</v>
      </c>
      <c r="VM29" s="14">
        <f t="shared" si="512"/>
        <v>0.87531899380240608</v>
      </c>
      <c r="VN29" s="14">
        <f t="shared" si="512"/>
        <v>0.97140454163162326</v>
      </c>
      <c r="VO29" s="14">
        <f t="shared" si="512"/>
        <v>0.89430255402750491</v>
      </c>
      <c r="VP29" s="14">
        <f t="shared" si="512"/>
        <v>0.9521276595744681</v>
      </c>
      <c r="VQ29" s="14">
        <f t="shared" si="512"/>
        <v>0.98270026325686344</v>
      </c>
      <c r="VR29" s="14">
        <f t="shared" si="512"/>
        <v>0.98068283917340526</v>
      </c>
      <c r="VS29" s="14">
        <f t="shared" si="512"/>
        <v>0.99780821917808216</v>
      </c>
      <c r="VT29" s="14">
        <f t="shared" si="512"/>
        <v>0.9923976608187135</v>
      </c>
      <c r="VU29" s="14">
        <f t="shared" si="512"/>
        <v>0.98934911242603552</v>
      </c>
      <c r="VV29" s="14">
        <f t="shared" si="512"/>
        <v>0.93527630582891752</v>
      </c>
      <c r="VW29" s="14">
        <f t="shared" si="512"/>
        <v>0.9894077997111218</v>
      </c>
      <c r="VX29" s="14">
        <f t="shared" si="512"/>
        <v>0.98628634119583103</v>
      </c>
      <c r="VY29" s="14">
        <f t="shared" si="512"/>
        <v>0.99157641395908547</v>
      </c>
      <c r="VZ29" s="14">
        <f t="shared" si="512"/>
        <v>0.9970291146761735</v>
      </c>
      <c r="WA29" s="14">
        <f t="shared" si="512"/>
        <v>0.98776758409785936</v>
      </c>
      <c r="WB29" s="14">
        <f t="shared" si="512"/>
        <v>0.99802566633761103</v>
      </c>
      <c r="WC29" s="14">
        <f t="shared" si="512"/>
        <v>0.989247311827957</v>
      </c>
      <c r="WD29" s="14">
        <f t="shared" si="512"/>
        <v>0.97683155917345021</v>
      </c>
      <c r="WE29" s="14">
        <f t="shared" si="512"/>
        <v>0.99928673323823114</v>
      </c>
      <c r="WF29" s="14">
        <f t="shared" si="512"/>
        <v>0.97478693181818177</v>
      </c>
      <c r="WG29" s="14">
        <f t="shared" si="512"/>
        <v>0.99836934366082353</v>
      </c>
      <c r="WH29" s="14">
        <f t="shared" si="512"/>
        <v>0.96373831775700936</v>
      </c>
      <c r="WI29" s="14">
        <f t="shared" si="512"/>
        <v>0.99577663068981703</v>
      </c>
      <c r="WJ29" s="14">
        <f t="shared" si="512"/>
        <v>0.98551724137931029</v>
      </c>
      <c r="WK29" s="14">
        <f t="shared" si="512"/>
        <v>0.97570715474209646</v>
      </c>
      <c r="WL29" s="14">
        <f t="shared" si="512"/>
        <v>0.99583491101855359</v>
      </c>
      <c r="WM29" s="14">
        <f t="shared" si="512"/>
        <v>0.99950024987506247</v>
      </c>
      <c r="WN29" s="14">
        <f t="shared" si="512"/>
        <v>0.9806586513329848</v>
      </c>
      <c r="WO29" s="14">
        <f t="shared" si="512"/>
        <v>0.98074127906976749</v>
      </c>
      <c r="WP29" s="14">
        <f t="shared" si="512"/>
        <v>0.99747580984434159</v>
      </c>
      <c r="WQ29" s="14">
        <f t="shared" si="512"/>
        <v>0.99358974358974361</v>
      </c>
      <c r="WR29" s="14">
        <f t="shared" si="512"/>
        <v>0.99413833528722162</v>
      </c>
      <c r="WS29" s="14">
        <f t="shared" si="512"/>
        <v>0.96918238993710693</v>
      </c>
      <c r="WT29" s="14">
        <f t="shared" si="512"/>
        <v>0.99813866914844118</v>
      </c>
      <c r="WU29" s="14">
        <f t="shared" si="512"/>
        <v>0.99784017278617709</v>
      </c>
      <c r="WV29" s="14">
        <f t="shared" si="512"/>
        <v>0.99589953869810355</v>
      </c>
      <c r="WW29" s="14">
        <f t="shared" si="512"/>
        <v>0.9981412639405205</v>
      </c>
      <c r="WX29" s="14">
        <f t="shared" si="512"/>
        <v>0.99429793300071279</v>
      </c>
      <c r="WY29" s="14">
        <f t="shared" si="512"/>
        <v>0.97711349836524986</v>
      </c>
      <c r="WZ29" s="14">
        <f t="shared" si="512"/>
        <v>0.98459086078639746</v>
      </c>
      <c r="XA29" s="14">
        <f t="shared" si="512"/>
        <v>0.99509803921568629</v>
      </c>
      <c r="XB29" s="14">
        <f t="shared" si="512"/>
        <v>0.9859154929577465</v>
      </c>
      <c r="XC29" s="14">
        <f t="shared" si="512"/>
        <v>0.875</v>
      </c>
      <c r="XD29" s="14">
        <f t="shared" si="512"/>
        <v>0.98849630238290875</v>
      </c>
      <c r="XE29" s="14">
        <f t="shared" si="512"/>
        <v>0.99451954694921452</v>
      </c>
      <c r="XF29" s="14">
        <f t="shared" si="512"/>
        <v>0.76715602594742238</v>
      </c>
      <c r="XG29" s="14">
        <f t="shared" si="512"/>
        <v>0.99568458218909373</v>
      </c>
      <c r="XH29" s="14">
        <f t="shared" si="512"/>
        <v>0.99780380673499269</v>
      </c>
      <c r="XI29" s="14">
        <f t="shared" si="512"/>
        <v>0.97872340425531912</v>
      </c>
      <c r="XJ29" s="14">
        <f t="shared" si="512"/>
        <v>0.99738493723849375</v>
      </c>
      <c r="XK29" s="14">
        <f t="shared" si="512"/>
        <v>0.99397892624184647</v>
      </c>
      <c r="XL29" s="14">
        <f t="shared" si="512"/>
        <v>0.98623402163225171</v>
      </c>
      <c r="XM29" s="14">
        <f t="shared" si="512"/>
        <v>0.9981401115933044</v>
      </c>
      <c r="XN29" s="14">
        <f t="shared" si="512"/>
        <v>0.99799196787148592</v>
      </c>
      <c r="XO29" s="14">
        <f t="shared" si="512"/>
        <v>0.99952673923331758</v>
      </c>
      <c r="XP29" s="14">
        <f t="shared" si="512"/>
        <v>0.99893617021276593</v>
      </c>
      <c r="XQ29" s="14">
        <f t="shared" si="512"/>
        <v>0.99904214559386972</v>
      </c>
      <c r="XR29" s="14">
        <f t="shared" si="512"/>
        <v>0.99840063974410231</v>
      </c>
      <c r="XS29" s="14">
        <f t="shared" si="512"/>
        <v>0.99957464908549554</v>
      </c>
      <c r="XT29" s="14">
        <f t="shared" si="512"/>
        <v>0.99613526570048305</v>
      </c>
      <c r="XU29" s="14">
        <f t="shared" ref="XU29:AAF29" si="513">IFERROR(XU28/XU17,"")</f>
        <v>1</v>
      </c>
      <c r="XV29" s="14">
        <f t="shared" si="513"/>
        <v>0.99854510184287104</v>
      </c>
      <c r="XW29" s="14">
        <f t="shared" si="513"/>
        <v>0.99766286882851296</v>
      </c>
      <c r="XX29" s="14">
        <f t="shared" si="513"/>
        <v>0.99789029535864981</v>
      </c>
      <c r="XY29" s="14">
        <f t="shared" si="513"/>
        <v>0.99819494584837543</v>
      </c>
      <c r="XZ29" s="14">
        <f t="shared" si="513"/>
        <v>0.99367299367299367</v>
      </c>
      <c r="YA29" s="14">
        <f t="shared" si="513"/>
        <v>0.9953588004284184</v>
      </c>
      <c r="YB29" s="14">
        <f t="shared" si="513"/>
        <v>0.99608610567514677</v>
      </c>
      <c r="YC29" s="14">
        <f t="shared" si="513"/>
        <v>0.99795835034708047</v>
      </c>
      <c r="YD29" s="14">
        <f t="shared" si="513"/>
        <v>1</v>
      </c>
      <c r="YE29" s="14">
        <f t="shared" si="513"/>
        <v>0.99803825404610103</v>
      </c>
      <c r="YF29" s="14">
        <f t="shared" si="513"/>
        <v>0.99445564516129037</v>
      </c>
      <c r="YG29" s="14">
        <f t="shared" si="513"/>
        <v>0.99881516587677721</v>
      </c>
      <c r="YH29" s="14">
        <f t="shared" si="513"/>
        <v>0.99960845732184811</v>
      </c>
      <c r="YI29" s="14">
        <f t="shared" si="513"/>
        <v>0.99920255183413076</v>
      </c>
      <c r="YJ29" s="14">
        <f t="shared" si="513"/>
        <v>0.94338747099767983</v>
      </c>
      <c r="YK29" s="14">
        <f t="shared" si="513"/>
        <v>0.7895637296834902</v>
      </c>
      <c r="YL29" s="14">
        <f t="shared" si="513"/>
        <v>0.96021328958162433</v>
      </c>
      <c r="YM29" s="14">
        <f t="shared" si="513"/>
        <v>0.93520686963309918</v>
      </c>
      <c r="YN29" s="14">
        <f t="shared" si="513"/>
        <v>0.97129840546697044</v>
      </c>
      <c r="YO29" s="14">
        <f t="shared" si="513"/>
        <v>0.99307616221562811</v>
      </c>
      <c r="YP29" s="14">
        <f t="shared" si="513"/>
        <v>0.97490017113519678</v>
      </c>
      <c r="YQ29" s="14">
        <f t="shared" si="513"/>
        <v>0.83189506385916467</v>
      </c>
      <c r="YR29" s="14">
        <f t="shared" si="513"/>
        <v>0.85972523499638465</v>
      </c>
      <c r="YS29" s="14">
        <f t="shared" si="513"/>
        <v>0.95178719866999173</v>
      </c>
      <c r="YT29" s="14">
        <f t="shared" si="513"/>
        <v>0.93134822167080233</v>
      </c>
      <c r="YU29" s="14">
        <f t="shared" si="513"/>
        <v>0.58321823204419887</v>
      </c>
      <c r="YV29" s="14">
        <f t="shared" si="513"/>
        <v>0.76341948310139163</v>
      </c>
      <c r="YW29" s="14">
        <f t="shared" si="513"/>
        <v>0.97970297029702968</v>
      </c>
      <c r="YX29" s="14">
        <f t="shared" si="513"/>
        <v>0.69467084639498433</v>
      </c>
      <c r="YY29" s="14">
        <f t="shared" si="513"/>
        <v>0.45054945054945056</v>
      </c>
      <c r="YZ29" s="14">
        <f t="shared" si="513"/>
        <v>0.17092866756393002</v>
      </c>
      <c r="ZA29" s="14">
        <f t="shared" si="513"/>
        <v>0.99463190184049077</v>
      </c>
      <c r="ZB29" s="14">
        <f t="shared" si="513"/>
        <v>0.91316270566727609</v>
      </c>
      <c r="ZC29" s="14">
        <f t="shared" si="513"/>
        <v>0.99672846237731738</v>
      </c>
      <c r="ZD29" s="14">
        <f t="shared" si="513"/>
        <v>0.64407244785949502</v>
      </c>
      <c r="ZE29" s="14">
        <f t="shared" si="513"/>
        <v>0.85657370517928288</v>
      </c>
      <c r="ZF29" s="14">
        <f t="shared" si="513"/>
        <v>0.9199372056514914</v>
      </c>
      <c r="ZG29" s="14">
        <f t="shared" si="513"/>
        <v>0.99540229885057474</v>
      </c>
      <c r="ZH29" s="14">
        <f t="shared" si="513"/>
        <v>0.98638344226579522</v>
      </c>
      <c r="ZI29" s="14">
        <f t="shared" si="513"/>
        <v>0.93206326383896476</v>
      </c>
      <c r="ZJ29" s="14">
        <f t="shared" si="513"/>
        <v>0.99724264705882348</v>
      </c>
      <c r="ZK29" s="14">
        <f t="shared" si="513"/>
        <v>0.9863597612958227</v>
      </c>
      <c r="ZL29" s="14">
        <f t="shared" si="513"/>
        <v>0.9785932721712538</v>
      </c>
      <c r="ZM29" s="14">
        <f t="shared" si="513"/>
        <v>0.9744560075685903</v>
      </c>
      <c r="ZN29" s="14">
        <f t="shared" si="513"/>
        <v>0.69126625962304222</v>
      </c>
      <c r="ZO29" s="14">
        <f t="shared" si="513"/>
        <v>0.88073691014867483</v>
      </c>
      <c r="ZP29" s="14">
        <f t="shared" si="513"/>
        <v>0.88732798165137616</v>
      </c>
      <c r="ZQ29" s="14">
        <f t="shared" si="513"/>
        <v>0.88862316364878713</v>
      </c>
      <c r="ZR29" s="14">
        <f t="shared" si="513"/>
        <v>0.90787518573551262</v>
      </c>
      <c r="ZS29" s="14">
        <f t="shared" si="513"/>
        <v>0.94170243204577964</v>
      </c>
      <c r="ZT29" s="14">
        <f t="shared" si="513"/>
        <v>0.88475963177633821</v>
      </c>
      <c r="ZU29" s="14">
        <f t="shared" si="513"/>
        <v>0.98364579178300759</v>
      </c>
      <c r="ZV29" s="14">
        <f t="shared" si="513"/>
        <v>0.80330330330330335</v>
      </c>
      <c r="ZW29" s="14">
        <f t="shared" si="513"/>
        <v>0.82456799398948155</v>
      </c>
      <c r="ZX29" s="14">
        <f t="shared" si="513"/>
        <v>0.64188626907073509</v>
      </c>
      <c r="ZY29" s="14">
        <f t="shared" si="513"/>
        <v>0.85700164744645801</v>
      </c>
      <c r="ZZ29" s="14">
        <f t="shared" si="513"/>
        <v>0.89725101397025686</v>
      </c>
      <c r="AAA29" s="14">
        <f t="shared" si="513"/>
        <v>0.86988847583643125</v>
      </c>
      <c r="AAB29" s="14">
        <f t="shared" si="513"/>
        <v>0.81241914618369993</v>
      </c>
      <c r="AAC29" s="14">
        <f t="shared" si="513"/>
        <v>0.751008064516129</v>
      </c>
      <c r="AAD29" s="14">
        <f t="shared" si="513"/>
        <v>0.97491039426523296</v>
      </c>
      <c r="AAE29" s="14">
        <f t="shared" si="513"/>
        <v>0.9920035539760107</v>
      </c>
      <c r="AAF29" s="14">
        <f t="shared" si="513"/>
        <v>0.93151642208245977</v>
      </c>
      <c r="AAG29" s="14">
        <f t="shared" ref="AAG29:ACR29" si="514">IFERROR(AAG28/AAG17,"")</f>
        <v>0.98504582730342494</v>
      </c>
      <c r="AAH29" s="14">
        <f t="shared" si="514"/>
        <v>0.95188892476590248</v>
      </c>
      <c r="AAI29" s="14">
        <f t="shared" si="514"/>
        <v>0.9941060903732809</v>
      </c>
      <c r="AAJ29" s="14">
        <f t="shared" si="514"/>
        <v>0.75020385974449577</v>
      </c>
      <c r="AAK29" s="14">
        <f t="shared" si="514"/>
        <v>0.84395670475045104</v>
      </c>
      <c r="AAL29" s="14">
        <f t="shared" si="514"/>
        <v>0.55411015776363137</v>
      </c>
      <c r="AAM29" s="14">
        <f t="shared" si="514"/>
        <v>0.39954699886749717</v>
      </c>
      <c r="AAN29" s="14">
        <f t="shared" si="514"/>
        <v>0.63494035785288272</v>
      </c>
      <c r="AAO29" s="14">
        <f t="shared" si="514"/>
        <v>0.99117147707979625</v>
      </c>
      <c r="AAP29" s="14">
        <f t="shared" si="514"/>
        <v>0.94980988593155891</v>
      </c>
      <c r="AAQ29" s="14">
        <f t="shared" si="514"/>
        <v>0.7168587896253602</v>
      </c>
      <c r="AAR29" s="14">
        <f t="shared" si="514"/>
        <v>0.60472718129243153</v>
      </c>
      <c r="AAS29" s="14">
        <f t="shared" si="514"/>
        <v>0.89516129032258063</v>
      </c>
      <c r="AAT29" s="14">
        <f t="shared" si="514"/>
        <v>0.96626733921815888</v>
      </c>
      <c r="AAU29" s="14">
        <f t="shared" si="514"/>
        <v>0.90161943319838056</v>
      </c>
      <c r="AAV29" s="14">
        <f t="shared" si="514"/>
        <v>0.92020759000973074</v>
      </c>
      <c r="AAW29" s="14">
        <f t="shared" si="514"/>
        <v>0.9493763756419662</v>
      </c>
      <c r="AAX29" s="14">
        <f t="shared" si="514"/>
        <v>0.98560794044665012</v>
      </c>
      <c r="AAY29" s="14">
        <f t="shared" si="514"/>
        <v>0.78370054489457475</v>
      </c>
      <c r="AAZ29" s="14">
        <f t="shared" si="514"/>
        <v>0.82366456059735782</v>
      </c>
      <c r="ABA29" s="14">
        <f t="shared" si="514"/>
        <v>0.656948768751769</v>
      </c>
      <c r="ABB29" s="14">
        <f t="shared" si="514"/>
        <v>0.76377708978328174</v>
      </c>
      <c r="ABC29" s="14">
        <f t="shared" si="514"/>
        <v>0.78624590651979753</v>
      </c>
      <c r="ABD29" s="14">
        <f t="shared" si="514"/>
        <v>0.46380931554778043</v>
      </c>
      <c r="ABE29" s="14">
        <f t="shared" si="514"/>
        <v>0.60782808902532615</v>
      </c>
      <c r="ABF29" s="14">
        <f t="shared" si="514"/>
        <v>0.87232312279750612</v>
      </c>
      <c r="ABG29" s="14">
        <f t="shared" si="514"/>
        <v>0.87675463222908478</v>
      </c>
      <c r="ABH29" s="14">
        <f t="shared" si="514"/>
        <v>0.88054508553203825</v>
      </c>
      <c r="ABI29" s="14">
        <f t="shared" si="514"/>
        <v>0.6599234554401312</v>
      </c>
      <c r="ABJ29" s="14">
        <f t="shared" si="514"/>
        <v>0.22430278884462151</v>
      </c>
      <c r="ABK29" s="14">
        <f t="shared" si="514"/>
        <v>0.86297297297297293</v>
      </c>
      <c r="ABL29" s="14">
        <f t="shared" si="514"/>
        <v>0.78635851183765504</v>
      </c>
      <c r="ABM29" s="14">
        <f t="shared" si="514"/>
        <v>0.92052522460262609</v>
      </c>
      <c r="ABN29" s="14">
        <f t="shared" si="514"/>
        <v>0.8618170266836086</v>
      </c>
      <c r="ABO29" s="14">
        <f t="shared" si="514"/>
        <v>0.87047619047619051</v>
      </c>
      <c r="ABP29" s="14">
        <f t="shared" si="514"/>
        <v>0.99007092198581559</v>
      </c>
      <c r="ABQ29" s="14">
        <f t="shared" si="514"/>
        <v>0.95785123966942154</v>
      </c>
      <c r="ABR29" s="14">
        <f t="shared" si="514"/>
        <v>0.99826589595375725</v>
      </c>
      <c r="ABS29" s="14">
        <f t="shared" si="514"/>
        <v>0.97096918267083521</v>
      </c>
      <c r="ABT29" s="14">
        <f t="shared" si="514"/>
        <v>0.87478139209513817</v>
      </c>
      <c r="ABU29" s="14">
        <f t="shared" si="514"/>
        <v>0.76560025340513149</v>
      </c>
      <c r="ABV29" s="14">
        <f t="shared" si="514"/>
        <v>0.73875494782295792</v>
      </c>
      <c r="ABW29" s="14">
        <f t="shared" si="514"/>
        <v>0.1614303431169905</v>
      </c>
      <c r="ABX29" s="14">
        <f t="shared" si="514"/>
        <v>0.49392712550607287</v>
      </c>
      <c r="ABY29" s="14">
        <f t="shared" si="514"/>
        <v>0.5127995642701525</v>
      </c>
      <c r="ABZ29" s="14">
        <f t="shared" si="514"/>
        <v>0.53800000000000003</v>
      </c>
      <c r="ACA29" s="14">
        <f t="shared" si="514"/>
        <v>0.37666277712952156</v>
      </c>
      <c r="ACB29" s="14">
        <f t="shared" si="514"/>
        <v>0.74445893089960891</v>
      </c>
      <c r="ACC29" s="14">
        <f t="shared" si="514"/>
        <v>0.79921140430694571</v>
      </c>
      <c r="ACD29" s="14">
        <f t="shared" si="514"/>
        <v>0.8468292682926829</v>
      </c>
      <c r="ACE29" s="14">
        <f t="shared" si="514"/>
        <v>0.83914663054520822</v>
      </c>
      <c r="ACF29" s="14">
        <f t="shared" si="514"/>
        <v>0.28882725832012679</v>
      </c>
      <c r="ACG29" s="14">
        <f t="shared" si="514"/>
        <v>0.45061566675399528</v>
      </c>
      <c r="ACH29" s="14">
        <f t="shared" si="514"/>
        <v>0.69798467215441384</v>
      </c>
      <c r="ACI29" s="14">
        <f t="shared" si="514"/>
        <v>0.25382803297997647</v>
      </c>
      <c r="ACJ29" s="14">
        <f t="shared" si="514"/>
        <v>3.209271227991977E-2</v>
      </c>
      <c r="ACK29" s="14">
        <f t="shared" si="514"/>
        <v>0.26436781609195403</v>
      </c>
      <c r="ACL29" s="14">
        <f t="shared" si="514"/>
        <v>0.15549676660787773</v>
      </c>
      <c r="ACM29" s="14">
        <f t="shared" si="514"/>
        <v>0.56536555142503098</v>
      </c>
      <c r="ACN29" s="14">
        <f t="shared" si="514"/>
        <v>0.66778900112233441</v>
      </c>
      <c r="ACO29" s="14">
        <f t="shared" si="514"/>
        <v>0.19753900241705119</v>
      </c>
      <c r="ACP29" s="14">
        <f t="shared" si="514"/>
        <v>1.9837691614066726E-2</v>
      </c>
      <c r="ACQ29" s="14">
        <f t="shared" si="514"/>
        <v>2.3417574773939253E-2</v>
      </c>
      <c r="ACR29" s="14">
        <f t="shared" si="514"/>
        <v>2.8151774785801713E-2</v>
      </c>
      <c r="ACS29" s="14">
        <f t="shared" ref="ACS29:AFD29" si="515">IFERROR(ACS28/ACS17,"")</f>
        <v>0.10646585302518827</v>
      </c>
      <c r="ACT29" s="14">
        <f t="shared" si="515"/>
        <v>5.3859964093357267E-4</v>
      </c>
      <c r="ACU29" s="14">
        <f t="shared" si="515"/>
        <v>6.2086092715231791E-4</v>
      </c>
      <c r="ACV29" s="14">
        <f t="shared" si="515"/>
        <v>1.6525511258004544E-3</v>
      </c>
      <c r="ACW29" s="14">
        <f t="shared" si="515"/>
        <v>5.7030481809242873E-3</v>
      </c>
      <c r="ACX29" s="14">
        <f t="shared" si="515"/>
        <v>5.2784375824755873E-3</v>
      </c>
      <c r="ACY29" s="14">
        <f t="shared" si="515"/>
        <v>0.41824694479561736</v>
      </c>
      <c r="ACZ29" s="14">
        <f t="shared" si="515"/>
        <v>0.70426195426195426</v>
      </c>
      <c r="ADA29" s="14">
        <f t="shared" si="515"/>
        <v>0.98879668049792535</v>
      </c>
      <c r="ADB29" s="14">
        <f t="shared" si="515"/>
        <v>0.93948231862923803</v>
      </c>
      <c r="ADC29" s="14">
        <f t="shared" si="515"/>
        <v>0.93339293696915515</v>
      </c>
      <c r="ADD29" s="14">
        <f t="shared" si="515"/>
        <v>0.97246127366609292</v>
      </c>
      <c r="ADE29" s="14">
        <f t="shared" si="515"/>
        <v>0.88469387755102036</v>
      </c>
      <c r="ADF29" s="14">
        <f t="shared" si="515"/>
        <v>0.92037096258394624</v>
      </c>
      <c r="ADG29" s="14">
        <f t="shared" si="515"/>
        <v>0.9245019224047536</v>
      </c>
      <c r="ADH29" s="14">
        <f t="shared" si="515"/>
        <v>0.93684210526315792</v>
      </c>
      <c r="ADI29" s="14">
        <f t="shared" si="515"/>
        <v>0.80481991525423724</v>
      </c>
      <c r="ADJ29" s="14">
        <f t="shared" si="515"/>
        <v>0.70263716277659893</v>
      </c>
      <c r="ADK29" s="14">
        <f t="shared" si="515"/>
        <v>0.86298459904407865</v>
      </c>
      <c r="ADL29" s="14">
        <f t="shared" si="515"/>
        <v>0.81726618705035969</v>
      </c>
      <c r="ADM29" s="14">
        <f t="shared" si="515"/>
        <v>0.92179930795847753</v>
      </c>
      <c r="ADN29" s="14">
        <f t="shared" si="515"/>
        <v>0.78282712948161681</v>
      </c>
      <c r="ADO29" s="14">
        <f t="shared" si="515"/>
        <v>0.79238272178355784</v>
      </c>
      <c r="ADP29" s="14">
        <f t="shared" si="515"/>
        <v>0.89742306730047539</v>
      </c>
      <c r="ADQ29" s="14">
        <f t="shared" si="515"/>
        <v>0.87724935732647813</v>
      </c>
      <c r="ADR29" s="14">
        <f t="shared" si="515"/>
        <v>0.87490257209664846</v>
      </c>
      <c r="ADS29" s="14">
        <f t="shared" si="515"/>
        <v>0.71704697986577182</v>
      </c>
      <c r="ADT29" s="14">
        <f t="shared" si="515"/>
        <v>0.80517137702946484</v>
      </c>
      <c r="ADU29" s="14">
        <f t="shared" si="515"/>
        <v>0.94385709077652202</v>
      </c>
      <c r="ADV29" s="14">
        <f t="shared" si="515"/>
        <v>0.91761363636363635</v>
      </c>
      <c r="ADW29" s="14">
        <f t="shared" si="515"/>
        <v>0.96575012059816689</v>
      </c>
      <c r="ADX29" s="14">
        <f t="shared" si="515"/>
        <v>0.92595108695652173</v>
      </c>
      <c r="ADY29" s="14">
        <f t="shared" si="515"/>
        <v>0.94277711084433768</v>
      </c>
      <c r="ADZ29" s="14">
        <f t="shared" si="515"/>
        <v>0.91694230062477033</v>
      </c>
      <c r="AEA29" s="14">
        <f t="shared" si="515"/>
        <v>0.96111619396157366</v>
      </c>
      <c r="AEB29" s="14">
        <f t="shared" si="515"/>
        <v>0.90827423167848698</v>
      </c>
      <c r="AEC29" s="14">
        <f t="shared" si="515"/>
        <v>0.85130718954248363</v>
      </c>
      <c r="AED29" s="14">
        <f t="shared" si="515"/>
        <v>0.9225655064528745</v>
      </c>
      <c r="AEE29" s="14">
        <f t="shared" si="515"/>
        <v>0.96362909672262187</v>
      </c>
      <c r="AEF29" s="14">
        <f t="shared" si="515"/>
        <v>0.85186625194401244</v>
      </c>
      <c r="AEG29" s="14">
        <f t="shared" si="515"/>
        <v>0.54147419160473986</v>
      </c>
      <c r="AEH29" s="14">
        <f t="shared" si="515"/>
        <v>0.88724434876210978</v>
      </c>
      <c r="AEI29" s="14">
        <f t="shared" si="515"/>
        <v>0.8479035352151274</v>
      </c>
      <c r="AEJ29" s="14">
        <f t="shared" si="515"/>
        <v>0.95793965254495583</v>
      </c>
      <c r="AEK29" s="14">
        <f t="shared" si="515"/>
        <v>0.98290598290598286</v>
      </c>
      <c r="AEL29" s="14">
        <f t="shared" si="515"/>
        <v>0.94372163388804842</v>
      </c>
      <c r="AEM29" s="14">
        <f t="shared" si="515"/>
        <v>0.99049881235154391</v>
      </c>
      <c r="AEN29" s="14">
        <f t="shared" si="515"/>
        <v>0.99817983254459408</v>
      </c>
      <c r="AEO29" s="14">
        <f t="shared" si="515"/>
        <v>0.94661791590493605</v>
      </c>
      <c r="AEP29" s="14">
        <f t="shared" si="515"/>
        <v>0.99222168206125427</v>
      </c>
      <c r="AEQ29" s="14">
        <f t="shared" si="515"/>
        <v>0.89361118727721411</v>
      </c>
      <c r="AER29" s="14">
        <f t="shared" si="515"/>
        <v>0.97328767123287674</v>
      </c>
      <c r="AES29" s="14">
        <f t="shared" si="515"/>
        <v>0.96709991876523149</v>
      </c>
      <c r="AET29" s="14">
        <f t="shared" si="515"/>
        <v>0.99115044247787609</v>
      </c>
      <c r="AEU29" s="14">
        <f t="shared" si="515"/>
        <v>0.99286393910561366</v>
      </c>
      <c r="AEV29" s="14">
        <f t="shared" si="515"/>
        <v>0.9593392630241423</v>
      </c>
      <c r="AEW29" s="14">
        <f t="shared" si="515"/>
        <v>0.99651702786377705</v>
      </c>
      <c r="AEX29" s="14">
        <f t="shared" si="515"/>
        <v>0.99558985667034183</v>
      </c>
      <c r="AEY29" s="14">
        <f t="shared" si="515"/>
        <v>0.967741935483871</v>
      </c>
      <c r="AEZ29" s="14">
        <f t="shared" si="515"/>
        <v>0.98329764453961455</v>
      </c>
      <c r="AFA29" s="14">
        <f t="shared" si="515"/>
        <v>0.85946233697098751</v>
      </c>
      <c r="AFB29" s="14">
        <f t="shared" si="515"/>
        <v>0.82269142711778176</v>
      </c>
      <c r="AFC29" s="14">
        <f t="shared" si="515"/>
        <v>0.92789559543230016</v>
      </c>
      <c r="AFD29" s="14">
        <f t="shared" si="515"/>
        <v>0.91065598100326506</v>
      </c>
      <c r="AFE29" s="14">
        <f t="shared" ref="AFE29:AHP29" si="516">IFERROR(AFE28/AFE17,"")</f>
        <v>0.98508914100486222</v>
      </c>
      <c r="AFF29" s="14">
        <f t="shared" si="516"/>
        <v>0.91421254801536489</v>
      </c>
      <c r="AFG29" s="14">
        <f t="shared" si="516"/>
        <v>0.98146402764687402</v>
      </c>
      <c r="AFH29" s="14">
        <f t="shared" si="516"/>
        <v>0.99435590969455512</v>
      </c>
      <c r="AFI29" s="14">
        <f t="shared" si="516"/>
        <v>0.99552772808586765</v>
      </c>
      <c r="AFJ29" s="14">
        <f t="shared" si="516"/>
        <v>0.97031172686788714</v>
      </c>
      <c r="AFK29" s="14">
        <f t="shared" si="516"/>
        <v>0.97882288228822878</v>
      </c>
      <c r="AFL29" s="14">
        <f t="shared" si="516"/>
        <v>0.95758683729433269</v>
      </c>
      <c r="AFM29" s="14">
        <f t="shared" si="516"/>
        <v>0.99780605528740673</v>
      </c>
      <c r="AFN29" s="14">
        <f t="shared" si="516"/>
        <v>0.99617956064947466</v>
      </c>
      <c r="AFO29" s="14">
        <f t="shared" si="516"/>
        <v>0.98889916743755779</v>
      </c>
      <c r="AFP29" s="14">
        <f t="shared" si="516"/>
        <v>0.92467441041886655</v>
      </c>
      <c r="AFQ29" s="14">
        <f t="shared" si="516"/>
        <v>0.99404255319148938</v>
      </c>
      <c r="AFR29" s="14">
        <f t="shared" si="516"/>
        <v>0.98796992481203005</v>
      </c>
      <c r="AFS29" s="14">
        <f t="shared" si="516"/>
        <v>0.99941176470588233</v>
      </c>
      <c r="AFT29" s="14">
        <f t="shared" si="516"/>
        <v>0.99277741300065658</v>
      </c>
      <c r="AFU29" s="14">
        <f t="shared" si="516"/>
        <v>0.95773381294964033</v>
      </c>
      <c r="AFV29" s="14">
        <f t="shared" si="516"/>
        <v>0.99274310595065307</v>
      </c>
      <c r="AFW29" s="14">
        <f t="shared" si="516"/>
        <v>0.98322278579789313</v>
      </c>
      <c r="AFX29" s="14">
        <f t="shared" si="516"/>
        <v>0.90989088349172831</v>
      </c>
      <c r="AFY29" s="14">
        <f t="shared" si="516"/>
        <v>0.98818784212042643</v>
      </c>
      <c r="AFZ29" s="14">
        <f t="shared" si="516"/>
        <v>0.92765704078594824</v>
      </c>
      <c r="AGA29" s="14">
        <f t="shared" si="516"/>
        <v>0.97614247311827962</v>
      </c>
      <c r="AGB29" s="14">
        <f t="shared" si="516"/>
        <v>0.95578947368421052</v>
      </c>
      <c r="AGC29" s="14">
        <f t="shared" si="516"/>
        <v>0.99352750809061485</v>
      </c>
      <c r="AGD29" s="14">
        <f t="shared" si="516"/>
        <v>0.9584303292317925</v>
      </c>
      <c r="AGE29" s="14">
        <f t="shared" si="516"/>
        <v>0.96378630333452853</v>
      </c>
      <c r="AGF29" s="14">
        <f t="shared" si="516"/>
        <v>0.99859813084112148</v>
      </c>
      <c r="AGG29" s="14">
        <f t="shared" si="516"/>
        <v>0.97609382047812354</v>
      </c>
      <c r="AGH29" s="14">
        <f t="shared" si="516"/>
        <v>0.96335963923337087</v>
      </c>
      <c r="AGI29" s="14">
        <f t="shared" si="516"/>
        <v>0.98314837648993014</v>
      </c>
      <c r="AGJ29" s="14">
        <f t="shared" si="516"/>
        <v>0.95045259647451164</v>
      </c>
      <c r="AGK29" s="14">
        <f t="shared" si="516"/>
        <v>0.97222222222222221</v>
      </c>
      <c r="AGL29" s="14">
        <f t="shared" si="516"/>
        <v>0.87820224719101125</v>
      </c>
      <c r="AGM29" s="14">
        <f t="shared" si="516"/>
        <v>0.99333737129012722</v>
      </c>
      <c r="AGN29" s="14">
        <f t="shared" si="516"/>
        <v>0.99443493150684936</v>
      </c>
      <c r="AGO29" s="14">
        <f t="shared" si="516"/>
        <v>0.99619228938600668</v>
      </c>
      <c r="AGP29" s="14">
        <f t="shared" si="516"/>
        <v>0.92668902731193104</v>
      </c>
      <c r="AGQ29" s="14">
        <f t="shared" si="516"/>
        <v>0.91666666666666663</v>
      </c>
      <c r="AGR29" s="14">
        <f t="shared" si="516"/>
        <v>0.93181818181818177</v>
      </c>
      <c r="AGS29" s="14">
        <f t="shared" si="516"/>
        <v>0.90302719343252946</v>
      </c>
      <c r="AGT29" s="14">
        <f t="shared" si="516"/>
        <v>0.97561904761904761</v>
      </c>
      <c r="AGU29" s="14">
        <f t="shared" si="516"/>
        <v>0.90220517737296257</v>
      </c>
      <c r="AGV29" s="14">
        <f t="shared" si="516"/>
        <v>0.93446687920651794</v>
      </c>
      <c r="AGW29" s="14">
        <f t="shared" si="516"/>
        <v>0.93795275590551186</v>
      </c>
      <c r="AGX29" s="14">
        <f t="shared" si="516"/>
        <v>0.98358821335322644</v>
      </c>
      <c r="AGY29" s="14">
        <f t="shared" si="516"/>
        <v>0.97287683414851045</v>
      </c>
      <c r="AGZ29" s="14">
        <f t="shared" si="516"/>
        <v>0.91217745586238119</v>
      </c>
      <c r="AHA29" s="14">
        <f t="shared" si="516"/>
        <v>0.98168701442841289</v>
      </c>
      <c r="AHB29" s="14">
        <f t="shared" si="516"/>
        <v>0.90840360569933121</v>
      </c>
      <c r="AHC29" s="14">
        <f t="shared" si="516"/>
        <v>0.99137336093857831</v>
      </c>
      <c r="AHD29" s="14">
        <f t="shared" si="516"/>
        <v>0.96869712351945858</v>
      </c>
      <c r="AHE29" s="14">
        <f t="shared" si="516"/>
        <v>0.99725526075022874</v>
      </c>
      <c r="AHF29" s="14">
        <f t="shared" si="516"/>
        <v>0.96962025316455691</v>
      </c>
      <c r="AHG29" s="14">
        <f t="shared" si="516"/>
        <v>0.98923904688701003</v>
      </c>
      <c r="AHH29" s="14">
        <f t="shared" si="516"/>
        <v>0.98410652920962194</v>
      </c>
      <c r="AHI29" s="14">
        <f t="shared" si="516"/>
        <v>0.99595868881903904</v>
      </c>
      <c r="AHJ29" s="14">
        <f t="shared" si="516"/>
        <v>0.93501962494548629</v>
      </c>
      <c r="AHK29" s="14">
        <f t="shared" si="516"/>
        <v>0.97740363314133805</v>
      </c>
      <c r="AHL29" s="14">
        <f t="shared" si="516"/>
        <v>0.89401761311873673</v>
      </c>
      <c r="AHM29" s="14">
        <f t="shared" si="516"/>
        <v>0.97927114677365434</v>
      </c>
      <c r="AHN29" s="14">
        <f t="shared" si="516"/>
        <v>0.9104520587388425</v>
      </c>
      <c r="AHO29" s="14">
        <f t="shared" si="516"/>
        <v>0.98896690070210636</v>
      </c>
      <c r="AHP29" s="14">
        <f t="shared" si="516"/>
        <v>0.94059053717538244</v>
      </c>
      <c r="AHQ29" s="14">
        <f t="shared" ref="AHQ29:AKB29" si="517">IFERROR(AHQ28/AHQ17,"")</f>
        <v>0.85565096310048738</v>
      </c>
      <c r="AHR29" s="14">
        <f t="shared" si="517"/>
        <v>0.86803349696794685</v>
      </c>
      <c r="AHS29" s="14">
        <f t="shared" si="517"/>
        <v>0.94074644093882265</v>
      </c>
      <c r="AHT29" s="14">
        <f t="shared" si="517"/>
        <v>0.93396653098145632</v>
      </c>
      <c r="AHU29" s="14">
        <f t="shared" si="517"/>
        <v>0.96457085828343314</v>
      </c>
      <c r="AHV29" s="14">
        <f t="shared" si="517"/>
        <v>0.92547169811320751</v>
      </c>
      <c r="AHW29" s="14">
        <f t="shared" si="517"/>
        <v>0.9929183749534104</v>
      </c>
      <c r="AHX29" s="14">
        <f t="shared" si="517"/>
        <v>0.96155694377703027</v>
      </c>
      <c r="AHY29" s="14">
        <f t="shared" si="517"/>
        <v>0.9135802469135802</v>
      </c>
      <c r="AHZ29" s="14">
        <f t="shared" si="517"/>
        <v>0.61228905235828646</v>
      </c>
      <c r="AIA29" s="14">
        <f t="shared" si="517"/>
        <v>0.9539267015706806</v>
      </c>
      <c r="AIB29" s="14">
        <f t="shared" si="517"/>
        <v>0.86821987622861307</v>
      </c>
      <c r="AIC29" s="14">
        <f t="shared" si="517"/>
        <v>0.94464944649446492</v>
      </c>
      <c r="AID29" s="14">
        <f t="shared" si="517"/>
        <v>0.92624113475177305</v>
      </c>
      <c r="AIE29" s="14">
        <f t="shared" si="517"/>
        <v>0.96934460887949259</v>
      </c>
      <c r="AIF29" s="14">
        <f t="shared" si="517"/>
        <v>0.99343065693430654</v>
      </c>
      <c r="AIG29" s="14">
        <f t="shared" si="517"/>
        <v>0.99779151943462896</v>
      </c>
      <c r="AIH29" s="14">
        <f t="shared" si="517"/>
        <v>0.98333333333333328</v>
      </c>
      <c r="AII29" s="14">
        <f t="shared" si="517"/>
        <v>0.98915009041591317</v>
      </c>
      <c r="AIJ29" s="14">
        <f t="shared" si="517"/>
        <v>0.97451963241436923</v>
      </c>
      <c r="AIK29" s="14">
        <f t="shared" si="517"/>
        <v>0.88081936685288642</v>
      </c>
      <c r="AIL29" s="14">
        <f t="shared" si="517"/>
        <v>0.96788124156545208</v>
      </c>
      <c r="AIM29" s="14">
        <f t="shared" si="517"/>
        <v>0.96604759141033081</v>
      </c>
      <c r="AIN29" s="14">
        <f t="shared" si="517"/>
        <v>0.9508025122121424</v>
      </c>
      <c r="AIO29" s="14">
        <f t="shared" si="517"/>
        <v>0.93451519536903038</v>
      </c>
      <c r="AIP29" s="14">
        <f t="shared" si="517"/>
        <v>0.99397106109324762</v>
      </c>
      <c r="AIQ29" s="14">
        <f t="shared" si="517"/>
        <v>0.9917729329494035</v>
      </c>
      <c r="AIR29" s="14">
        <f t="shared" si="517"/>
        <v>0.99682251475261008</v>
      </c>
      <c r="AIS29" s="14">
        <f t="shared" si="517"/>
        <v>0.99567099567099571</v>
      </c>
      <c r="AIT29" s="14">
        <f t="shared" si="517"/>
        <v>0.96488502175264135</v>
      </c>
      <c r="AIU29" s="14">
        <f t="shared" si="517"/>
        <v>0.98289933929265449</v>
      </c>
      <c r="AIV29" s="14">
        <f t="shared" si="517"/>
        <v>0.99583718778908414</v>
      </c>
      <c r="AIW29" s="14">
        <f t="shared" si="517"/>
        <v>0.99322362052274926</v>
      </c>
      <c r="AIX29" s="14">
        <f t="shared" si="517"/>
        <v>0.98244034218820353</v>
      </c>
      <c r="AIY29" s="14">
        <f t="shared" si="517"/>
        <v>0.9953667953667954</v>
      </c>
      <c r="AIZ29" s="14">
        <f t="shared" si="517"/>
        <v>0.93540310465698551</v>
      </c>
      <c r="AJA29" s="14">
        <f t="shared" si="517"/>
        <v>0.98165869218500801</v>
      </c>
      <c r="AJB29" s="14">
        <f t="shared" si="517"/>
        <v>0.98410652920962194</v>
      </c>
      <c r="AJC29" s="14">
        <f t="shared" si="517"/>
        <v>0.89519469759734882</v>
      </c>
      <c r="AJD29" s="14">
        <f t="shared" si="517"/>
        <v>0.85012658227848104</v>
      </c>
      <c r="AJE29" s="14">
        <f t="shared" si="517"/>
        <v>0.93007606787595087</v>
      </c>
      <c r="AJF29" s="14">
        <f t="shared" si="517"/>
        <v>0.69332107843137258</v>
      </c>
      <c r="AJG29" s="14">
        <f t="shared" si="517"/>
        <v>0.85360023902001791</v>
      </c>
      <c r="AJH29" s="14">
        <f t="shared" si="517"/>
        <v>0.75512260665099096</v>
      </c>
      <c r="AJI29" s="14">
        <f t="shared" si="517"/>
        <v>0.98263614838200475</v>
      </c>
      <c r="AJJ29" s="14">
        <f t="shared" si="517"/>
        <v>0.91072156543008564</v>
      </c>
      <c r="AJK29" s="14">
        <f t="shared" si="517"/>
        <v>0.99592760180995477</v>
      </c>
      <c r="AJL29" s="14">
        <f t="shared" si="517"/>
        <v>0.94967932905772079</v>
      </c>
      <c r="AJM29" s="14">
        <f t="shared" si="517"/>
        <v>0.98742138364779874</v>
      </c>
      <c r="AJN29" s="14">
        <f t="shared" si="517"/>
        <v>0.69627279936558284</v>
      </c>
      <c r="AJO29" s="14">
        <f t="shared" si="517"/>
        <v>0.93837248893428671</v>
      </c>
      <c r="AJP29" s="14">
        <f t="shared" si="517"/>
        <v>0.97003284072249585</v>
      </c>
      <c r="AJQ29" s="14">
        <f t="shared" si="517"/>
        <v>0.97808085728202632</v>
      </c>
      <c r="AJR29" s="14">
        <f t="shared" si="517"/>
        <v>0.9022787028921998</v>
      </c>
      <c r="AJS29" s="14">
        <f t="shared" si="517"/>
        <v>0.94947936752795992</v>
      </c>
      <c r="AJT29" s="14">
        <f t="shared" si="517"/>
        <v>0.92214532871972321</v>
      </c>
      <c r="AJU29" s="14">
        <f t="shared" si="517"/>
        <v>0.99600532623169102</v>
      </c>
      <c r="AJV29" s="14">
        <f t="shared" si="517"/>
        <v>0.94272076372315039</v>
      </c>
      <c r="AJW29" s="14">
        <f t="shared" si="517"/>
        <v>0.99209039548022604</v>
      </c>
      <c r="AJX29" s="14">
        <f t="shared" si="517"/>
        <v>0.85946791862284821</v>
      </c>
      <c r="AJY29" s="14">
        <f t="shared" si="517"/>
        <v>0.88706218727662611</v>
      </c>
      <c r="AJZ29" s="14">
        <f t="shared" si="517"/>
        <v>0.891147818720881</v>
      </c>
      <c r="AKA29" s="14">
        <f t="shared" si="517"/>
        <v>0.95267958950969212</v>
      </c>
      <c r="AKB29" s="14">
        <f t="shared" si="517"/>
        <v>0.936013986013986</v>
      </c>
      <c r="AKC29" s="14">
        <f t="shared" ref="AKC29:AMN29" si="518">IFERROR(AKC28/AKC17,"")</f>
        <v>0.74057591623036645</v>
      </c>
      <c r="AKD29" s="14">
        <f t="shared" si="518"/>
        <v>0.86924597571307538</v>
      </c>
      <c r="AKE29" s="14">
        <f t="shared" si="518"/>
        <v>0.76041666666666663</v>
      </c>
      <c r="AKF29" s="14">
        <f t="shared" si="518"/>
        <v>0.90056998100063335</v>
      </c>
      <c r="AKG29" s="14">
        <f t="shared" si="518"/>
        <v>0.91429699842022116</v>
      </c>
      <c r="AKH29" s="14">
        <f t="shared" si="518"/>
        <v>0.79964982491245618</v>
      </c>
      <c r="AKI29" s="14">
        <f t="shared" si="518"/>
        <v>0.90353920888272032</v>
      </c>
      <c r="AKJ29" s="14">
        <f t="shared" si="518"/>
        <v>0.94235203689469638</v>
      </c>
      <c r="AKK29" s="14">
        <f t="shared" si="518"/>
        <v>0.97715988083416083</v>
      </c>
      <c r="AKL29" s="14">
        <f t="shared" si="518"/>
        <v>0.93691588785046731</v>
      </c>
      <c r="AKM29" s="14">
        <f t="shared" si="518"/>
        <v>0.93980233602875107</v>
      </c>
      <c r="AKN29" s="14">
        <f t="shared" si="518"/>
        <v>0.83848797250859108</v>
      </c>
      <c r="AKO29" s="14">
        <f t="shared" si="518"/>
        <v>0.91727068232941766</v>
      </c>
      <c r="AKP29" s="14">
        <f t="shared" si="518"/>
        <v>0.843501326259947</v>
      </c>
      <c r="AKQ29" s="14">
        <f t="shared" si="518"/>
        <v>0.80093930635838151</v>
      </c>
      <c r="AKR29" s="14">
        <f t="shared" si="518"/>
        <v>0.68853059728838406</v>
      </c>
      <c r="AKS29" s="14">
        <f t="shared" si="518"/>
        <v>0.86323268206039072</v>
      </c>
      <c r="AKT29" s="14">
        <f t="shared" si="518"/>
        <v>0.79769915346212283</v>
      </c>
      <c r="AKU29" s="14">
        <f t="shared" si="518"/>
        <v>0.84947426674045379</v>
      </c>
      <c r="AKV29" s="14">
        <f t="shared" si="518"/>
        <v>0.8607099879663056</v>
      </c>
      <c r="AKW29" s="14">
        <f t="shared" si="518"/>
        <v>0.83492901947837572</v>
      </c>
      <c r="AKX29" s="14">
        <f t="shared" si="518"/>
        <v>0.75588396278051451</v>
      </c>
      <c r="AKY29" s="14">
        <f t="shared" si="518"/>
        <v>0.87275167785234897</v>
      </c>
      <c r="AKZ29" s="14">
        <f t="shared" si="518"/>
        <v>0.82081645372390155</v>
      </c>
      <c r="ALA29" s="14">
        <f t="shared" si="518"/>
        <v>0.80300083356487917</v>
      </c>
      <c r="ALB29" s="14">
        <f t="shared" si="518"/>
        <v>0.93851468048359243</v>
      </c>
      <c r="ALC29" s="14">
        <f t="shared" si="518"/>
        <v>0.8012048192771084</v>
      </c>
      <c r="ALD29" s="14">
        <f t="shared" si="518"/>
        <v>0.83708530805687209</v>
      </c>
      <c r="ALE29" s="14">
        <f t="shared" si="518"/>
        <v>0.879746835443038</v>
      </c>
      <c r="ALF29" s="14">
        <f t="shared" si="518"/>
        <v>0.75456825510569692</v>
      </c>
      <c r="ALG29" s="14">
        <f t="shared" si="518"/>
        <v>0.98405026582890287</v>
      </c>
      <c r="ALH29" s="14">
        <f t="shared" si="518"/>
        <v>0.97565922920892489</v>
      </c>
      <c r="ALI29" s="14">
        <f t="shared" si="518"/>
        <v>0.86618661866186619</v>
      </c>
      <c r="ALJ29" s="14">
        <f t="shared" si="518"/>
        <v>0.83967741935483875</v>
      </c>
      <c r="ALK29" s="14">
        <f t="shared" si="518"/>
        <v>0.87908496732026142</v>
      </c>
      <c r="ALL29" s="14">
        <f t="shared" si="518"/>
        <v>0.86021505376344087</v>
      </c>
      <c r="ALM29" s="14">
        <f t="shared" si="518"/>
        <v>0.45273631840796019</v>
      </c>
      <c r="ALN29" s="14">
        <f t="shared" si="518"/>
        <v>0.48585131894484412</v>
      </c>
      <c r="ALO29" s="14">
        <f t="shared" si="518"/>
        <v>0.46441763112533857</v>
      </c>
      <c r="ALP29" s="14">
        <f t="shared" si="518"/>
        <v>0.12095594212323199</v>
      </c>
      <c r="ALQ29" s="14">
        <f t="shared" si="518"/>
        <v>0.54602888086642598</v>
      </c>
      <c r="ALR29" s="14">
        <f t="shared" si="518"/>
        <v>0.91561059907834097</v>
      </c>
      <c r="ALS29" s="14">
        <f t="shared" si="518"/>
        <v>0.96901948259342063</v>
      </c>
      <c r="ALT29" s="14">
        <f t="shared" si="518"/>
        <v>0.9615102639296188</v>
      </c>
      <c r="ALU29" s="14">
        <f t="shared" si="518"/>
        <v>0.57541133455210236</v>
      </c>
      <c r="ALV29" s="14">
        <f t="shared" si="518"/>
        <v>0.903520558989519</v>
      </c>
      <c r="ALW29" s="14">
        <f t="shared" si="518"/>
        <v>0.91364734299516903</v>
      </c>
      <c r="ALX29" s="14">
        <f t="shared" si="518"/>
        <v>0.97071842015662235</v>
      </c>
      <c r="ALY29" s="14">
        <f t="shared" si="518"/>
        <v>0.94619326500732059</v>
      </c>
      <c r="ALZ29" s="14">
        <f t="shared" si="518"/>
        <v>0.86636259977194985</v>
      </c>
      <c r="AMA29" s="14">
        <f t="shared" si="518"/>
        <v>0.95223289994347093</v>
      </c>
      <c r="AMB29" s="14">
        <f t="shared" si="518"/>
        <v>0.91239248168206433</v>
      </c>
      <c r="AMC29" s="14">
        <f t="shared" si="518"/>
        <v>0.98809996033320113</v>
      </c>
      <c r="AMD29" s="14">
        <f t="shared" si="518"/>
        <v>0.92578579743888245</v>
      </c>
      <c r="AME29" s="14">
        <f t="shared" si="518"/>
        <v>0.88033968090581571</v>
      </c>
      <c r="AMF29" s="14">
        <f t="shared" si="518"/>
        <v>0.91615853658536583</v>
      </c>
      <c r="AMG29" s="14">
        <f t="shared" si="518"/>
        <v>0.85215204024594748</v>
      </c>
      <c r="AMH29" s="14">
        <f t="shared" si="518"/>
        <v>0.65933268858800775</v>
      </c>
      <c r="AMI29" s="14">
        <f t="shared" si="518"/>
        <v>0.3169710806697108</v>
      </c>
      <c r="AMJ29" s="14">
        <f t="shared" si="518"/>
        <v>1.5398550724637682E-2</v>
      </c>
      <c r="AMK29" s="14">
        <f t="shared" si="518"/>
        <v>7.6666666666666661E-2</v>
      </c>
      <c r="AML29" s="14">
        <f t="shared" si="518"/>
        <v>0.59770904925544099</v>
      </c>
      <c r="AMM29" s="14">
        <f t="shared" si="518"/>
        <v>0.90672733181670462</v>
      </c>
      <c r="AMN29" s="14">
        <f t="shared" si="518"/>
        <v>0.92147093712930017</v>
      </c>
      <c r="AMO29" s="14">
        <f t="shared" ref="AMO29:AOZ29" si="519">IFERROR(AMO28/AMO17,"")</f>
        <v>0.61977916466634664</v>
      </c>
      <c r="AMP29" s="14">
        <f t="shared" si="519"/>
        <v>0.88377059182428308</v>
      </c>
      <c r="AMQ29" s="14">
        <f t="shared" si="519"/>
        <v>0.99092970521541945</v>
      </c>
      <c r="AMR29" s="14">
        <f t="shared" si="519"/>
        <v>0.90003173595683905</v>
      </c>
      <c r="AMS29" s="14">
        <f t="shared" si="519"/>
        <v>0.99199733244414801</v>
      </c>
      <c r="AMT29" s="14">
        <f t="shared" si="519"/>
        <v>0.91565948502364691</v>
      </c>
      <c r="AMU29" s="14">
        <f t="shared" si="519"/>
        <v>0.90457672749027818</v>
      </c>
      <c r="AMV29" s="14">
        <f t="shared" si="519"/>
        <v>0.9242424242424242</v>
      </c>
      <c r="AMW29" s="14">
        <f t="shared" si="519"/>
        <v>0.99062372604973503</v>
      </c>
      <c r="AMX29" s="14">
        <f t="shared" si="519"/>
        <v>0.97117456896551724</v>
      </c>
      <c r="AMY29" s="14">
        <f t="shared" si="519"/>
        <v>0.76925051334702255</v>
      </c>
      <c r="AMZ29" s="14">
        <f t="shared" si="519"/>
        <v>0.63481329020876209</v>
      </c>
      <c r="ANA29" s="14">
        <f t="shared" si="519"/>
        <v>0.83067729083665343</v>
      </c>
      <c r="ANB29" s="14">
        <f t="shared" si="519"/>
        <v>0.30733722060252672</v>
      </c>
      <c r="ANC29" s="14">
        <f t="shared" si="519"/>
        <v>0.13703703703703704</v>
      </c>
      <c r="AND29" s="14">
        <f t="shared" si="519"/>
        <v>0.14724637681159419</v>
      </c>
      <c r="ANE29" s="14">
        <f t="shared" si="519"/>
        <v>0.24653312788906009</v>
      </c>
      <c r="ANF29" s="14">
        <f t="shared" si="519"/>
        <v>0.68090933990687486</v>
      </c>
      <c r="ANG29" s="14">
        <f t="shared" si="519"/>
        <v>0.87642947903430746</v>
      </c>
      <c r="ANH29" s="14">
        <f t="shared" si="519"/>
        <v>0.32136580466984682</v>
      </c>
      <c r="ANI29" s="14">
        <f t="shared" si="519"/>
        <v>0.7405329593267882</v>
      </c>
      <c r="ANJ29" s="14">
        <f t="shared" si="519"/>
        <v>0.97659506252003847</v>
      </c>
      <c r="ANK29" s="14">
        <f t="shared" si="519"/>
        <v>0.95833333333333337</v>
      </c>
      <c r="ANL29" s="14">
        <f t="shared" si="519"/>
        <v>0.93510054844606949</v>
      </c>
      <c r="ANM29" s="14">
        <f t="shared" si="519"/>
        <v>0.93577684073953937</v>
      </c>
      <c r="ANN29" s="14">
        <f t="shared" si="519"/>
        <v>0.95283687943262407</v>
      </c>
      <c r="ANO29" s="14">
        <f t="shared" si="519"/>
        <v>0.98415278342137347</v>
      </c>
      <c r="ANP29" s="14">
        <f t="shared" si="519"/>
        <v>0.99448529411764708</v>
      </c>
      <c r="ANQ29" s="14">
        <f t="shared" si="519"/>
        <v>0.99094202898550721</v>
      </c>
      <c r="ANR29" s="14">
        <f t="shared" si="519"/>
        <v>0.94343367515712873</v>
      </c>
      <c r="ANS29" s="14">
        <f t="shared" si="519"/>
        <v>0.98847483672685366</v>
      </c>
      <c r="ANT29" s="14">
        <f t="shared" si="519"/>
        <v>0.97933227344992047</v>
      </c>
      <c r="ANU29" s="14">
        <f t="shared" si="519"/>
        <v>0.92827482068705169</v>
      </c>
      <c r="ANV29" s="14">
        <f t="shared" si="519"/>
        <v>0.8571428571428571</v>
      </c>
      <c r="ANW29" s="14">
        <f t="shared" si="519"/>
        <v>0.74949617089883114</v>
      </c>
      <c r="ANX29" s="14">
        <f t="shared" si="519"/>
        <v>0.88274620725122144</v>
      </c>
      <c r="ANY29" s="14">
        <f t="shared" si="519"/>
        <v>0.89557321225879682</v>
      </c>
      <c r="ANZ29" s="14">
        <f t="shared" si="519"/>
        <v>0.74572066484743238</v>
      </c>
      <c r="AOA29" s="14">
        <f t="shared" si="519"/>
        <v>0.91223324316200782</v>
      </c>
      <c r="AOB29" s="14">
        <f t="shared" si="519"/>
        <v>0.86011342155009451</v>
      </c>
      <c r="AOC29" s="14">
        <f t="shared" si="519"/>
        <v>0.90816935002981514</v>
      </c>
      <c r="AOD29" s="14">
        <f t="shared" si="519"/>
        <v>0.98622115053393045</v>
      </c>
      <c r="AOE29" s="14">
        <f t="shared" si="519"/>
        <v>0.94127047542948461</v>
      </c>
      <c r="AOF29" s="14">
        <f t="shared" si="519"/>
        <v>0.95377986682334503</v>
      </c>
      <c r="AOG29" s="14">
        <f t="shared" si="519"/>
        <v>0.67357373519913888</v>
      </c>
      <c r="AOH29" s="14">
        <f t="shared" si="519"/>
        <v>0.88957055214723924</v>
      </c>
      <c r="AOI29" s="14">
        <f t="shared" si="519"/>
        <v>0.97073170731707314</v>
      </c>
      <c r="AOJ29" s="14">
        <f t="shared" si="519"/>
        <v>0.9392354124748491</v>
      </c>
      <c r="AOK29" s="14">
        <f t="shared" si="519"/>
        <v>0.97124600638977632</v>
      </c>
      <c r="AOL29" s="14">
        <f t="shared" si="519"/>
        <v>0.93201229928254181</v>
      </c>
      <c r="AOM29" s="14">
        <f t="shared" si="519"/>
        <v>0.99514955537590943</v>
      </c>
      <c r="AON29" s="14">
        <f t="shared" si="519"/>
        <v>0.98409191338930624</v>
      </c>
      <c r="AOO29" s="14">
        <f t="shared" si="519"/>
        <v>0.97802197802197799</v>
      </c>
      <c r="AOP29" s="14">
        <f t="shared" si="519"/>
        <v>0.69409853817000544</v>
      </c>
      <c r="AOQ29" s="14">
        <f t="shared" si="519"/>
        <v>0.70335932813437307</v>
      </c>
      <c r="AOR29" s="14">
        <f t="shared" si="519"/>
        <v>0.55219286996665806</v>
      </c>
      <c r="AOS29" s="14">
        <f t="shared" si="519"/>
        <v>0.75566188197767148</v>
      </c>
      <c r="AOT29" s="14">
        <f t="shared" si="519"/>
        <v>0.75531229877656147</v>
      </c>
      <c r="AOU29" s="14">
        <f t="shared" si="519"/>
        <v>0.85498073747936154</v>
      </c>
      <c r="AOV29" s="14">
        <f t="shared" si="519"/>
        <v>0.76933895921237694</v>
      </c>
      <c r="AOW29" s="14">
        <f t="shared" si="519"/>
        <v>0.89900811541929671</v>
      </c>
      <c r="AOX29" s="14">
        <f t="shared" si="519"/>
        <v>0.98537549407114622</v>
      </c>
      <c r="AOY29" s="14">
        <f t="shared" si="519"/>
        <v>0.95833333333333337</v>
      </c>
      <c r="AOZ29" s="14">
        <f t="shared" si="519"/>
        <v>0.81466707579011965</v>
      </c>
      <c r="APA29" s="14">
        <f t="shared" ref="APA29:ARL29" si="520">IFERROR(APA28/APA17,"")</f>
        <v>0.90146239554317553</v>
      </c>
      <c r="APB29" s="14">
        <f t="shared" si="520"/>
        <v>0.93254573170731703</v>
      </c>
      <c r="APC29" s="14">
        <f t="shared" si="520"/>
        <v>0.91256830601092898</v>
      </c>
      <c r="APD29" s="14">
        <f t="shared" si="520"/>
        <v>0.7255533199195171</v>
      </c>
      <c r="APE29" s="14">
        <f t="shared" si="520"/>
        <v>0.85253611017803155</v>
      </c>
      <c r="APF29" s="14">
        <f t="shared" si="520"/>
        <v>0.94582484725050919</v>
      </c>
      <c r="APG29" s="14">
        <f t="shared" si="520"/>
        <v>0.99056603773584906</v>
      </c>
      <c r="APH29" s="14">
        <f t="shared" si="520"/>
        <v>0.99448897795591185</v>
      </c>
      <c r="API29" s="14">
        <f t="shared" si="520"/>
        <v>0.99039039039039034</v>
      </c>
      <c r="APJ29" s="14">
        <f t="shared" si="520"/>
        <v>0.9692527708258849</v>
      </c>
      <c r="APK29" s="14">
        <f t="shared" si="520"/>
        <v>0.89713445995591479</v>
      </c>
      <c r="APL29" s="14">
        <f t="shared" si="520"/>
        <v>0.89453781512605046</v>
      </c>
      <c r="APM29" s="14">
        <f t="shared" si="520"/>
        <v>0.9532374100719424</v>
      </c>
      <c r="APN29" s="14">
        <f t="shared" si="520"/>
        <v>0.55288110867979579</v>
      </c>
      <c r="APO29" s="14">
        <f t="shared" si="520"/>
        <v>0.8511612692181878</v>
      </c>
      <c r="APP29" s="14">
        <f t="shared" si="520"/>
        <v>0.73744230247081188</v>
      </c>
      <c r="APQ29" s="14">
        <f t="shared" si="520"/>
        <v>0.9475844647931797</v>
      </c>
      <c r="APR29" s="14">
        <f t="shared" si="520"/>
        <v>0.95548849490758203</v>
      </c>
      <c r="APS29" s="14">
        <f t="shared" si="520"/>
        <v>0.91073364654860856</v>
      </c>
      <c r="APT29" s="14">
        <f t="shared" si="520"/>
        <v>0.9763242375601926</v>
      </c>
      <c r="APU29" s="14">
        <f t="shared" si="520"/>
        <v>0.88458262350936967</v>
      </c>
      <c r="APV29" s="14">
        <f t="shared" si="520"/>
        <v>0.95257452574525747</v>
      </c>
      <c r="APW29" s="14">
        <f t="shared" si="520"/>
        <v>0.96849973304858517</v>
      </c>
      <c r="APX29" s="14">
        <f t="shared" si="520"/>
        <v>0.85222024866785084</v>
      </c>
      <c r="APY29" s="14">
        <f t="shared" si="520"/>
        <v>0.97959183673469385</v>
      </c>
      <c r="APZ29" s="14">
        <f t="shared" si="520"/>
        <v>0.94879649890590811</v>
      </c>
      <c r="AQA29" s="14">
        <f t="shared" si="520"/>
        <v>0.9178082191780822</v>
      </c>
      <c r="AQB29" s="14">
        <f t="shared" si="520"/>
        <v>0.96441102756892227</v>
      </c>
      <c r="AQC29" s="14">
        <f t="shared" si="520"/>
        <v>0.96402877697841727</v>
      </c>
      <c r="AQD29" s="14">
        <f t="shared" si="520"/>
        <v>0.98568019093078763</v>
      </c>
      <c r="AQE29" s="14">
        <f t="shared" si="520"/>
        <v>0.93717277486910999</v>
      </c>
      <c r="AQF29" s="14">
        <f t="shared" si="520"/>
        <v>0.91932367149758454</v>
      </c>
      <c r="AQG29" s="14">
        <f t="shared" si="520"/>
        <v>0.91214953271028032</v>
      </c>
    </row>
    <row r="30" spans="1:1125" s="21" customFormat="1" ht="19.5" customHeight="1" x14ac:dyDescent="0.25">
      <c r="A30" s="31" t="s">
        <v>39</v>
      </c>
      <c r="B30" s="20">
        <f>+B28+159</f>
        <v>4424</v>
      </c>
      <c r="C30" s="20">
        <f>+C28+374</f>
        <v>5515</v>
      </c>
      <c r="D30" s="20">
        <f>D28+53</f>
        <v>5263</v>
      </c>
      <c r="E30" s="20">
        <f>E28+87</f>
        <v>4655</v>
      </c>
      <c r="F30" s="20">
        <f>+F28+84</f>
        <v>4391</v>
      </c>
      <c r="G30" s="20">
        <f>+G28+6</f>
        <v>3685</v>
      </c>
      <c r="H30" s="20">
        <f>+H28+48</f>
        <v>4898</v>
      </c>
      <c r="I30" s="20">
        <f>+I28+87</f>
        <v>4546</v>
      </c>
      <c r="J30" s="20">
        <f>J28+33</f>
        <v>4153</v>
      </c>
      <c r="K30" s="20">
        <f>K28+51</f>
        <v>3932</v>
      </c>
      <c r="L30" s="20">
        <f>L28+32</f>
        <v>3591</v>
      </c>
      <c r="M30" s="20">
        <f>+M28+94</f>
        <v>5157</v>
      </c>
      <c r="N30" s="20">
        <f>+N28+117</f>
        <v>3981</v>
      </c>
      <c r="O30" s="20">
        <f>+O28+20</f>
        <v>3799</v>
      </c>
      <c r="P30" s="20">
        <f>+P28+2</f>
        <v>3220</v>
      </c>
      <c r="Q30" s="20">
        <f>+Q28+19</f>
        <v>4804</v>
      </c>
      <c r="R30" s="20">
        <f>+R28+43</f>
        <v>4240</v>
      </c>
      <c r="S30" s="20">
        <f>+S28+4</f>
        <v>3717</v>
      </c>
      <c r="T30" s="20">
        <f>+T28+73</f>
        <v>3919</v>
      </c>
      <c r="U30" s="20">
        <f>U28+13</f>
        <v>3904</v>
      </c>
      <c r="V30" s="20">
        <f>+V28+278</f>
        <v>5745</v>
      </c>
      <c r="W30" s="20">
        <f>+W28+155</f>
        <v>4678</v>
      </c>
      <c r="X30" s="20">
        <f>+X28+62</f>
        <v>4470</v>
      </c>
      <c r="Y30" s="20">
        <f>+Y28+21</f>
        <v>4305</v>
      </c>
      <c r="Z30" s="20">
        <f>+Z28+70</f>
        <v>3820</v>
      </c>
      <c r="AA30" s="20">
        <f>+AA28+29</f>
        <v>4360</v>
      </c>
      <c r="AB30" s="20">
        <f>+AB28+26</f>
        <v>4141</v>
      </c>
      <c r="AC30" s="20">
        <f>+AC28+3</f>
        <v>3522</v>
      </c>
      <c r="AD30" s="20">
        <f>+AD28+31</f>
        <v>3317</v>
      </c>
      <c r="AE30" s="20">
        <f>+AE28+24</f>
        <v>3621</v>
      </c>
      <c r="AF30" s="20">
        <f>+AF28</f>
        <v>2885</v>
      </c>
      <c r="AG30" s="20">
        <f>+AG28+69</f>
        <v>3150</v>
      </c>
      <c r="AH30" s="20">
        <f>+AH28+132</f>
        <v>3894</v>
      </c>
      <c r="AI30" s="20">
        <f>AI28+11</f>
        <v>3135</v>
      </c>
      <c r="AJ30" s="20">
        <f>AJ28+47</f>
        <v>3016</v>
      </c>
      <c r="AK30" s="20">
        <f>+AK28+54</f>
        <v>3963</v>
      </c>
      <c r="AL30" s="20">
        <f>+AL28+16</f>
        <v>3588</v>
      </c>
      <c r="AM30" s="20">
        <f>+AM28+0</f>
        <v>3117</v>
      </c>
      <c r="AN30" s="20">
        <f>+AN28+63</f>
        <v>3418</v>
      </c>
      <c r="AO30" s="20">
        <f>+AO28+69</f>
        <v>3322</v>
      </c>
      <c r="AP30" s="20">
        <f>+AP28+192</f>
        <v>4900</v>
      </c>
      <c r="AQ30" s="20">
        <f>+AQ28+76</f>
        <v>4005</v>
      </c>
      <c r="AR30" s="20">
        <f>+AR28+82</f>
        <v>3502</v>
      </c>
      <c r="AS30" s="20">
        <f>+AS28+149</f>
        <v>3615</v>
      </c>
      <c r="AT30" s="20">
        <f>+AT28+20</f>
        <v>3600</v>
      </c>
      <c r="AU30" s="20">
        <f>+AU28+85</f>
        <v>3426</v>
      </c>
      <c r="AV30" s="20">
        <f>+AV28+18</f>
        <v>3193</v>
      </c>
      <c r="AW30" s="20">
        <f>+AW28+17</f>
        <v>2883</v>
      </c>
      <c r="AX30" s="20">
        <f>+AX28+25</f>
        <v>2525</v>
      </c>
      <c r="AY30" s="20">
        <f>+AY28+58</f>
        <v>2489</v>
      </c>
      <c r="AZ30" s="20">
        <f>+AZ28+55</f>
        <v>3579</v>
      </c>
      <c r="BA30" s="20">
        <f>+BA28+48</f>
        <v>2883</v>
      </c>
      <c r="BB30" s="20">
        <f>+BB28+23</f>
        <v>2612</v>
      </c>
      <c r="BC30" s="20">
        <f>+BC28+8</f>
        <v>2141</v>
      </c>
      <c r="BD30" s="20">
        <f>+BD28+21</f>
        <v>2334</v>
      </c>
      <c r="BE30" s="20">
        <f>+BE28+50</f>
        <v>2994</v>
      </c>
      <c r="BF30" s="20">
        <f>+BF28+24</f>
        <v>2839</v>
      </c>
      <c r="BG30" s="20">
        <f>+BG28+15</f>
        <v>2312</v>
      </c>
      <c r="BH30" s="20">
        <f>+BH28+65</f>
        <v>2307</v>
      </c>
      <c r="BI30" s="20">
        <f>+BI28+32</f>
        <v>2360</v>
      </c>
      <c r="BJ30" s="20">
        <f>BJ28+113</f>
        <v>3274</v>
      </c>
      <c r="BK30" s="20">
        <f>+BK28+26</f>
        <v>3084</v>
      </c>
      <c r="BL30" s="20">
        <f>+BL28+36</f>
        <v>3198</v>
      </c>
      <c r="BM30" s="20">
        <f>+BM28+31</f>
        <v>2852</v>
      </c>
      <c r="BN30" s="20">
        <f>+BN28+17</f>
        <v>4221</v>
      </c>
      <c r="BO30" s="20">
        <f>BO28+34</f>
        <v>3043</v>
      </c>
      <c r="BP30" s="20">
        <f>+BP28+52</f>
        <v>3474</v>
      </c>
      <c r="BQ30" s="20">
        <f>+BQ28+12</f>
        <v>2929</v>
      </c>
      <c r="BR30" s="20">
        <f>BR28+61</f>
        <v>2192</v>
      </c>
      <c r="BS30" s="20">
        <f>+BS28+78</f>
        <v>3493</v>
      </c>
      <c r="BT30" s="20">
        <f>BT28+62</f>
        <v>3315</v>
      </c>
      <c r="BU30" s="20">
        <f>BU28</f>
        <v>2638</v>
      </c>
      <c r="BV30" s="20">
        <f>BV28+1</f>
        <v>2360</v>
      </c>
      <c r="BW30" s="20">
        <f>BW28+0</f>
        <v>1976</v>
      </c>
      <c r="BX30" s="20">
        <f>+BX28+43</f>
        <v>2850</v>
      </c>
      <c r="BY30" s="20">
        <f>+BY28+1</f>
        <v>2357</v>
      </c>
      <c r="BZ30" s="20">
        <f>+BZ28+1</f>
        <v>2254</v>
      </c>
      <c r="CA30" s="20">
        <f>+CA28+7</f>
        <v>2257</v>
      </c>
      <c r="CB30" s="20">
        <f>+CB28+2</f>
        <v>1907</v>
      </c>
      <c r="CC30" s="20">
        <f>CC28+43</f>
        <v>2787</v>
      </c>
      <c r="CD30" s="20">
        <f>+CD28+139</f>
        <v>3161</v>
      </c>
      <c r="CE30" s="20">
        <f>CE28+2</f>
        <v>2587</v>
      </c>
      <c r="CF30" s="20">
        <f>+CF28+4</f>
        <v>2562</v>
      </c>
      <c r="CG30" s="20">
        <f>+CG28+100</f>
        <v>2555</v>
      </c>
      <c r="CH30" s="20">
        <f>+CH28+139</f>
        <v>2836</v>
      </c>
      <c r="CI30" s="20">
        <f>+CI28+97</f>
        <v>3148</v>
      </c>
      <c r="CJ30" s="20">
        <f>CJ28+15</f>
        <v>3021</v>
      </c>
      <c r="CK30" s="20">
        <f>CK28+50</f>
        <v>2762</v>
      </c>
      <c r="CL30" s="20">
        <f>+CL28+6</f>
        <v>2002</v>
      </c>
      <c r="CM30" s="20">
        <f>+CM28+75</f>
        <v>2793</v>
      </c>
      <c r="CN30" s="20">
        <f>CN28+126</f>
        <v>2758</v>
      </c>
      <c r="CO30" s="20">
        <f>CO28+25</f>
        <v>2364</v>
      </c>
      <c r="CP30" s="20">
        <f>+CP28+31</f>
        <v>2415</v>
      </c>
      <c r="CQ30" s="20">
        <f>+CQ28+12</f>
        <v>2301</v>
      </c>
      <c r="CR30" s="20">
        <f>+CR28+78</f>
        <v>2877</v>
      </c>
      <c r="CS30" s="20">
        <f>CS28+36</f>
        <v>2606</v>
      </c>
      <c r="CT30" s="20">
        <f>+CT28+7</f>
        <v>2065</v>
      </c>
      <c r="CU30" s="20">
        <f>+CU28+0</f>
        <v>1920</v>
      </c>
      <c r="CV30" s="20">
        <f>+CV28+13</f>
        <v>1982</v>
      </c>
      <c r="CW30" s="20">
        <f>+CW28+53</f>
        <v>2882</v>
      </c>
      <c r="CX30" s="20">
        <f>+CX28+6</f>
        <v>2481</v>
      </c>
      <c r="CY30" s="20">
        <f>CY28+13</f>
        <v>2346</v>
      </c>
      <c r="CZ30" s="20">
        <f>CZ28+70</f>
        <v>2048</v>
      </c>
      <c r="DA30" s="20">
        <f>DA28+231</f>
        <v>2716</v>
      </c>
      <c r="DB30" s="20">
        <f>DB28+5</f>
        <v>3111</v>
      </c>
      <c r="DC30" s="20">
        <f>DC28+10</f>
        <v>2584</v>
      </c>
      <c r="DD30" s="20">
        <f>DD28+9</f>
        <v>2589</v>
      </c>
      <c r="DE30" s="20">
        <f>+DE28+5</f>
        <v>2923</v>
      </c>
      <c r="DF30" s="20">
        <f>+DF28+34</f>
        <v>2782</v>
      </c>
      <c r="DG30" s="20">
        <f>+DG28+9</f>
        <v>2504</v>
      </c>
      <c r="DH30" s="20">
        <f>+DH28+0</f>
        <v>2169</v>
      </c>
      <c r="DI30" s="20">
        <f>+DI28+5</f>
        <v>2042</v>
      </c>
      <c r="DJ30" s="20">
        <f>+DJ28+3</f>
        <v>1887</v>
      </c>
      <c r="DK30" s="20">
        <f>+DK28+48</f>
        <v>2939</v>
      </c>
      <c r="DL30" s="20">
        <f>+DL28+2</f>
        <v>2319</v>
      </c>
      <c r="DM30" s="20">
        <v>1940</v>
      </c>
      <c r="DN30" s="20">
        <f>+DN28+7</f>
        <v>1703</v>
      </c>
      <c r="DO30" s="20">
        <f>+DO28+13</f>
        <v>1853</v>
      </c>
      <c r="DP30" s="20">
        <f>+DP28+23</f>
        <v>2420</v>
      </c>
      <c r="DQ30" s="20">
        <f>+DQ28+8</f>
        <v>2558</v>
      </c>
      <c r="DR30" s="20">
        <f>+DR28+0+1</f>
        <v>2227</v>
      </c>
      <c r="DS30" s="20">
        <f>DS28+3</f>
        <v>2052</v>
      </c>
      <c r="DT30" s="20">
        <f>+DT28+1</f>
        <v>1895</v>
      </c>
      <c r="DU30" s="20">
        <f>DU28+38</f>
        <v>2721</v>
      </c>
      <c r="DV30" s="20">
        <f>+DV28+21</f>
        <v>2618</v>
      </c>
      <c r="DW30" s="20">
        <f>+DW28+104</f>
        <v>2905</v>
      </c>
      <c r="DX30" s="20">
        <f>+DX28+51</f>
        <v>2826</v>
      </c>
      <c r="DY30" s="20">
        <f>+DY28+217</f>
        <v>2643</v>
      </c>
      <c r="DZ30" s="20">
        <f>+DZ28+142</f>
        <v>3447</v>
      </c>
      <c r="EA30" s="20">
        <f>+EA28+181</f>
        <v>4099</v>
      </c>
      <c r="EB30" s="20">
        <v>3094</v>
      </c>
      <c r="EC30" s="20">
        <f>+EC28+8</f>
        <v>2232</v>
      </c>
      <c r="ED30" s="20">
        <f>+ED28+41</f>
        <v>3081</v>
      </c>
      <c r="EE30" s="20">
        <f>+EE28+28</f>
        <v>2879</v>
      </c>
      <c r="EF30" s="20">
        <f>EF28+3</f>
        <v>2322</v>
      </c>
      <c r="EG30" s="20">
        <f>EG28</f>
        <v>2068</v>
      </c>
      <c r="EH30" s="20">
        <f>EH28+1</f>
        <v>1934</v>
      </c>
      <c r="EI30" s="20">
        <f>EI28+27</f>
        <v>2967</v>
      </c>
      <c r="EJ30" s="20">
        <f>EJ28+6</f>
        <v>2524</v>
      </c>
      <c r="EK30" s="20">
        <f>EK28</f>
        <v>2102</v>
      </c>
      <c r="EL30" s="20">
        <f>EL28+2</f>
        <v>2083</v>
      </c>
      <c r="EM30" s="20">
        <f>EM28</f>
        <v>1865</v>
      </c>
      <c r="EN30" s="20">
        <f>EN28+58</f>
        <v>2854</v>
      </c>
      <c r="EO30" s="20">
        <f>EO28</f>
        <v>2427</v>
      </c>
      <c r="EP30" s="20">
        <f>EP28</f>
        <v>2449</v>
      </c>
      <c r="EQ30" s="20">
        <f>EQ28+8</f>
        <v>2529</v>
      </c>
      <c r="ER30" s="20">
        <f>+ER28+37</f>
        <v>2825</v>
      </c>
      <c r="ES30" s="20">
        <f>+ES28+249</f>
        <v>2717</v>
      </c>
      <c r="ET30" s="20">
        <f>+ET28+16</f>
        <v>3153</v>
      </c>
      <c r="EU30" s="20">
        <f>EU28+2</f>
        <v>3281</v>
      </c>
      <c r="EV30" s="20">
        <f>+EV28+5</f>
        <v>3144</v>
      </c>
      <c r="EW30" s="20">
        <f>EW28</f>
        <v>2261</v>
      </c>
      <c r="EX30" s="20">
        <f>+EX28+8</f>
        <v>3029</v>
      </c>
      <c r="EY30" s="20">
        <f>EY28+1</f>
        <v>2586</v>
      </c>
      <c r="EZ30" s="20">
        <f>EZ28+2</f>
        <v>2363</v>
      </c>
      <c r="FA30" s="20">
        <f>FA28+26</f>
        <v>1951</v>
      </c>
      <c r="FB30" s="20">
        <f>+FB28+120</f>
        <v>2305</v>
      </c>
      <c r="FC30" s="20">
        <f>+FC28+1</f>
        <v>83</v>
      </c>
      <c r="FD30" s="20">
        <f>+FD28+5</f>
        <v>68</v>
      </c>
      <c r="FE30" s="20">
        <f>+FE28+147</f>
        <v>2723</v>
      </c>
      <c r="FF30" s="20">
        <f>FF28+129</f>
        <v>3626</v>
      </c>
      <c r="FG30" s="20">
        <f>FG28+60</f>
        <v>3037</v>
      </c>
      <c r="FH30" s="20">
        <v>2708</v>
      </c>
      <c r="FI30" s="20">
        <f>+FI28+138</f>
        <v>3316</v>
      </c>
      <c r="FJ30" s="20">
        <f>+FJ28+126</f>
        <v>3152</v>
      </c>
      <c r="FK30" s="20">
        <f>+FK28+133</f>
        <v>2848</v>
      </c>
      <c r="FL30" s="20">
        <f>FL28+110</f>
        <v>2898</v>
      </c>
      <c r="FM30" s="20">
        <f>+FM28+99</f>
        <v>1246</v>
      </c>
      <c r="FN30" s="20">
        <f>+FN28+190</f>
        <v>2542</v>
      </c>
      <c r="FO30" s="20">
        <f>+FO28+100</f>
        <v>2957</v>
      </c>
      <c r="FP30" s="20">
        <f>+FP28+149</f>
        <v>3321</v>
      </c>
      <c r="FQ30" s="20">
        <f>+FQ28+45</f>
        <v>2796</v>
      </c>
      <c r="FR30" s="20">
        <f>+FR28+154</f>
        <v>2797</v>
      </c>
      <c r="FS30" s="20">
        <f>+FS28+56</f>
        <v>2851</v>
      </c>
      <c r="FT30" s="20">
        <f>+FT28+33</f>
        <v>3279</v>
      </c>
      <c r="FU30" s="20">
        <f>+FU28+122</f>
        <v>3496</v>
      </c>
      <c r="FV30" s="20">
        <f>FV28+269</f>
        <v>3295</v>
      </c>
      <c r="FW30" s="20">
        <f>FW28+138</f>
        <v>3235</v>
      </c>
      <c r="FX30" s="20">
        <f>+FX28+40</f>
        <v>3410</v>
      </c>
      <c r="FY30" s="20">
        <f>+FY28+27</f>
        <v>2995</v>
      </c>
      <c r="FZ30" s="20">
        <f>+FZ28+32</f>
        <v>2788</v>
      </c>
      <c r="GA30" s="20">
        <f>+GA28+117</f>
        <v>4070</v>
      </c>
      <c r="GB30" s="20">
        <f>+GB28+188</f>
        <v>3576</v>
      </c>
      <c r="GC30" s="20">
        <f>+GC28+123</f>
        <v>2783</v>
      </c>
      <c r="GD30" s="20">
        <f>GD28+30</f>
        <v>2555</v>
      </c>
      <c r="GE30" s="20">
        <f>+GE28+19</f>
        <v>2593</v>
      </c>
      <c r="GF30" s="20">
        <f>GF28+113</f>
        <v>4578</v>
      </c>
      <c r="GG30" s="20">
        <f>GG28+157</f>
        <v>3281</v>
      </c>
      <c r="GH30" s="20">
        <f>+GH28+115</f>
        <v>2445</v>
      </c>
      <c r="GI30" s="20">
        <f>+GI28+89</f>
        <v>1714</v>
      </c>
      <c r="GJ30" s="20">
        <f>+GJ28+222</f>
        <v>2605</v>
      </c>
      <c r="GK30" s="20">
        <f>+GK28+80</f>
        <v>658</v>
      </c>
      <c r="GL30" s="20">
        <f>+GL28+306</f>
        <v>2721</v>
      </c>
      <c r="GM30" s="20">
        <f>+GM28+164</f>
        <v>3228</v>
      </c>
      <c r="GN30" s="20">
        <f>+GN28+2</f>
        <v>2941</v>
      </c>
      <c r="GO30" s="20">
        <f>+GO28+10</f>
        <v>2578</v>
      </c>
      <c r="GP30" s="20">
        <f>+GP28+187</f>
        <v>3136</v>
      </c>
      <c r="GQ30" s="20">
        <f>+GQ28+171</f>
        <v>2139</v>
      </c>
      <c r="GR30" s="20">
        <f>+GR28+84</f>
        <v>2241</v>
      </c>
      <c r="GS30" s="20">
        <f>+GS28+75</f>
        <v>2576</v>
      </c>
      <c r="GT30" s="20">
        <f>+GT28+58</f>
        <v>2174</v>
      </c>
      <c r="GU30" s="20">
        <f>+GU28+112</f>
        <v>3116</v>
      </c>
      <c r="GV30" s="20">
        <f>+GV28+78</f>
        <v>2609</v>
      </c>
      <c r="GW30" s="20">
        <f>+GW28+12</f>
        <v>2479</v>
      </c>
      <c r="GX30" s="20">
        <f>GX28+1</f>
        <v>2453</v>
      </c>
      <c r="GY30" s="20">
        <f>+GY28+1</f>
        <v>2121</v>
      </c>
      <c r="GZ30" s="20">
        <f>+GZ28+77</f>
        <v>3101</v>
      </c>
      <c r="HA30" s="20">
        <f>+HA28+24</f>
        <v>2898</v>
      </c>
      <c r="HB30" s="20">
        <f>+HB28+4</f>
        <v>2635</v>
      </c>
      <c r="HC30" s="20">
        <f>+HC28+53</f>
        <v>2816</v>
      </c>
      <c r="HD30" s="20">
        <f>+HD28+25</f>
        <v>2547</v>
      </c>
      <c r="HE30" s="20">
        <f>+HE28+173</f>
        <v>3021</v>
      </c>
      <c r="HF30" s="20">
        <f>+HF28+109</f>
        <v>3431</v>
      </c>
      <c r="HG30" s="20">
        <f>+HG28+23</f>
        <v>3310</v>
      </c>
      <c r="HH30" s="20">
        <f>+HH28+22</f>
        <v>3076</v>
      </c>
      <c r="HI30" s="20">
        <f>+HI28+23</f>
        <v>2781</v>
      </c>
      <c r="HJ30" s="20">
        <f>+HJ28+106</f>
        <v>3038</v>
      </c>
      <c r="HK30" s="20">
        <f>+HK28+26</f>
        <v>2672</v>
      </c>
      <c r="HL30" s="20">
        <f>+HL28+3</f>
        <v>2737</v>
      </c>
      <c r="HM30" s="20">
        <f>+HM28+104</f>
        <v>2163</v>
      </c>
      <c r="HN30" s="20">
        <f>+HN28+94</f>
        <v>2257</v>
      </c>
      <c r="HO30" s="20">
        <f>HO28+60</f>
        <v>2439</v>
      </c>
      <c r="HP30" s="20">
        <f>+HP28+45</f>
        <v>2660</v>
      </c>
      <c r="HQ30" s="20">
        <f>+HQ28+2</f>
        <v>2186</v>
      </c>
      <c r="HR30" s="20">
        <f>+HR28+8</f>
        <v>2248</v>
      </c>
      <c r="HS30" s="20">
        <f>+HS28+7</f>
        <v>2935</v>
      </c>
      <c r="HT30" s="20">
        <f>+HT28+2</f>
        <v>2209</v>
      </c>
      <c r="HU30" s="20">
        <f>+HU28+1</f>
        <v>1688</v>
      </c>
      <c r="HV30" s="20">
        <f>HV28+94</f>
        <v>4500</v>
      </c>
      <c r="HW30" s="20">
        <f>+HW28+72</f>
        <v>2770</v>
      </c>
      <c r="HX30" s="20">
        <f>+HX28+95</f>
        <v>2830</v>
      </c>
      <c r="HY30" s="20">
        <f>+HY28+6</f>
        <v>2769</v>
      </c>
      <c r="HZ30" s="20">
        <f>+HZ28+20</f>
        <v>2589</v>
      </c>
      <c r="IA30" s="20">
        <f>+IA28+155</f>
        <v>2816</v>
      </c>
      <c r="IB30" s="20">
        <f>IB28+61</f>
        <v>2748</v>
      </c>
      <c r="IC30" s="20">
        <f>+IC28+9</f>
        <v>2491</v>
      </c>
      <c r="ID30" s="20">
        <f>+ID28+1</f>
        <v>2093</v>
      </c>
      <c r="IE30" s="20">
        <f>IE28+109</f>
        <v>2104</v>
      </c>
      <c r="IF30" s="20">
        <f>+IF28+210</f>
        <v>1904</v>
      </c>
      <c r="IG30" s="20">
        <f>+IG28+126</f>
        <v>2758</v>
      </c>
      <c r="IH30" s="20">
        <f>+IH28+7</f>
        <v>2198</v>
      </c>
      <c r="II30" s="20">
        <f>II28+11</f>
        <v>1920</v>
      </c>
      <c r="IJ30" s="20">
        <f>+IJ28+4</f>
        <v>1618</v>
      </c>
      <c r="IK30" s="20">
        <f>IK28+76</f>
        <v>2799</v>
      </c>
      <c r="IL30" s="20">
        <f>IL28+12</f>
        <v>1979</v>
      </c>
      <c r="IM30" s="20">
        <f>IM28+3</f>
        <v>1539</v>
      </c>
      <c r="IN30" s="20">
        <f>IN28</f>
        <v>352</v>
      </c>
      <c r="IO30" s="20">
        <f>IO28+99</f>
        <v>2818</v>
      </c>
      <c r="IP30" s="20">
        <f>IP28+69</f>
        <v>2766</v>
      </c>
      <c r="IQ30" s="20">
        <f>IQ28+15</f>
        <v>2125</v>
      </c>
      <c r="IR30" s="20">
        <f>IR28</f>
        <v>1463</v>
      </c>
      <c r="IS30" s="20">
        <f>+IS28+158</f>
        <v>1911</v>
      </c>
      <c r="IT30" s="20">
        <f>+IT28+301</f>
        <v>3391</v>
      </c>
      <c r="IU30" s="20">
        <f>+IU28+152</f>
        <v>3188</v>
      </c>
      <c r="IV30" s="20">
        <f>+IV28+11</f>
        <v>2941</v>
      </c>
      <c r="IW30" s="20">
        <f>+IW28+5</f>
        <v>2358</v>
      </c>
      <c r="IX30" s="20">
        <f>+IX28+40</f>
        <v>3120</v>
      </c>
      <c r="IY30" s="20">
        <f>+IY28+34</f>
        <v>2332</v>
      </c>
      <c r="IZ30" s="20">
        <f>+IZ28+72</f>
        <v>2181</v>
      </c>
      <c r="JA30" s="20">
        <f>+JA28+16</f>
        <v>2558</v>
      </c>
      <c r="JB30" s="20">
        <f>JB28+102</f>
        <v>2531</v>
      </c>
      <c r="JC30" s="20">
        <f>JC28+103</f>
        <v>3312</v>
      </c>
      <c r="JD30" s="20">
        <f>+JD28+86</f>
        <v>2680</v>
      </c>
      <c r="JE30" s="20">
        <f>+JE28+39</f>
        <v>2501</v>
      </c>
      <c r="JF30" s="20">
        <f>+JF28+10</f>
        <v>2432</v>
      </c>
      <c r="JG30" s="20">
        <f>+JG28+144</f>
        <v>3041</v>
      </c>
      <c r="JH30" s="20">
        <f>+JH28+53</f>
        <v>2789</v>
      </c>
      <c r="JI30" s="20">
        <f>+JI28+21</f>
        <v>2890</v>
      </c>
      <c r="JJ30" s="20">
        <f>JJ28+21</f>
        <v>2733</v>
      </c>
      <c r="JK30" s="20">
        <f>+JK28+83</f>
        <v>2882</v>
      </c>
      <c r="JL30" s="20">
        <f>+JL28+170</f>
        <v>2765</v>
      </c>
      <c r="JM30" s="20">
        <f>+JM28+148</f>
        <v>3203</v>
      </c>
      <c r="JN30" s="20">
        <f>+JN28+17</f>
        <v>3002</v>
      </c>
      <c r="JO30" s="20">
        <f>+JO28+37</f>
        <v>2489</v>
      </c>
      <c r="JP30" s="20">
        <f>+JP28+20</f>
        <v>2811</v>
      </c>
      <c r="JQ30" s="20">
        <f>+JQ28+86</f>
        <v>2804</v>
      </c>
      <c r="JR30" s="20">
        <f>+JR28+31</f>
        <v>2688</v>
      </c>
      <c r="JS30" s="20">
        <f>+JS28+10</f>
        <v>2431</v>
      </c>
      <c r="JT30" s="20">
        <f>+JT28+28</f>
        <v>2255</v>
      </c>
      <c r="JU30" s="20">
        <f>JU28+88</f>
        <v>2240</v>
      </c>
      <c r="JV30" s="20">
        <f>+JV28+30</f>
        <v>2260</v>
      </c>
      <c r="JW30" s="20">
        <f>+JW28+53</f>
        <v>2139</v>
      </c>
      <c r="JX30" s="20">
        <f>+JX28+96</f>
        <v>2678</v>
      </c>
      <c r="JY30" s="20">
        <f>+JY28+52</f>
        <v>2355</v>
      </c>
      <c r="JZ30" s="20">
        <f>+JZ28+73</f>
        <v>1964</v>
      </c>
      <c r="KA30" s="20">
        <f>KA28+94</f>
        <v>3043</v>
      </c>
      <c r="KB30" s="20">
        <f>KB28+31</f>
        <v>2672</v>
      </c>
      <c r="KC30" s="20">
        <f>KC28+5</f>
        <v>2382</v>
      </c>
      <c r="KD30" s="20">
        <f>KD28+5</f>
        <v>2382</v>
      </c>
      <c r="KE30" s="20">
        <f>+KE28+27</f>
        <v>2179</v>
      </c>
      <c r="KF30" s="20">
        <f>+KF28+172</f>
        <v>3027</v>
      </c>
      <c r="KG30" s="20">
        <f>+KG28+124</f>
        <v>2696</v>
      </c>
      <c r="KH30" s="20">
        <f>+KH28+62</f>
        <v>3101</v>
      </c>
      <c r="KI30" s="20">
        <f>KI28+66</f>
        <v>2633</v>
      </c>
      <c r="KJ30" s="20">
        <f>+KJ28+81</f>
        <v>2718</v>
      </c>
      <c r="KK30" s="20">
        <f>+KK28+160</f>
        <v>2949</v>
      </c>
      <c r="KL30" s="20">
        <f>+KL28+117</f>
        <v>2885</v>
      </c>
      <c r="KM30" s="20">
        <f>+KM28+5</f>
        <v>2421</v>
      </c>
      <c r="KN30" s="20">
        <f>KN28+2</f>
        <v>2042</v>
      </c>
      <c r="KO30" s="20">
        <f>+KO28+11</f>
        <v>1861</v>
      </c>
      <c r="KP30" s="20">
        <f>+KP28+287</f>
        <v>2994</v>
      </c>
      <c r="KQ30" s="20">
        <f>KQ28+15</f>
        <v>2603</v>
      </c>
      <c r="KR30" s="20">
        <f>2105+4</f>
        <v>2109</v>
      </c>
      <c r="KS30" s="20">
        <f>1880+7</f>
        <v>1887</v>
      </c>
      <c r="KT30" s="20">
        <f>KT28+28</f>
        <v>1984</v>
      </c>
      <c r="KU30" s="20">
        <f>2560+9</f>
        <v>2569</v>
      </c>
      <c r="KV30" s="20">
        <f>2096+10</f>
        <v>2106</v>
      </c>
      <c r="KW30" s="20">
        <f>1856+30</f>
        <v>1886</v>
      </c>
      <c r="KX30" s="20">
        <f>KX28+28</f>
        <v>1653</v>
      </c>
      <c r="KY30" s="20">
        <f>+KY28+15</f>
        <v>2920</v>
      </c>
      <c r="KZ30" s="20">
        <f>+KZ28+26</f>
        <v>2717</v>
      </c>
      <c r="LA30" s="20">
        <f>+LA28+86</f>
        <v>2441</v>
      </c>
      <c r="LB30" s="20">
        <f>+LB28+20</f>
        <v>2474</v>
      </c>
      <c r="LC30" s="20">
        <f>+LC28+76</f>
        <v>2378</v>
      </c>
      <c r="LD30" s="20">
        <f>+LD28+213</f>
        <v>2045</v>
      </c>
      <c r="LE30" s="20">
        <f>LE28+70</f>
        <v>2870</v>
      </c>
      <c r="LF30" s="20">
        <f>+LF28+45</f>
        <v>2742</v>
      </c>
      <c r="LG30" s="20">
        <f>+LG28+18</f>
        <v>2218</v>
      </c>
      <c r="LH30" s="20">
        <f>+LH28+10</f>
        <v>2116</v>
      </c>
      <c r="LI30" s="20">
        <f>+LI28+177</f>
        <v>2272</v>
      </c>
      <c r="LJ30" s="20">
        <f>+LJ28+53</f>
        <v>2734</v>
      </c>
      <c r="LK30" s="20">
        <f>LK28+28</f>
        <v>2155</v>
      </c>
      <c r="LL30" s="20">
        <f>+LL28+42</f>
        <v>2056</v>
      </c>
      <c r="LM30" s="20">
        <f>+LM28+17</f>
        <v>1969</v>
      </c>
      <c r="LN30" s="20">
        <f>+LN28+106</f>
        <v>2472</v>
      </c>
      <c r="LO30" s="20">
        <f>+LO28+20</f>
        <v>2080</v>
      </c>
      <c r="LP30" s="20">
        <f>+LP28+39</f>
        <v>1766</v>
      </c>
      <c r="LQ30" s="20">
        <f>+LQ28+30</f>
        <v>1610</v>
      </c>
      <c r="LR30" s="20">
        <f>LR28+55</f>
        <v>1639</v>
      </c>
      <c r="LS30" s="20">
        <f>LS28+44</f>
        <v>2264</v>
      </c>
      <c r="LT30" s="20">
        <f>+LT28+50</f>
        <v>2005</v>
      </c>
      <c r="LU30" s="20">
        <f>+LU28+8</f>
        <v>2072</v>
      </c>
      <c r="LV30" s="20">
        <f>+LV28+20</f>
        <v>1962</v>
      </c>
      <c r="LW30" s="20">
        <f>+LW28+59</f>
        <v>1663</v>
      </c>
      <c r="LX30" s="20">
        <f>+LX28+186</f>
        <v>2776</v>
      </c>
      <c r="LY30" s="20">
        <f>+LY28+77</f>
        <v>2357</v>
      </c>
      <c r="LZ30" s="20">
        <f>+LZ28+41</f>
        <v>2611</v>
      </c>
      <c r="MA30" s="20">
        <f>+MA28+66</f>
        <v>2627</v>
      </c>
      <c r="MB30" s="20">
        <f>+MB28+37</f>
        <v>1539</v>
      </c>
      <c r="MC30" s="20">
        <f>+MC28+87</f>
        <v>2268</v>
      </c>
      <c r="MD30" s="20">
        <f>MD28+26</f>
        <v>2062</v>
      </c>
      <c r="ME30" s="20">
        <f>+ME28+44</f>
        <v>1904</v>
      </c>
      <c r="MF30" s="20">
        <f>+MF28+54</f>
        <v>2289</v>
      </c>
      <c r="MG30" s="20">
        <f>+MG28+34</f>
        <v>1543</v>
      </c>
      <c r="MH30" s="20">
        <f>+MH28+66</f>
        <v>2742</v>
      </c>
      <c r="MI30" s="20">
        <f>+MI28+6</f>
        <v>2241</v>
      </c>
      <c r="MJ30" s="20">
        <f>+MJ28+36</f>
        <v>1813</v>
      </c>
      <c r="MK30" s="20">
        <f>+MK28+1</f>
        <v>1723</v>
      </c>
      <c r="ML30" s="20">
        <f>ML28+63</f>
        <v>1430</v>
      </c>
      <c r="MM30" s="20">
        <f>+MM28+16</f>
        <v>2316</v>
      </c>
      <c r="MN30" s="20">
        <f>+MN28+17</f>
        <v>2007</v>
      </c>
      <c r="MO30" s="20">
        <f>MO28+20</f>
        <v>1956</v>
      </c>
      <c r="MP30" s="20">
        <f>+MP28+1</f>
        <v>1827</v>
      </c>
      <c r="MQ30" s="20">
        <f>+MQ28+29</f>
        <v>1527</v>
      </c>
      <c r="MR30" s="20">
        <f>+MR28+19</f>
        <v>2580</v>
      </c>
      <c r="MS30" s="20">
        <f>+MS28+143</f>
        <v>2738</v>
      </c>
      <c r="MT30" s="20">
        <f>+MT28+92</f>
        <v>2504</v>
      </c>
      <c r="MU30" s="20">
        <f>+MU28+1</f>
        <v>2467</v>
      </c>
      <c r="MV30" s="20">
        <f>+MV28+153</f>
        <v>2363</v>
      </c>
      <c r="MW30" s="20">
        <f>+MW28+129</f>
        <v>3602</v>
      </c>
      <c r="MX30" s="20">
        <f>+MX28+3</f>
        <v>2218</v>
      </c>
      <c r="MY30" s="20">
        <f>+MY28+8</f>
        <v>1782</v>
      </c>
      <c r="MZ30" s="20">
        <f>+MZ28+53</f>
        <v>1482</v>
      </c>
      <c r="NA30" s="20">
        <f>+NA28+16</f>
        <v>2673</v>
      </c>
      <c r="NB30" s="20">
        <f>+NB28+75</f>
        <v>2242</v>
      </c>
      <c r="NC30" s="20">
        <f>+NC28+11</f>
        <v>1817</v>
      </c>
      <c r="ND30" s="20">
        <f>+ND28+2</f>
        <v>1637</v>
      </c>
      <c r="NE30" s="20">
        <f>+NE28+61</f>
        <v>1386</v>
      </c>
      <c r="NF30" s="20">
        <f>+NF28+48</f>
        <v>2116</v>
      </c>
      <c r="NG30" s="20">
        <f>+NG28+6</f>
        <v>1928</v>
      </c>
      <c r="NH30" s="20">
        <f>+NH28+2</f>
        <v>1672</v>
      </c>
      <c r="NI30" s="20">
        <f>+NI28+1</f>
        <v>1532</v>
      </c>
      <c r="NJ30" s="20">
        <f>+NJ28+8</f>
        <v>1282</v>
      </c>
      <c r="NK30" s="20">
        <f>+NK28+70</f>
        <v>2293</v>
      </c>
      <c r="NL30" s="20">
        <f>+NL28+99</f>
        <v>2332</v>
      </c>
      <c r="NM30" s="20">
        <f>+NM28+7</f>
        <v>1804</v>
      </c>
      <c r="NN30" s="20">
        <f>+NN28+67</f>
        <v>1718</v>
      </c>
      <c r="NO30" s="20">
        <f>+NO28+55</f>
        <v>2258</v>
      </c>
      <c r="NP30" s="20">
        <f>+NP28+191</f>
        <v>2544</v>
      </c>
      <c r="NQ30" s="20">
        <f>+NQ28+119</f>
        <v>2104</v>
      </c>
      <c r="NR30" s="20">
        <f>NR28+117</f>
        <v>2278</v>
      </c>
      <c r="NS30" s="20">
        <f>+NS28+10</f>
        <v>1824</v>
      </c>
      <c r="NT30" s="20">
        <f>+NT28+170</f>
        <v>2572</v>
      </c>
      <c r="NU30" s="20">
        <f>+NU28+56</f>
        <v>2516</v>
      </c>
      <c r="NV30" s="20">
        <f>+NV28+19</f>
        <v>2286</v>
      </c>
      <c r="NW30" s="20">
        <f>NW28+80</f>
        <v>2291</v>
      </c>
      <c r="NX30" s="20">
        <f>NX28+21</f>
        <v>1899</v>
      </c>
      <c r="NY30" s="20">
        <f>NY28+29</f>
        <v>2969</v>
      </c>
      <c r="NZ30" s="20">
        <f>NZ28+41</f>
        <v>2441</v>
      </c>
      <c r="OA30" s="20">
        <f>OA28+28</f>
        <v>1990</v>
      </c>
      <c r="OB30" s="20">
        <f>OB28+18</f>
        <v>1726</v>
      </c>
      <c r="OC30" s="20">
        <f>OC28+42</f>
        <v>1834</v>
      </c>
      <c r="OD30" s="20">
        <f>OD28+51</f>
        <v>2542</v>
      </c>
      <c r="OE30" s="20">
        <f>OE28+33</f>
        <v>2176</v>
      </c>
      <c r="OF30" s="20">
        <f>OF28+39</f>
        <v>2058</v>
      </c>
      <c r="OG30" s="20">
        <f>OG28+7</f>
        <v>1956</v>
      </c>
      <c r="OH30" s="20">
        <f>+OH28+21</f>
        <v>1884</v>
      </c>
      <c r="OI30" s="20">
        <f>+OI28+130</f>
        <v>1367</v>
      </c>
      <c r="OJ30" s="20">
        <f>+OJ28+131</f>
        <v>2544</v>
      </c>
      <c r="OK30" s="20">
        <f>+OK28+44</f>
        <v>2374</v>
      </c>
      <c r="OL30" s="20">
        <f>+OL28+122</f>
        <v>2269</v>
      </c>
      <c r="OM30" s="20">
        <f>OM28+25</f>
        <v>2189</v>
      </c>
      <c r="ON30" s="20">
        <f>+ON28+97</f>
        <v>2483</v>
      </c>
      <c r="OO30" s="20">
        <f>+OO28+40</f>
        <v>2291</v>
      </c>
      <c r="OP30" s="20">
        <f>+OP28+42</f>
        <v>1992</v>
      </c>
      <c r="OQ30" s="20">
        <f>+OQ28+31</f>
        <v>1710</v>
      </c>
      <c r="OR30" s="20">
        <f>OR28+75</f>
        <v>1809</v>
      </c>
      <c r="OS30" s="20">
        <f>+OS28+120</f>
        <v>1524</v>
      </c>
      <c r="OT30" s="20">
        <f>+OT28+98</f>
        <v>2222</v>
      </c>
      <c r="OU30" s="20">
        <f>+OU28+37</f>
        <v>1976</v>
      </c>
      <c r="OV30" s="20">
        <f>OV28+38</f>
        <v>1887</v>
      </c>
      <c r="OW30" s="20">
        <f>OW28+12</f>
        <v>1898</v>
      </c>
      <c r="OX30" s="20">
        <f>+OX28+39</f>
        <v>2613</v>
      </c>
      <c r="OY30" s="20">
        <f>+OY28+4</f>
        <v>2368</v>
      </c>
      <c r="OZ30" s="20">
        <f>+OZ28+5</f>
        <v>2047</v>
      </c>
      <c r="PA30" s="20">
        <f>+PA28+3</f>
        <v>1755</v>
      </c>
      <c r="PB30" s="20">
        <f>+PB28+8</f>
        <v>1599</v>
      </c>
      <c r="PC30" s="20">
        <f>PC28+8</f>
        <v>2940</v>
      </c>
      <c r="PD30" s="20">
        <f>+PD28+77</f>
        <v>2701</v>
      </c>
      <c r="PE30" s="20">
        <f>+PE28+46</f>
        <v>2296</v>
      </c>
      <c r="PF30" s="20">
        <f>+PF28+100</f>
        <v>2227</v>
      </c>
      <c r="PG30" s="20">
        <f>+PG28+51</f>
        <v>1997</v>
      </c>
      <c r="PH30" s="20">
        <f>+PH28+38</f>
        <v>3339</v>
      </c>
      <c r="PI30" s="20">
        <f>+PI28+63</f>
        <v>2599</v>
      </c>
      <c r="PJ30" s="20">
        <f>+PJ28+74</f>
        <v>2735</v>
      </c>
      <c r="PK30" s="20">
        <f>+PK28+8</f>
        <v>1936</v>
      </c>
      <c r="PL30" s="20">
        <f>+PL28+67</f>
        <v>1804</v>
      </c>
      <c r="PM30" s="20">
        <f>+PM28+61</f>
        <v>2555</v>
      </c>
      <c r="PN30" s="20">
        <f>+PN28+9</f>
        <v>2244</v>
      </c>
      <c r="PO30" s="20">
        <f>+PO28+68</f>
        <v>2581</v>
      </c>
      <c r="PP30" s="20">
        <f>PP28+24</f>
        <v>2168</v>
      </c>
      <c r="PQ30" s="20">
        <f>+PQ28+127</f>
        <v>2680</v>
      </c>
      <c r="PR30" s="20">
        <f>+PR28+32</f>
        <v>2594</v>
      </c>
      <c r="PS30" s="20">
        <f>+PS28+8</f>
        <v>2131</v>
      </c>
      <c r="PT30" s="20">
        <f>+PT28+31</f>
        <v>1802</v>
      </c>
      <c r="PU30" s="20">
        <f>+PU28+23</f>
        <v>1680</v>
      </c>
      <c r="PV30" s="20">
        <f>+PV28+69</f>
        <v>2624</v>
      </c>
      <c r="PW30" s="20">
        <f>+PW28+79</f>
        <v>2240</v>
      </c>
      <c r="PX30" s="20">
        <f>+PX28+30</f>
        <v>2014</v>
      </c>
      <c r="PY30" s="20">
        <f>+PY28+16</f>
        <v>2058</v>
      </c>
      <c r="PZ30" s="20">
        <f>PZ28+PX3275</f>
        <v>2188</v>
      </c>
      <c r="QA30" s="20">
        <f>+QA28+226</f>
        <v>2102</v>
      </c>
      <c r="QB30" s="20">
        <f>QB28+109</f>
        <v>2545</v>
      </c>
      <c r="QC30" s="20">
        <f>QC28+22</f>
        <v>1936</v>
      </c>
      <c r="QD30" s="20">
        <f>+QD28+50</f>
        <v>1995</v>
      </c>
      <c r="QE30" s="20">
        <f>+QE28+67</f>
        <v>2516</v>
      </c>
      <c r="QF30" s="20">
        <f>+QF28+76</f>
        <v>2698</v>
      </c>
      <c r="QG30" s="20">
        <f>+QG28+20</f>
        <v>2181</v>
      </c>
      <c r="QH30" s="20">
        <f>+QH28+91</f>
        <v>2177</v>
      </c>
      <c r="QI30" s="20">
        <f>+QI28+110</f>
        <v>2600</v>
      </c>
      <c r="QJ30" s="20">
        <f>+QJ28+32</f>
        <v>2583</v>
      </c>
      <c r="QK30" s="20">
        <f>+QK28+3</f>
        <v>2129</v>
      </c>
      <c r="QL30" s="20">
        <f>+QL28+20</f>
        <v>1797</v>
      </c>
      <c r="QM30" s="20">
        <f>+QM28+30</f>
        <v>1988</v>
      </c>
      <c r="QN30" s="20">
        <f>+QN28+20</f>
        <v>2517</v>
      </c>
      <c r="QO30" s="20">
        <f>+QO28+9</f>
        <v>2232</v>
      </c>
      <c r="QP30" s="20">
        <f>+QP28+9</f>
        <v>2002</v>
      </c>
      <c r="QQ30" s="20">
        <f>+QQ28+40</f>
        <v>2107</v>
      </c>
      <c r="QR30" s="20">
        <f>+QR28+8</f>
        <v>1826</v>
      </c>
      <c r="QS30" s="20">
        <f>+QS28+120</f>
        <v>2789</v>
      </c>
      <c r="QT30" s="20">
        <f>+QT28+119</f>
        <v>2886</v>
      </c>
      <c r="QU30" s="20">
        <f>+QU28+47</f>
        <v>2717</v>
      </c>
      <c r="QV30" s="20">
        <f>+QV28+80</f>
        <v>2738</v>
      </c>
      <c r="QW30" s="20">
        <f>QW28+79</f>
        <v>2767</v>
      </c>
      <c r="QX30" s="20">
        <f>QX28+238</f>
        <v>2930</v>
      </c>
      <c r="QY30" s="20">
        <f>+QY28+10</f>
        <v>2306</v>
      </c>
      <c r="QZ30" s="20">
        <f>+QZ28+13</f>
        <v>2061</v>
      </c>
      <c r="RA30" s="20">
        <f>+RA28+8</f>
        <v>2185</v>
      </c>
      <c r="RB30" s="20">
        <f>+RB28+64</f>
        <v>1886</v>
      </c>
      <c r="RC30" s="20">
        <f>+RC28+132</f>
        <v>2693</v>
      </c>
      <c r="RD30" s="20">
        <f>+RD28+49</f>
        <v>2509</v>
      </c>
      <c r="RE30" s="20">
        <f>+RE28+33</f>
        <v>2206</v>
      </c>
      <c r="RF30" s="20">
        <f>RF28+51</f>
        <v>2324</v>
      </c>
      <c r="RG30" s="20">
        <f>+RG28+58</f>
        <v>2715</v>
      </c>
      <c r="RH30" s="20">
        <f>+RH28+32</f>
        <v>2221</v>
      </c>
      <c r="RI30" s="20">
        <f>RI28+0</f>
        <v>1429</v>
      </c>
      <c r="RJ30" s="20">
        <f>RJ28+87</f>
        <v>1712</v>
      </c>
      <c r="RK30" s="20">
        <f>RK28+180</f>
        <v>4030</v>
      </c>
      <c r="RL30" s="20">
        <f>+RL28+86</f>
        <v>2846</v>
      </c>
      <c r="RM30" s="20">
        <f>+RM28+157</f>
        <v>3305</v>
      </c>
      <c r="RN30" s="20">
        <f>+RN28+44</f>
        <v>2507</v>
      </c>
      <c r="RO30" s="20">
        <f>+RO28+95</f>
        <v>3691</v>
      </c>
      <c r="RP30" s="20">
        <f>+RP28+155</f>
        <v>2715</v>
      </c>
      <c r="RQ30" s="20">
        <v>3509</v>
      </c>
      <c r="RR30" s="20">
        <f>RR28+7</f>
        <v>2356</v>
      </c>
      <c r="RS30" s="20">
        <f>RS28+22</f>
        <v>2543</v>
      </c>
      <c r="RT30" s="20">
        <f>RT28+54</f>
        <v>1732</v>
      </c>
      <c r="RU30" s="20">
        <f>RU28+207</f>
        <v>3027</v>
      </c>
      <c r="RV30" s="20">
        <f>RV28+45</f>
        <v>2606</v>
      </c>
      <c r="RW30" s="20">
        <f>RW28+37</f>
        <v>2434</v>
      </c>
      <c r="RX30" s="20">
        <f>RX28+11</f>
        <v>1990</v>
      </c>
      <c r="RY30" s="20">
        <f>RY28+67</f>
        <v>2722</v>
      </c>
      <c r="RZ30" s="20">
        <f>RZ28+4</f>
        <v>2273</v>
      </c>
      <c r="SA30" s="20">
        <f>SA28+5</f>
        <v>1626</v>
      </c>
      <c r="SB30" s="20">
        <v>1934</v>
      </c>
      <c r="SC30" s="20">
        <f>SC28+3</f>
        <v>1272</v>
      </c>
      <c r="SD30" s="20">
        <f>SD28+23</f>
        <v>2629</v>
      </c>
      <c r="SE30" s="20">
        <f>SE28+80</f>
        <v>2896</v>
      </c>
      <c r="SF30" s="20">
        <f>SF28+31</f>
        <v>2443</v>
      </c>
      <c r="SG30" s="20">
        <f>SG28+29</f>
        <v>1966</v>
      </c>
      <c r="SH30" s="20">
        <f>SH28+138</f>
        <v>2924</v>
      </c>
      <c r="SI30" s="20">
        <f>SI28+60</f>
        <v>3352</v>
      </c>
      <c r="SJ30" s="20">
        <f>SJ28+145</f>
        <v>2926</v>
      </c>
      <c r="SK30" s="20">
        <f>SK28+144</f>
        <v>2798</v>
      </c>
      <c r="SL30" s="20">
        <f>SL28+135</f>
        <v>2884</v>
      </c>
      <c r="SM30" s="20">
        <f>SM28+44</f>
        <v>2752</v>
      </c>
      <c r="SN30" s="20">
        <f>SN28+1</f>
        <v>2547</v>
      </c>
      <c r="SO30" s="20">
        <f>SO28+61</f>
        <v>2401</v>
      </c>
      <c r="SP30" s="20">
        <f>SP28+115</f>
        <v>2428</v>
      </c>
      <c r="SQ30" s="20">
        <f>SQ28+45</f>
        <v>2438</v>
      </c>
      <c r="SR30" s="20">
        <f>SR28+178</f>
        <v>2834</v>
      </c>
      <c r="SS30" s="20">
        <f>SS28+71</f>
        <v>2516</v>
      </c>
      <c r="ST30" s="20">
        <f>ST28+56</f>
        <v>2628</v>
      </c>
      <c r="SU30" s="20">
        <f>SU28+229</f>
        <v>3350</v>
      </c>
      <c r="SV30" s="20">
        <f>SV28+13</f>
        <v>3129</v>
      </c>
      <c r="SW30" s="20">
        <f>SW28+6</f>
        <v>2737</v>
      </c>
      <c r="SX30" s="20">
        <f>SX28+52</f>
        <v>2759</v>
      </c>
      <c r="SY30" s="20">
        <f>SY28+17</f>
        <v>2639</v>
      </c>
      <c r="SZ30" s="20">
        <f>SZ28+169</f>
        <v>3638</v>
      </c>
      <c r="TA30" s="20">
        <f>TA28+143</f>
        <v>3016</v>
      </c>
      <c r="TB30" s="20">
        <f>TB28+131</f>
        <v>2353</v>
      </c>
      <c r="TC30" s="20">
        <f>TC28+128</f>
        <v>2275</v>
      </c>
      <c r="TD30" s="20">
        <f>TD28+189</f>
        <v>1319</v>
      </c>
      <c r="TE30" s="20">
        <f>TE28+169</f>
        <v>1317</v>
      </c>
      <c r="TF30" s="20">
        <f>TF28+168</f>
        <v>2489</v>
      </c>
      <c r="TG30" s="20">
        <f>TG28+196</f>
        <v>2644</v>
      </c>
      <c r="TH30" s="20">
        <f>TH28+28</f>
        <v>2596</v>
      </c>
      <c r="TI30" s="20">
        <f>TI28+99</f>
        <v>2321</v>
      </c>
      <c r="TJ30" s="20">
        <f>TJ28+96</f>
        <v>1374</v>
      </c>
      <c r="TK30" s="20">
        <f>TK28+100</f>
        <v>2434</v>
      </c>
      <c r="TL30" s="20">
        <f>TL28+182</f>
        <v>2562</v>
      </c>
      <c r="TM30" s="20">
        <f>TM28+106</f>
        <v>2169</v>
      </c>
      <c r="TN30" s="20">
        <v>2135</v>
      </c>
      <c r="TO30" s="20">
        <f>TO28+7</f>
        <v>2147</v>
      </c>
      <c r="TP30" s="20">
        <f>TP28+136</f>
        <v>2531</v>
      </c>
      <c r="TQ30" s="20">
        <f>TQ28+162</f>
        <v>2751</v>
      </c>
      <c r="TR30" s="20">
        <f>TR28+79</f>
        <v>2198</v>
      </c>
      <c r="TS30" s="20">
        <f>TS28+26</f>
        <v>2186</v>
      </c>
      <c r="TT30" s="20">
        <f>TT28+161</f>
        <v>2760</v>
      </c>
      <c r="TU30" s="20">
        <f>TU28+134</f>
        <v>1631</v>
      </c>
      <c r="TV30" s="20">
        <f>TV28+165</f>
        <v>1223</v>
      </c>
      <c r="TW30" s="20">
        <f>TW28+108</f>
        <v>1346</v>
      </c>
      <c r="TX30" s="20">
        <f>TX28+168</f>
        <v>1015</v>
      </c>
      <c r="TY30" s="20">
        <f>TY28+25</f>
        <v>103</v>
      </c>
      <c r="TZ30" s="20">
        <f>TZ28+92</f>
        <v>1141</v>
      </c>
      <c r="UA30" s="20">
        <f>UA28+41</f>
        <v>381</v>
      </c>
      <c r="UB30" s="20">
        <f>UB28+70</f>
        <v>1018</v>
      </c>
      <c r="UC30" s="20">
        <f>UC28+95</f>
        <v>422</v>
      </c>
      <c r="UD30" s="20">
        <f>UD28+16</f>
        <v>76</v>
      </c>
      <c r="UE30" s="20">
        <f>UE28+40</f>
        <v>218</v>
      </c>
      <c r="UF30" s="20">
        <f>UF28+48</f>
        <v>1929</v>
      </c>
      <c r="UG30" s="20">
        <f>UG28+35</f>
        <v>1830</v>
      </c>
      <c r="UH30" s="20">
        <f>UH28+4</f>
        <v>1786</v>
      </c>
      <c r="UI30" s="20">
        <f>UI28+105</f>
        <v>2363</v>
      </c>
      <c r="UJ30" s="20">
        <f>UJ28+18</f>
        <v>2277</v>
      </c>
      <c r="UK30" s="20">
        <f>UK28+12</f>
        <v>2308</v>
      </c>
      <c r="UL30" s="20">
        <f>UL28+5</f>
        <v>2150</v>
      </c>
      <c r="UM30" s="20">
        <f>UM28+5</f>
        <v>1698</v>
      </c>
      <c r="UN30" s="20">
        <f>UN28+87</f>
        <v>2087</v>
      </c>
      <c r="UO30" s="20">
        <f>UO28+15</f>
        <v>2232</v>
      </c>
      <c r="UP30" s="20">
        <f>UP28+93</f>
        <v>2409</v>
      </c>
      <c r="UQ30" s="20">
        <f>UQ28+44</f>
        <v>2215</v>
      </c>
      <c r="UR30" s="20">
        <f>UR28+77</f>
        <v>2237</v>
      </c>
      <c r="US30" s="20">
        <f>US28+111</f>
        <v>2518</v>
      </c>
      <c r="UT30" s="20">
        <f>UT28+34</f>
        <v>2694</v>
      </c>
      <c r="UU30" s="20">
        <f>UU28+31</f>
        <v>2591</v>
      </c>
      <c r="UV30" s="20">
        <f>UV28+8</f>
        <v>2601</v>
      </c>
      <c r="UW30" s="20">
        <f>UW28+13</f>
        <v>2158</v>
      </c>
      <c r="UX30" s="20">
        <f>UX28+142</f>
        <v>2690</v>
      </c>
      <c r="UY30" s="20">
        <f>UY28+49</f>
        <v>2464</v>
      </c>
      <c r="UZ30" s="20">
        <f>UZ26+16</f>
        <v>2138</v>
      </c>
      <c r="VA30" s="20">
        <f>VA28+6</f>
        <v>1847</v>
      </c>
      <c r="VB30" s="20">
        <f>VB28+95</f>
        <v>2964</v>
      </c>
      <c r="VC30" s="20">
        <f>VC28+33</f>
        <v>2270</v>
      </c>
      <c r="VD30" s="20">
        <f>VD28+10</f>
        <v>2042</v>
      </c>
      <c r="VE30" s="20">
        <f>VE28+2</f>
        <v>1789</v>
      </c>
      <c r="VF30" s="20">
        <f>VF28+23</f>
        <v>1912</v>
      </c>
      <c r="VG30" s="20">
        <f>VG28+21</f>
        <v>2405</v>
      </c>
      <c r="VH30" s="20">
        <f>VH28+10</f>
        <v>2275</v>
      </c>
      <c r="VI30" s="20">
        <f>VI28+9</f>
        <v>2216</v>
      </c>
      <c r="VJ30" s="20">
        <f>VJ28+3</f>
        <v>1989</v>
      </c>
      <c r="VK30" s="20">
        <f>VK28+3</f>
        <v>2116</v>
      </c>
      <c r="VL30" s="20">
        <f>VL28+91</f>
        <v>2478</v>
      </c>
      <c r="VM30" s="20">
        <f>VM28+85</f>
        <v>2486</v>
      </c>
      <c r="VN30" s="20">
        <f>VN28+14</f>
        <v>2324</v>
      </c>
      <c r="VO30" s="20">
        <f>VO28+64</f>
        <v>2340</v>
      </c>
      <c r="VP30" s="20">
        <f>VP28+21</f>
        <v>2348</v>
      </c>
      <c r="VQ30" s="20">
        <f>VQ28+13</f>
        <v>2626</v>
      </c>
      <c r="VR30" s="20">
        <f>VR28+14</f>
        <v>2197</v>
      </c>
      <c r="VS30" s="20">
        <f>VS28+0</f>
        <v>1821</v>
      </c>
      <c r="VT30" s="20">
        <f>VT28+4</f>
        <v>1701</v>
      </c>
      <c r="VU30" s="20">
        <f>VU28+4</f>
        <v>1676</v>
      </c>
      <c r="VV30" s="20">
        <f>VV28+28</f>
        <v>2499</v>
      </c>
      <c r="VW30" s="20">
        <f>VW28+5</f>
        <v>2060</v>
      </c>
      <c r="VX30" s="20">
        <f>VX28+8</f>
        <v>1806</v>
      </c>
      <c r="VY30" s="20">
        <f>VY28+8</f>
        <v>1656</v>
      </c>
      <c r="VZ30" s="20">
        <f>VZ28+2</f>
        <v>1680</v>
      </c>
      <c r="WA30" s="20">
        <f>WA28+15</f>
        <v>2599</v>
      </c>
      <c r="WB30" s="20">
        <f>WB28+1</f>
        <v>2023</v>
      </c>
      <c r="WC30" s="20">
        <f>WC28+4</f>
        <v>1660</v>
      </c>
      <c r="WD30" s="20">
        <f>WD28+7</f>
        <v>1567</v>
      </c>
      <c r="WE30" s="20">
        <f>WE28+0</f>
        <v>1401</v>
      </c>
      <c r="WF30" s="20">
        <f>WF28+15</f>
        <v>2760</v>
      </c>
      <c r="WG30" s="20">
        <f>WG28+1</f>
        <v>2450</v>
      </c>
      <c r="WH30" s="20">
        <f>WH28+10</f>
        <v>2588</v>
      </c>
      <c r="WI30" s="20">
        <f>WI28+2</f>
        <v>2124</v>
      </c>
      <c r="WJ30" s="20">
        <f>WJ28+11</f>
        <v>2869</v>
      </c>
      <c r="WK30" s="20">
        <f>WK28+34</f>
        <v>2966</v>
      </c>
      <c r="WL30" s="20">
        <f>WL28+6</f>
        <v>2636</v>
      </c>
      <c r="WM30" s="20">
        <f>WM28+0</f>
        <v>2000</v>
      </c>
      <c r="WN30" s="20">
        <f>WN28+7</f>
        <v>1883</v>
      </c>
      <c r="WO30" s="20">
        <f>WO28+1</f>
        <v>2700</v>
      </c>
      <c r="WP30" s="20">
        <f>WP28+1</f>
        <v>2372</v>
      </c>
      <c r="WQ30" s="20">
        <f>WQ28+4</f>
        <v>1864</v>
      </c>
      <c r="WR30" s="20">
        <f>WR28+1</f>
        <v>1697</v>
      </c>
      <c r="WS30" s="20">
        <f>WS28+13</f>
        <v>1554</v>
      </c>
      <c r="WT30" s="20">
        <f>WT28+2</f>
        <v>2147</v>
      </c>
      <c r="WU30" s="20">
        <f>WU28+0</f>
        <v>1848</v>
      </c>
      <c r="WV30" s="20">
        <f>WV28+1</f>
        <v>1944</v>
      </c>
      <c r="WW30" s="20">
        <f>WW28</f>
        <v>1611</v>
      </c>
      <c r="WX30" s="20">
        <f>WX28+1</f>
        <v>1396</v>
      </c>
      <c r="WY30" s="20">
        <f>WY28+8</f>
        <v>2100</v>
      </c>
      <c r="WZ30" s="20">
        <f>WZ28+8</f>
        <v>1861</v>
      </c>
      <c r="XA30" s="20">
        <f>XA28+6</f>
        <v>2036</v>
      </c>
      <c r="XB30" s="20">
        <f>+XB28+7</f>
        <v>1897</v>
      </c>
      <c r="XC30" s="20">
        <f>XC28+35</f>
        <v>1792</v>
      </c>
      <c r="XD30" s="20">
        <f>XD28+9</f>
        <v>2415</v>
      </c>
      <c r="XE30" s="20">
        <f>XE28+5</f>
        <v>2727</v>
      </c>
      <c r="XF30" s="20">
        <f>XF28+42</f>
        <v>2289</v>
      </c>
      <c r="XG30" s="20">
        <f>XG28+3</f>
        <v>2541</v>
      </c>
      <c r="XH30" s="20">
        <f>XH28+1</f>
        <v>2727</v>
      </c>
      <c r="XI30" s="20">
        <f>XI28+7</f>
        <v>2261</v>
      </c>
      <c r="XJ30" s="20">
        <f>XJ28+0</f>
        <v>1907</v>
      </c>
      <c r="XK30" s="20">
        <f>XK28+5</f>
        <v>1986</v>
      </c>
      <c r="XL30" s="20">
        <f>+XL28+4</f>
        <v>2010</v>
      </c>
      <c r="XM30" s="20">
        <v>3220</v>
      </c>
      <c r="XN30" s="20">
        <v>1988</v>
      </c>
      <c r="XO30" s="20">
        <v>2112</v>
      </c>
      <c r="XP30" s="20">
        <v>1878</v>
      </c>
      <c r="XQ30" s="20">
        <v>2086</v>
      </c>
      <c r="XR30" s="20">
        <v>2497</v>
      </c>
      <c r="XS30" s="20">
        <v>2350</v>
      </c>
      <c r="XT30" s="20">
        <v>2062</v>
      </c>
      <c r="XU30" s="20">
        <v>1854</v>
      </c>
      <c r="XV30" s="20">
        <v>2059</v>
      </c>
      <c r="XW30" s="20">
        <v>3415</v>
      </c>
      <c r="XX30" s="20">
        <v>3311</v>
      </c>
      <c r="XY30" s="20">
        <v>2766</v>
      </c>
      <c r="XZ30" s="20">
        <v>2984</v>
      </c>
      <c r="YA30" s="20">
        <v>2788</v>
      </c>
      <c r="YB30" s="20">
        <v>3054</v>
      </c>
      <c r="YC30" s="20">
        <v>2444</v>
      </c>
      <c r="YD30" s="20">
        <v>2201</v>
      </c>
      <c r="YE30" s="20">
        <v>2035</v>
      </c>
      <c r="YF30" s="20">
        <v>1973</v>
      </c>
      <c r="YG30" s="20">
        <v>3372</v>
      </c>
      <c r="YH30" s="20">
        <v>2553</v>
      </c>
      <c r="YI30" s="20">
        <v>2506</v>
      </c>
      <c r="YJ30" s="20">
        <v>2042</v>
      </c>
      <c r="YK30" s="20">
        <v>1905</v>
      </c>
      <c r="YL30" s="20">
        <v>2372</v>
      </c>
      <c r="YM30" s="20">
        <v>2431</v>
      </c>
      <c r="YN30" s="20">
        <v>2144</v>
      </c>
      <c r="YO30" s="20">
        <v>2012</v>
      </c>
      <c r="YP30" s="20">
        <v>1716</v>
      </c>
      <c r="YQ30" s="20">
        <v>2509</v>
      </c>
      <c r="YR30" s="20">
        <v>2489</v>
      </c>
      <c r="YS30" s="20">
        <v>2340</v>
      </c>
      <c r="YT30" s="20">
        <v>2320</v>
      </c>
      <c r="YU30" s="20">
        <v>1857</v>
      </c>
      <c r="YV30" s="20">
        <v>2344</v>
      </c>
      <c r="YW30" s="20">
        <v>1984</v>
      </c>
      <c r="YX30" s="20">
        <v>2321</v>
      </c>
      <c r="YY30" s="20">
        <v>85</v>
      </c>
      <c r="YZ30" s="20">
        <v>144</v>
      </c>
      <c r="ZA30" s="20">
        <v>1297</v>
      </c>
      <c r="ZB30" s="20">
        <v>2052</v>
      </c>
      <c r="ZC30" s="20">
        <v>1828</v>
      </c>
      <c r="ZD30" s="20">
        <v>2381</v>
      </c>
      <c r="ZE30" s="20">
        <v>2649</v>
      </c>
      <c r="ZF30" s="20">
        <v>2407</v>
      </c>
      <c r="ZG30" s="20">
        <v>2166</v>
      </c>
      <c r="ZH30" s="20">
        <v>1825</v>
      </c>
      <c r="ZI30" s="20">
        <v>2665</v>
      </c>
      <c r="ZJ30" s="20">
        <v>2170</v>
      </c>
      <c r="ZK30" s="20">
        <v>2323</v>
      </c>
      <c r="ZL30" s="20">
        <v>2262</v>
      </c>
      <c r="ZM30" s="20">
        <v>2085</v>
      </c>
      <c r="ZN30" s="20">
        <v>2877</v>
      </c>
      <c r="ZO30" s="20">
        <v>2764</v>
      </c>
      <c r="ZP30" s="20">
        <v>3236</v>
      </c>
      <c r="ZQ30" s="20">
        <v>2720</v>
      </c>
      <c r="ZR30" s="20">
        <v>2524</v>
      </c>
      <c r="ZS30" s="20">
        <v>2694</v>
      </c>
      <c r="ZT30" s="20">
        <v>2658</v>
      </c>
      <c r="ZU30" s="20">
        <v>2481</v>
      </c>
      <c r="ZV30" s="20">
        <v>2232</v>
      </c>
      <c r="ZW30" s="20">
        <v>2288</v>
      </c>
      <c r="ZX30" s="20">
        <v>2457</v>
      </c>
      <c r="ZY30" s="20">
        <v>2686</v>
      </c>
      <c r="ZZ30" s="20">
        <v>2050</v>
      </c>
      <c r="AAA30" s="20">
        <v>2197</v>
      </c>
      <c r="AAB30" s="20">
        <v>1988</v>
      </c>
      <c r="AAC30" s="20">
        <v>2376</v>
      </c>
      <c r="AAD30" s="20">
        <v>2487</v>
      </c>
      <c r="AAE30" s="20">
        <v>2237</v>
      </c>
      <c r="AAF30" s="20">
        <v>2761</v>
      </c>
      <c r="AAG30" s="20">
        <v>2052</v>
      </c>
      <c r="AAH30" s="20">
        <v>3001</v>
      </c>
      <c r="AAI30" s="20">
        <v>2535</v>
      </c>
      <c r="AAJ30" s="20">
        <v>2881</v>
      </c>
      <c r="AAK30" s="20">
        <v>2883</v>
      </c>
      <c r="AAL30" s="20">
        <v>2312</v>
      </c>
      <c r="AAM30" s="20">
        <v>1895</v>
      </c>
      <c r="AAN30" s="20">
        <v>2702</v>
      </c>
      <c r="AAO30" s="20">
        <v>2934</v>
      </c>
      <c r="AAP30" s="20">
        <v>2564</v>
      </c>
      <c r="AAQ30" s="20">
        <v>3327</v>
      </c>
      <c r="AAR30" s="20">
        <v>2543</v>
      </c>
      <c r="AAS30" s="20">
        <v>3490</v>
      </c>
      <c r="AAT30" s="20">
        <v>3115</v>
      </c>
      <c r="AAU30" s="20">
        <v>2270</v>
      </c>
      <c r="AAV30" s="20">
        <v>2961</v>
      </c>
      <c r="AAW30" s="20">
        <v>2665</v>
      </c>
      <c r="AAX30" s="20">
        <v>1998</v>
      </c>
      <c r="AAY30" s="20">
        <v>3545</v>
      </c>
      <c r="AAZ30" s="20">
        <v>3106</v>
      </c>
      <c r="ABA30" s="20">
        <v>2570</v>
      </c>
      <c r="ABB30" s="20">
        <v>2653</v>
      </c>
      <c r="ABC30" s="20">
        <v>2791</v>
      </c>
      <c r="ABD30" s="20">
        <v>2277</v>
      </c>
      <c r="ABE30" s="20">
        <v>2564</v>
      </c>
      <c r="ABF30" s="20">
        <v>3413</v>
      </c>
      <c r="ABG30" s="20">
        <v>3238</v>
      </c>
      <c r="ABH30" s="20">
        <v>3138</v>
      </c>
      <c r="ABI30" s="20">
        <v>3654</v>
      </c>
      <c r="ABJ30" s="20">
        <v>1259</v>
      </c>
      <c r="ABK30" s="20">
        <v>3405</v>
      </c>
      <c r="ABL30" s="20">
        <v>2968</v>
      </c>
      <c r="ABM30" s="20">
        <v>2744</v>
      </c>
      <c r="ABN30" s="20">
        <v>2839</v>
      </c>
      <c r="ABO30" s="20">
        <v>2355</v>
      </c>
      <c r="ABP30" s="20">
        <v>2101</v>
      </c>
      <c r="ABQ30" s="20">
        <v>2375</v>
      </c>
      <c r="ABR30" s="20">
        <v>1728</v>
      </c>
      <c r="ABS30" s="20">
        <v>2196</v>
      </c>
      <c r="ABT30" s="20">
        <v>2613</v>
      </c>
      <c r="ABU30" s="20">
        <v>2555</v>
      </c>
      <c r="ABV30" s="20">
        <v>2194</v>
      </c>
      <c r="ABW30" s="20">
        <v>995</v>
      </c>
      <c r="ABX30" s="20">
        <v>2084</v>
      </c>
      <c r="ABY30" s="20">
        <v>2011</v>
      </c>
      <c r="ABZ30" s="20">
        <v>2339</v>
      </c>
      <c r="ACA30" s="20">
        <v>1889</v>
      </c>
      <c r="ACB30" s="20">
        <v>3113</v>
      </c>
      <c r="ACC30" s="20">
        <v>2794</v>
      </c>
      <c r="ACD30" s="20">
        <v>2744</v>
      </c>
      <c r="ACE30" s="20">
        <v>2590</v>
      </c>
      <c r="ACF30" s="20">
        <v>1616</v>
      </c>
      <c r="ACG30" s="20">
        <v>1885</v>
      </c>
      <c r="ACH30" s="20">
        <v>2704</v>
      </c>
      <c r="ACI30" s="20">
        <v>1034</v>
      </c>
      <c r="ACJ30" s="20">
        <v>192</v>
      </c>
      <c r="ACK30" s="20">
        <v>1166</v>
      </c>
      <c r="ACL30" s="20">
        <v>663</v>
      </c>
      <c r="ACM30" s="20">
        <v>1991</v>
      </c>
      <c r="ACN30" s="20">
        <v>1909</v>
      </c>
      <c r="ACO30" s="20">
        <v>973</v>
      </c>
      <c r="ACP30" s="20">
        <v>117</v>
      </c>
      <c r="ACQ30" s="20">
        <v>108</v>
      </c>
      <c r="ACR30" s="20">
        <v>175</v>
      </c>
      <c r="ACS30" s="20">
        <v>459</v>
      </c>
      <c r="ACT30" s="20">
        <v>5</v>
      </c>
      <c r="ACU30" s="20">
        <v>13</v>
      </c>
      <c r="ACV30" s="20">
        <v>10</v>
      </c>
      <c r="ACW30" s="20">
        <v>41</v>
      </c>
      <c r="ACX30" s="20">
        <v>30</v>
      </c>
      <c r="ACY30" s="20">
        <v>2189</v>
      </c>
      <c r="ACZ30" s="20">
        <v>2834</v>
      </c>
      <c r="ADA30" s="20">
        <v>2393</v>
      </c>
      <c r="ADB30" s="20">
        <v>2630</v>
      </c>
      <c r="ADC30" s="20">
        <v>2144</v>
      </c>
      <c r="ADD30" s="20">
        <v>2279</v>
      </c>
      <c r="ADE30" s="20">
        <v>2719</v>
      </c>
      <c r="ADF30" s="20">
        <v>2957</v>
      </c>
      <c r="ADG30" s="20">
        <v>2702</v>
      </c>
      <c r="ADH30" s="20">
        <v>2159</v>
      </c>
      <c r="ADI30" s="20">
        <v>3198</v>
      </c>
      <c r="ADJ30" s="20">
        <v>2455</v>
      </c>
      <c r="ADK30" s="20">
        <v>3408</v>
      </c>
      <c r="ADL30" s="20">
        <v>3537</v>
      </c>
      <c r="ADM30" s="20">
        <v>2718</v>
      </c>
      <c r="ADN30" s="20">
        <v>3657</v>
      </c>
      <c r="ADO30" s="20">
        <v>3566</v>
      </c>
      <c r="ADP30" s="20">
        <v>3699</v>
      </c>
      <c r="ADQ30" s="20">
        <v>2825</v>
      </c>
      <c r="ADR30" s="20">
        <v>2303</v>
      </c>
      <c r="ADS30" s="20">
        <v>2831</v>
      </c>
      <c r="ADT30" s="20">
        <v>2746</v>
      </c>
      <c r="ADU30" s="20">
        <v>2649</v>
      </c>
      <c r="ADV30" s="20">
        <v>2323</v>
      </c>
      <c r="ADW30" s="20">
        <v>2020</v>
      </c>
      <c r="ADX30" s="20">
        <v>2796</v>
      </c>
      <c r="ADY30" s="20">
        <v>2380</v>
      </c>
      <c r="ADZ30" s="20">
        <v>2594</v>
      </c>
      <c r="AEA30" s="20">
        <v>2122</v>
      </c>
      <c r="AEB30" s="20">
        <v>1958</v>
      </c>
      <c r="AEC30" s="20">
        <v>2774</v>
      </c>
      <c r="AED30" s="20">
        <v>2416</v>
      </c>
      <c r="AEE30" s="20">
        <v>2431</v>
      </c>
      <c r="AEF30" s="20">
        <v>2312</v>
      </c>
      <c r="AEG30" s="20">
        <v>2853</v>
      </c>
      <c r="AEH30" s="20">
        <v>3353</v>
      </c>
      <c r="AEI30" s="20">
        <v>3289</v>
      </c>
      <c r="AEJ30" s="20">
        <v>3191</v>
      </c>
      <c r="AEK30" s="20">
        <v>2784</v>
      </c>
      <c r="AEL30" s="20">
        <v>3196</v>
      </c>
      <c r="AEM30" s="20">
        <v>2928</v>
      </c>
      <c r="AEN30" s="20">
        <v>2743</v>
      </c>
      <c r="AEO30" s="20">
        <v>2641</v>
      </c>
      <c r="AEP30" s="20">
        <v>2045</v>
      </c>
      <c r="AEQ30" s="20">
        <v>3391</v>
      </c>
      <c r="AER30" s="20">
        <v>2867</v>
      </c>
      <c r="AES30" s="20">
        <v>2387</v>
      </c>
      <c r="AET30" s="20">
        <v>2246</v>
      </c>
      <c r="AEU30" s="20">
        <v>2089</v>
      </c>
      <c r="AEV30" s="20">
        <v>3076</v>
      </c>
      <c r="AEW30" s="20">
        <v>2575</v>
      </c>
      <c r="AEX30" s="20">
        <v>2710</v>
      </c>
      <c r="AEY30" s="20">
        <v>2512</v>
      </c>
      <c r="AEZ30" s="20">
        <v>2316</v>
      </c>
      <c r="AFA30" s="20">
        <v>3369</v>
      </c>
      <c r="AFB30" s="20">
        <v>3395</v>
      </c>
      <c r="AFC30" s="20">
        <v>2924</v>
      </c>
      <c r="AFD30" s="20">
        <v>3161</v>
      </c>
      <c r="AFE30" s="20">
        <v>3053</v>
      </c>
      <c r="AFF30" s="20">
        <v>3695</v>
      </c>
      <c r="AFG30" s="20">
        <v>3144</v>
      </c>
      <c r="AFH30" s="20">
        <v>3000</v>
      </c>
      <c r="AFI30" s="20">
        <v>2227</v>
      </c>
      <c r="AFJ30" s="20">
        <v>1966</v>
      </c>
      <c r="AFK30" s="20">
        <v>3580</v>
      </c>
      <c r="AFL30" s="20">
        <v>2635</v>
      </c>
      <c r="AFM30" s="20">
        <v>2275</v>
      </c>
      <c r="AFN30" s="20">
        <v>2088</v>
      </c>
      <c r="AFO30" s="20">
        <v>2151</v>
      </c>
      <c r="AFP30" s="20">
        <v>2667</v>
      </c>
      <c r="AFQ30" s="20">
        <v>2341</v>
      </c>
      <c r="AFR30" s="20">
        <v>1977</v>
      </c>
      <c r="AFS30" s="20">
        <v>1699</v>
      </c>
      <c r="AFT30" s="20">
        <v>1513</v>
      </c>
      <c r="AFU30" s="20">
        <v>3265</v>
      </c>
      <c r="AFV30" s="20">
        <v>2750</v>
      </c>
      <c r="AFW30" s="20">
        <v>2542</v>
      </c>
      <c r="AFX30" s="20">
        <v>2665</v>
      </c>
      <c r="AFY30" s="20">
        <v>3444</v>
      </c>
      <c r="AFZ30" s="20">
        <v>3201</v>
      </c>
      <c r="AGA30" s="20">
        <v>2927</v>
      </c>
      <c r="AGB30" s="20">
        <v>2302</v>
      </c>
      <c r="AGC30" s="20">
        <v>1846</v>
      </c>
      <c r="AGD30" s="20">
        <v>2950</v>
      </c>
      <c r="AGE30" s="20">
        <v>2746</v>
      </c>
      <c r="AGF30" s="20">
        <v>2139</v>
      </c>
      <c r="AGG30" s="20">
        <v>2169</v>
      </c>
      <c r="AGH30" s="20">
        <v>1722</v>
      </c>
      <c r="AGI30" s="20">
        <v>2405</v>
      </c>
      <c r="AGJ30" s="20">
        <v>2014</v>
      </c>
      <c r="AGK30" s="20">
        <v>1830</v>
      </c>
      <c r="AGL30" s="20">
        <v>1983</v>
      </c>
      <c r="AGM30" s="20">
        <v>1643</v>
      </c>
      <c r="AGN30" s="20">
        <v>2331</v>
      </c>
      <c r="AGO30" s="20">
        <v>2096</v>
      </c>
      <c r="AGP30" s="20">
        <v>1969</v>
      </c>
      <c r="AGQ30" s="20">
        <v>1968</v>
      </c>
      <c r="AGR30" s="20">
        <v>1872</v>
      </c>
      <c r="AGS30" s="20">
        <v>3693</v>
      </c>
      <c r="AGT30" s="20">
        <v>2589</v>
      </c>
      <c r="AGU30" s="20">
        <v>2941</v>
      </c>
      <c r="AGV30" s="20">
        <v>2736</v>
      </c>
      <c r="AGW30" s="20">
        <v>3069</v>
      </c>
      <c r="AGX30" s="20">
        <v>2655</v>
      </c>
      <c r="AGY30" s="20">
        <v>2200</v>
      </c>
      <c r="AGZ30" s="20">
        <v>2038</v>
      </c>
      <c r="AHA30" s="20">
        <v>1777</v>
      </c>
      <c r="AHB30" s="20">
        <v>3235</v>
      </c>
      <c r="AHC30" s="20">
        <v>2883</v>
      </c>
      <c r="AHD30" s="20">
        <v>2309</v>
      </c>
      <c r="AHE30" s="20">
        <v>2181</v>
      </c>
      <c r="AHF30" s="20">
        <v>1939</v>
      </c>
      <c r="AHG30" s="20">
        <v>2588</v>
      </c>
      <c r="AHH30" s="20">
        <v>2303</v>
      </c>
      <c r="AHI30" s="20">
        <v>2222</v>
      </c>
      <c r="AHJ30" s="20">
        <v>2202</v>
      </c>
      <c r="AHK30" s="20">
        <v>2217</v>
      </c>
      <c r="AHL30" s="20">
        <v>3012</v>
      </c>
      <c r="AHM30" s="20">
        <v>2939</v>
      </c>
      <c r="AHN30" s="20">
        <v>3265</v>
      </c>
      <c r="AHO30" s="20">
        <v>2975</v>
      </c>
      <c r="AHP30" s="20">
        <v>2690</v>
      </c>
      <c r="AHQ30" s="20">
        <v>3825</v>
      </c>
      <c r="AHR30" s="20">
        <v>3145</v>
      </c>
      <c r="AHS30" s="20">
        <v>2482</v>
      </c>
      <c r="AHT30" s="20">
        <v>2078</v>
      </c>
      <c r="AHU30" s="20">
        <v>1940</v>
      </c>
      <c r="AHV30" s="20">
        <v>3027</v>
      </c>
      <c r="AHW30" s="20">
        <v>2670</v>
      </c>
      <c r="AHX30" s="20">
        <v>2019</v>
      </c>
      <c r="AHY30" s="20">
        <v>1876</v>
      </c>
      <c r="AHZ30" s="20">
        <v>1507</v>
      </c>
      <c r="AIA30" s="20">
        <v>2781</v>
      </c>
      <c r="AIB30" s="20">
        <v>2442</v>
      </c>
      <c r="AIC30" s="20">
        <v>2343</v>
      </c>
      <c r="AID30" s="20">
        <v>1991</v>
      </c>
      <c r="AIE30" s="20">
        <v>1849</v>
      </c>
      <c r="AIF30" s="20">
        <v>2727</v>
      </c>
      <c r="AIG30" s="20">
        <v>2259</v>
      </c>
      <c r="AIH30" s="20">
        <v>2436</v>
      </c>
      <c r="AII30" s="20">
        <v>2191</v>
      </c>
      <c r="AIJ30" s="20">
        <v>2346</v>
      </c>
      <c r="AIK30" s="20">
        <v>3878</v>
      </c>
      <c r="AIL30" s="20">
        <v>3631</v>
      </c>
      <c r="AIM30" s="20">
        <v>3390</v>
      </c>
      <c r="AIN30" s="20">
        <v>2763</v>
      </c>
      <c r="AIO30" s="20">
        <v>2630</v>
      </c>
      <c r="AIP30" s="20">
        <v>2475</v>
      </c>
      <c r="AIQ30" s="20">
        <v>2418</v>
      </c>
      <c r="AIR30" s="20">
        <v>2196</v>
      </c>
      <c r="AIS30" s="20">
        <v>1841</v>
      </c>
      <c r="AIT30" s="20">
        <v>3147</v>
      </c>
      <c r="AIU30" s="20">
        <v>2546</v>
      </c>
      <c r="AIV30" s="20">
        <v>2156</v>
      </c>
      <c r="AIW30" s="20">
        <v>2054</v>
      </c>
      <c r="AIX30" s="20">
        <v>2194</v>
      </c>
      <c r="AIY30" s="20">
        <v>2584</v>
      </c>
      <c r="AIZ30" s="20">
        <v>1901</v>
      </c>
      <c r="AJA30" s="20">
        <v>245</v>
      </c>
      <c r="AJB30" s="20">
        <v>2309</v>
      </c>
      <c r="AJC30" s="20">
        <v>2208</v>
      </c>
      <c r="AJD30" s="20">
        <v>3531</v>
      </c>
      <c r="AJE30" s="20">
        <v>3282</v>
      </c>
      <c r="AJF30" s="20">
        <v>2475</v>
      </c>
      <c r="AJG30" s="20">
        <v>3014</v>
      </c>
      <c r="AJH30" s="20">
        <v>2347</v>
      </c>
      <c r="AJI30" s="20">
        <v>2497</v>
      </c>
      <c r="AJJ30" s="20">
        <v>2250</v>
      </c>
      <c r="AJK30" s="20">
        <v>2204</v>
      </c>
      <c r="AJL30" s="20">
        <v>1971</v>
      </c>
      <c r="AJM30" s="20">
        <v>1885</v>
      </c>
      <c r="AJN30" s="20">
        <v>1830</v>
      </c>
      <c r="AJO30" s="20">
        <v>2822</v>
      </c>
      <c r="AJP30" s="20">
        <v>2387</v>
      </c>
      <c r="AJQ30" s="20">
        <v>2033</v>
      </c>
      <c r="AJR30" s="20">
        <v>2108</v>
      </c>
      <c r="AJS30" s="20">
        <v>2518</v>
      </c>
      <c r="AJT30" s="20">
        <v>2169</v>
      </c>
      <c r="AJU30" s="20">
        <v>2245</v>
      </c>
      <c r="AJV30" s="20">
        <v>2018</v>
      </c>
      <c r="AJW30" s="20">
        <v>1760</v>
      </c>
      <c r="AJX30" s="20">
        <v>2880</v>
      </c>
      <c r="AJY30" s="20">
        <v>2547</v>
      </c>
      <c r="AJZ30" s="20">
        <v>2146</v>
      </c>
      <c r="AKA30" s="20">
        <v>3403</v>
      </c>
      <c r="AKB30" s="20">
        <v>2753</v>
      </c>
      <c r="AKC30" s="20">
        <v>2890</v>
      </c>
      <c r="AKD30" s="20">
        <v>3255</v>
      </c>
      <c r="AKE30" s="20">
        <v>3291</v>
      </c>
      <c r="AKF30" s="20">
        <v>2896</v>
      </c>
      <c r="AKG30" s="20">
        <v>2386</v>
      </c>
      <c r="AKH30" s="20">
        <v>3409</v>
      </c>
      <c r="AKI30" s="20">
        <v>2724</v>
      </c>
      <c r="AKJ30" s="20">
        <v>2483</v>
      </c>
      <c r="AKK30" s="20">
        <v>1989</v>
      </c>
      <c r="AKL30" s="20">
        <v>2456</v>
      </c>
      <c r="AKM30" s="20">
        <v>2114</v>
      </c>
      <c r="AKN30" s="20">
        <v>1768</v>
      </c>
      <c r="AKO30" s="20">
        <v>3792</v>
      </c>
      <c r="AKP30" s="20">
        <v>2676</v>
      </c>
      <c r="AKQ30" s="20">
        <v>2419</v>
      </c>
      <c r="AKR30" s="20">
        <v>2044</v>
      </c>
      <c r="AKS30" s="20">
        <v>2583</v>
      </c>
      <c r="AKT30" s="20">
        <v>3949</v>
      </c>
      <c r="AKU30" s="20">
        <v>3332</v>
      </c>
      <c r="AKV30" s="20">
        <v>2998</v>
      </c>
      <c r="AKW30" s="20">
        <v>2665</v>
      </c>
      <c r="AKX30" s="20">
        <v>2993</v>
      </c>
      <c r="AKY30" s="20">
        <v>3372</v>
      </c>
      <c r="AKZ30" s="20">
        <v>2748</v>
      </c>
      <c r="ALA30" s="20">
        <v>2994</v>
      </c>
      <c r="ALB30" s="20">
        <v>2799</v>
      </c>
      <c r="ALC30" s="20">
        <v>2667</v>
      </c>
      <c r="ALD30" s="20">
        <v>2979</v>
      </c>
      <c r="ALE30" s="20">
        <v>2444</v>
      </c>
      <c r="ALF30" s="20">
        <v>2253</v>
      </c>
      <c r="ALG30" s="20">
        <v>2044</v>
      </c>
      <c r="ALH30" s="20">
        <v>1939</v>
      </c>
      <c r="ALI30" s="20">
        <v>2911</v>
      </c>
      <c r="ALJ30" s="20">
        <v>2783</v>
      </c>
      <c r="ALK30" s="20">
        <v>2530</v>
      </c>
      <c r="ALL30" s="20">
        <v>1933</v>
      </c>
      <c r="ALM30" s="20">
        <v>2510</v>
      </c>
      <c r="ALN30" s="20">
        <v>2223</v>
      </c>
      <c r="ALO30" s="20">
        <v>2116</v>
      </c>
      <c r="ALP30" s="20">
        <v>983</v>
      </c>
      <c r="ALQ30" s="20">
        <v>2587</v>
      </c>
      <c r="ALR30" s="20">
        <v>3302</v>
      </c>
      <c r="ALS30" s="20">
        <v>3092</v>
      </c>
      <c r="ALT30" s="20">
        <v>2649</v>
      </c>
      <c r="ALU30" s="20">
        <f>+ALU28+285</f>
        <v>2803</v>
      </c>
      <c r="ALV30" s="20">
        <v>3446</v>
      </c>
      <c r="ALW30" s="20">
        <f>+ALW28+101</f>
        <v>3127</v>
      </c>
      <c r="ALX30" s="20">
        <v>2886</v>
      </c>
      <c r="ALY30" s="20">
        <v>2634</v>
      </c>
      <c r="ALZ30" s="20">
        <v>4093</v>
      </c>
      <c r="AMA30" s="20">
        <v>3435</v>
      </c>
      <c r="AMB30" s="20">
        <v>2910</v>
      </c>
      <c r="AMC30" s="20">
        <v>2503</v>
      </c>
      <c r="AMD30" s="20">
        <v>3245</v>
      </c>
      <c r="AME30" s="20">
        <v>3567</v>
      </c>
      <c r="AMF30" s="20">
        <v>3120</v>
      </c>
      <c r="AMG30" s="20">
        <v>3201</v>
      </c>
      <c r="AMH30" s="20">
        <v>2990</v>
      </c>
      <c r="AMI30" s="20">
        <v>1982</v>
      </c>
      <c r="AMJ30" s="20">
        <v>166</v>
      </c>
      <c r="AMK30" s="20">
        <v>541</v>
      </c>
      <c r="AML30" s="20">
        <v>2965</v>
      </c>
      <c r="AMM30" s="20">
        <v>2860</v>
      </c>
      <c r="AMN30" s="20">
        <v>3969</v>
      </c>
      <c r="AMO30" s="20">
        <v>2737</v>
      </c>
      <c r="AMP30" s="20">
        <v>3006</v>
      </c>
      <c r="AMQ30" s="20">
        <v>2633</v>
      </c>
      <c r="AMR30" s="20">
        <v>2963</v>
      </c>
      <c r="AMS30" s="20">
        <f>+AMS28+3</f>
        <v>2978</v>
      </c>
      <c r="AMT30" s="20">
        <v>3579</v>
      </c>
      <c r="AMU30" s="20">
        <v>3114</v>
      </c>
      <c r="AMV30" s="20">
        <v>2962</v>
      </c>
      <c r="AMW30" s="20">
        <v>2434</v>
      </c>
      <c r="AMX30" s="20">
        <v>3632</v>
      </c>
      <c r="AMY30" s="20">
        <v>3284</v>
      </c>
      <c r="AMZ30" s="20">
        <v>2285</v>
      </c>
      <c r="ANA30" s="20">
        <v>3042</v>
      </c>
      <c r="ANB30" s="20">
        <v>1465</v>
      </c>
      <c r="ANC30" s="20">
        <v>864</v>
      </c>
      <c r="AND30" s="20">
        <v>918</v>
      </c>
      <c r="ANE30" s="20">
        <v>1230</v>
      </c>
      <c r="ANF30" s="20">
        <v>2678</v>
      </c>
      <c r="ANG30" s="20">
        <v>2890</v>
      </c>
      <c r="ANH30" s="20">
        <v>1512</v>
      </c>
      <c r="ANI30" s="20">
        <v>2998</v>
      </c>
      <c r="ANJ30" s="20">
        <v>3086</v>
      </c>
      <c r="ANK30" s="20">
        <v>2708</v>
      </c>
      <c r="ANL30" s="20">
        <v>2069</v>
      </c>
      <c r="ANM30" s="20">
        <v>2955</v>
      </c>
      <c r="ANN30" s="20">
        <v>2734</v>
      </c>
      <c r="ANO30" s="20">
        <v>2434</v>
      </c>
      <c r="ANP30" s="20">
        <v>2166</v>
      </c>
      <c r="ANQ30" s="20">
        <v>2195</v>
      </c>
      <c r="ANR30" s="20">
        <v>2912</v>
      </c>
      <c r="ANS30" s="20">
        <v>2580</v>
      </c>
      <c r="ANT30" s="20">
        <v>2476</v>
      </c>
      <c r="ANU30" s="20">
        <v>2517</v>
      </c>
      <c r="ANV30" s="20">
        <v>2555</v>
      </c>
      <c r="ANW30" s="20">
        <v>4114</v>
      </c>
      <c r="ANX30" s="20">
        <v>3552</v>
      </c>
      <c r="ANY30" s="20">
        <v>3290</v>
      </c>
      <c r="ANZ30" s="20">
        <v>3067</v>
      </c>
      <c r="AOA30" s="20">
        <v>3106</v>
      </c>
      <c r="AOB30" s="20">
        <v>3317</v>
      </c>
      <c r="AOC30" s="20">
        <v>3120</v>
      </c>
      <c r="AOD30" s="20">
        <v>2873</v>
      </c>
      <c r="AOE30" s="20">
        <v>2413</v>
      </c>
      <c r="AOF30" s="20">
        <v>2458</v>
      </c>
      <c r="AOG30" s="20">
        <v>2726</v>
      </c>
      <c r="AOH30" s="20">
        <v>2867</v>
      </c>
      <c r="AOI30" s="20">
        <v>2625</v>
      </c>
      <c r="AOJ30" s="20">
        <v>2390</v>
      </c>
      <c r="AOK30" s="20">
        <v>3386</v>
      </c>
      <c r="AOL30" s="20">
        <v>2782</v>
      </c>
      <c r="AOM30" s="20">
        <v>2466</v>
      </c>
      <c r="AON30" s="20">
        <v>2240</v>
      </c>
      <c r="AOO30" s="20">
        <v>1968</v>
      </c>
      <c r="AOP30" s="20">
        <v>2762</v>
      </c>
      <c r="AOQ30" s="20">
        <v>2522</v>
      </c>
      <c r="AOR30" s="20">
        <v>2375</v>
      </c>
      <c r="AOS30" s="20">
        <v>2516</v>
      </c>
      <c r="AOT30" s="20">
        <v>2507</v>
      </c>
      <c r="AOU30" s="20">
        <v>3205</v>
      </c>
      <c r="AOV30" s="20">
        <v>2909</v>
      </c>
      <c r="AOW30" s="20">
        <v>3102</v>
      </c>
      <c r="AOX30" s="20">
        <v>2501</v>
      </c>
      <c r="AOY30" s="20">
        <v>2214</v>
      </c>
      <c r="AOZ30" s="20">
        <v>2813</v>
      </c>
      <c r="APA30" s="20">
        <v>2666</v>
      </c>
      <c r="APB30" s="20">
        <v>2530</v>
      </c>
      <c r="APC30" s="20">
        <f>+APC28+58</f>
        <v>2229</v>
      </c>
      <c r="APD30" s="20">
        <v>1879</v>
      </c>
      <c r="APE30" s="20">
        <v>2661</v>
      </c>
      <c r="APF30" s="20">
        <v>2377</v>
      </c>
      <c r="APG30" s="20">
        <v>2006</v>
      </c>
      <c r="APH30" s="20">
        <v>1985</v>
      </c>
      <c r="API30" s="20">
        <f>+API28+6</f>
        <v>1655</v>
      </c>
      <c r="APJ30" s="20">
        <v>2720</v>
      </c>
      <c r="APK30" s="20">
        <v>2543</v>
      </c>
      <c r="APL30" s="20">
        <v>2182</v>
      </c>
      <c r="APM30" s="20">
        <v>2452</v>
      </c>
      <c r="APN30" s="20">
        <v>2491</v>
      </c>
      <c r="APO30" s="20">
        <v>2748</v>
      </c>
      <c r="APP30" s="20">
        <v>2916</v>
      </c>
      <c r="APQ30" s="20">
        <v>3081</v>
      </c>
      <c r="APR30" s="20">
        <v>2574</v>
      </c>
      <c r="APS30" s="20">
        <v>2573</v>
      </c>
      <c r="APT30" s="20">
        <v>2445</v>
      </c>
      <c r="APU30" s="20">
        <v>2185</v>
      </c>
      <c r="APV30" s="20">
        <v>2143</v>
      </c>
      <c r="APW30" s="20">
        <v>1844</v>
      </c>
      <c r="APX30" s="20">
        <v>2498</v>
      </c>
      <c r="APY30" s="20">
        <v>2464</v>
      </c>
      <c r="APZ30" s="20">
        <v>2194</v>
      </c>
      <c r="AQA30" s="20">
        <v>2007</v>
      </c>
      <c r="AQB30" s="20">
        <v>1939</v>
      </c>
      <c r="AQC30" s="20">
        <v>2440</v>
      </c>
      <c r="AQD30" s="20">
        <v>2070</v>
      </c>
      <c r="AQE30" s="20">
        <v>2218</v>
      </c>
      <c r="AQF30" s="20">
        <v>1953</v>
      </c>
      <c r="AQG30" s="20">
        <v>1994</v>
      </c>
    </row>
    <row r="31" spans="1:1125" ht="19.5" customHeight="1" x14ac:dyDescent="0.25">
      <c r="A31" s="31" t="s">
        <v>40</v>
      </c>
      <c r="B31" s="14">
        <f>IFERROR(B30/B$17,"")</f>
        <v>0.94833869239013935</v>
      </c>
      <c r="C31" s="14">
        <f t="shared" ref="C31:U31" si="521">IFERROR(C30/C$17,"")</f>
        <v>0.79090778717911947</v>
      </c>
      <c r="D31" s="14">
        <f t="shared" si="521"/>
        <v>0.9616298191120044</v>
      </c>
      <c r="E31" s="14">
        <f t="shared" si="521"/>
        <v>0.87188612099644125</v>
      </c>
      <c r="F31" s="14">
        <f t="shared" si="521"/>
        <v>0.90480115392540694</v>
      </c>
      <c r="G31" s="14">
        <f t="shared" si="521"/>
        <v>0.99406528189910981</v>
      </c>
      <c r="H31" s="14">
        <f t="shared" si="521"/>
        <v>0.99210046586996148</v>
      </c>
      <c r="I31" s="14">
        <f t="shared" si="521"/>
        <v>0.899129746835443</v>
      </c>
      <c r="J31" s="14">
        <f t="shared" si="521"/>
        <v>0.98063754427390792</v>
      </c>
      <c r="K31" s="14">
        <f t="shared" si="521"/>
        <v>0.96467124631992152</v>
      </c>
      <c r="L31" s="14">
        <f t="shared" si="521"/>
        <v>0.96558214573810164</v>
      </c>
      <c r="M31" s="14">
        <f t="shared" si="521"/>
        <v>0.96248600223964165</v>
      </c>
      <c r="N31" s="14">
        <f t="shared" si="521"/>
        <v>0.97621383030897502</v>
      </c>
      <c r="O31" s="14">
        <f t="shared" si="521"/>
        <v>0.98726611226611227</v>
      </c>
      <c r="P31" s="14">
        <f t="shared" si="521"/>
        <v>0.99659548127514697</v>
      </c>
      <c r="Q31" s="14">
        <f t="shared" si="521"/>
        <v>0.99358841778697005</v>
      </c>
      <c r="R31" s="14">
        <f t="shared" si="521"/>
        <v>0.9798936907788306</v>
      </c>
      <c r="S31" s="14">
        <f t="shared" si="521"/>
        <v>0.99491434689507496</v>
      </c>
      <c r="T31" s="14">
        <f t="shared" si="521"/>
        <v>0.93465299308371097</v>
      </c>
      <c r="U31" s="14">
        <f t="shared" si="521"/>
        <v>0.90748489074848904</v>
      </c>
      <c r="V31" s="14">
        <f t="shared" ref="V31:AO31" si="522">IFERROR(V30/V$17,"")</f>
        <v>0.90844402277039848</v>
      </c>
      <c r="W31" s="14">
        <f t="shared" si="522"/>
        <v>0.919960668633235</v>
      </c>
      <c r="X31" s="14">
        <f t="shared" si="522"/>
        <v>0.95533233596922418</v>
      </c>
      <c r="Y31" s="14">
        <f t="shared" si="522"/>
        <v>0.98580261048774898</v>
      </c>
      <c r="Z31" s="14">
        <f t="shared" si="522"/>
        <v>0.98708010335917318</v>
      </c>
      <c r="AA31" s="14">
        <f t="shared" si="522"/>
        <v>0.95950704225352113</v>
      </c>
      <c r="AB31" s="14">
        <f t="shared" si="522"/>
        <v>0.98995935931149892</v>
      </c>
      <c r="AC31" s="14">
        <f t="shared" si="522"/>
        <v>0.99858236461582084</v>
      </c>
      <c r="AD31" s="14">
        <f t="shared" si="522"/>
        <v>0.93674103360632588</v>
      </c>
      <c r="AE31" s="14">
        <f t="shared" si="522"/>
        <v>0.9898851831601968</v>
      </c>
      <c r="AF31" s="14">
        <f t="shared" si="522"/>
        <v>0.99585778391439417</v>
      </c>
      <c r="AG31" s="14">
        <f t="shared" si="522"/>
        <v>0.77319587628865982</v>
      </c>
      <c r="AH31" s="14">
        <f t="shared" si="522"/>
        <v>0.94537509104151496</v>
      </c>
      <c r="AI31" s="14">
        <f t="shared" si="522"/>
        <v>0.99052132701421802</v>
      </c>
      <c r="AJ31" s="14">
        <f t="shared" si="522"/>
        <v>0.94191130543410373</v>
      </c>
      <c r="AK31" s="14">
        <f t="shared" si="522"/>
        <v>0.9415538132573058</v>
      </c>
      <c r="AL31" s="14">
        <f t="shared" si="522"/>
        <v>0.98979310344827587</v>
      </c>
      <c r="AM31" s="14">
        <f t="shared" si="522"/>
        <v>0.99807877041306436</v>
      </c>
      <c r="AN31" s="14">
        <f t="shared" si="522"/>
        <v>0.88756167229291094</v>
      </c>
      <c r="AO31" s="14">
        <f t="shared" si="522"/>
        <v>0.97333723996484034</v>
      </c>
      <c r="AP31" s="14">
        <f t="shared" ref="AP31:BM31" si="523">IFERROR(AP30/AP$17,"")</f>
        <v>0.85410493289175526</v>
      </c>
      <c r="AQ31" s="14">
        <f t="shared" si="523"/>
        <v>0.94972729428503677</v>
      </c>
      <c r="AR31" s="14">
        <f t="shared" si="523"/>
        <v>0.84938151831190878</v>
      </c>
      <c r="AS31" s="14">
        <f t="shared" si="523"/>
        <v>0.89925373134328357</v>
      </c>
      <c r="AT31" s="14">
        <f t="shared" si="523"/>
        <v>0.99337748344370858</v>
      </c>
      <c r="AU31" s="14">
        <f t="shared" si="523"/>
        <v>0.87823634965393493</v>
      </c>
      <c r="AV31" s="14">
        <f t="shared" si="523"/>
        <v>0.98215933558904955</v>
      </c>
      <c r="AW31" s="14">
        <f t="shared" si="523"/>
        <v>0.99208534067446663</v>
      </c>
      <c r="AX31" s="14">
        <f t="shared" si="523"/>
        <v>0.90892728581713467</v>
      </c>
      <c r="AY31" s="14">
        <f t="shared" si="523"/>
        <v>0.91507352941176467</v>
      </c>
      <c r="AZ31" s="14">
        <f t="shared" si="523"/>
        <v>0.91651728553137002</v>
      </c>
      <c r="BA31" s="14">
        <f t="shared" si="523"/>
        <v>0.94960474308300391</v>
      </c>
      <c r="BB31" s="14">
        <f t="shared" si="523"/>
        <v>0.98789712556732223</v>
      </c>
      <c r="BC31" s="14">
        <f t="shared" si="523"/>
        <v>0.99258229021789524</v>
      </c>
      <c r="BD31" s="14">
        <f t="shared" si="523"/>
        <v>0.98439477013918175</v>
      </c>
      <c r="BE31" s="14">
        <f t="shared" si="523"/>
        <v>0.85396463205932682</v>
      </c>
      <c r="BF31" s="14">
        <f t="shared" si="523"/>
        <v>0.97930320800275961</v>
      </c>
      <c r="BG31" s="14">
        <f t="shared" si="523"/>
        <v>0.97183690626313579</v>
      </c>
      <c r="BH31" s="14">
        <f t="shared" si="523"/>
        <v>0.94048104362005702</v>
      </c>
      <c r="BI31" s="14">
        <f t="shared" si="523"/>
        <v>0.95973973159821069</v>
      </c>
      <c r="BJ31" s="14">
        <f t="shared" si="523"/>
        <v>0.89015769439912995</v>
      </c>
      <c r="BK31" s="14">
        <f t="shared" si="523"/>
        <v>0.96859296482412061</v>
      </c>
      <c r="BL31" s="14">
        <f t="shared" si="523"/>
        <v>0.9824884792626728</v>
      </c>
      <c r="BM31" s="14">
        <f t="shared" si="523"/>
        <v>0.97437649470447563</v>
      </c>
      <c r="BN31" s="14">
        <f t="shared" ref="BN31:BX31" si="524">IFERROR(BN30/BN$17,"")</f>
        <v>0.99341021416803954</v>
      </c>
      <c r="BO31" s="14">
        <f t="shared" si="524"/>
        <v>0.84598276341395606</v>
      </c>
      <c r="BP31" s="14">
        <f t="shared" si="524"/>
        <v>0.97639123102866776</v>
      </c>
      <c r="BQ31" s="14">
        <f t="shared" si="524"/>
        <v>0.98619528619528618</v>
      </c>
      <c r="BR31" s="14">
        <f t="shared" si="524"/>
        <v>0.92528493035035875</v>
      </c>
      <c r="BS31" s="14">
        <f t="shared" si="524"/>
        <v>0.83127082341742031</v>
      </c>
      <c r="BT31" s="14">
        <f t="shared" si="524"/>
        <v>0.93013468013468015</v>
      </c>
      <c r="BU31" s="14">
        <f t="shared" si="524"/>
        <v>0.99848599545798633</v>
      </c>
      <c r="BV31" s="14">
        <f t="shared" si="524"/>
        <v>0.9962009286618827</v>
      </c>
      <c r="BW31" s="14">
        <f t="shared" si="524"/>
        <v>0.99898887765419619</v>
      </c>
      <c r="BX31" s="14">
        <f t="shared" si="524"/>
        <v>0.96807065217391308</v>
      </c>
      <c r="BY31" s="14">
        <f t="shared" ref="BY31:CG31" si="525">IFERROR(BY30/BY$17,"")</f>
        <v>0.99872881355932208</v>
      </c>
      <c r="BZ31" s="14">
        <f t="shared" si="525"/>
        <v>0.99822852081488045</v>
      </c>
      <c r="CA31" s="14">
        <f t="shared" si="525"/>
        <v>0.99646799116997797</v>
      </c>
      <c r="CB31" s="14">
        <f t="shared" si="525"/>
        <v>0.99790685504971222</v>
      </c>
      <c r="CC31" s="14">
        <f t="shared" si="525"/>
        <v>0.93460764587525147</v>
      </c>
      <c r="CD31" s="14">
        <f t="shared" si="525"/>
        <v>0.86318951392681598</v>
      </c>
      <c r="CE31" s="14">
        <f t="shared" si="525"/>
        <v>0.99807098765432101</v>
      </c>
      <c r="CF31" s="14">
        <f t="shared" si="525"/>
        <v>0.99456521739130432</v>
      </c>
      <c r="CG31" s="14">
        <f t="shared" si="525"/>
        <v>0.87650085763293306</v>
      </c>
      <c r="CH31" s="14">
        <f t="shared" ref="CH31:CZ31" si="526">IFERROR(CH30/CH$17,"")</f>
        <v>0.78277670438862823</v>
      </c>
      <c r="CI31" s="14">
        <f t="shared" si="526"/>
        <v>0.95654816165299306</v>
      </c>
      <c r="CJ31" s="14">
        <f t="shared" si="526"/>
        <v>0.96672000000000002</v>
      </c>
      <c r="CK31" s="14">
        <f t="shared" si="526"/>
        <v>0.94653872515421522</v>
      </c>
      <c r="CL31" s="14">
        <f t="shared" si="526"/>
        <v>0.98281786941580751</v>
      </c>
      <c r="CM31" s="14">
        <f t="shared" si="526"/>
        <v>0.89119336311423103</v>
      </c>
      <c r="CN31" s="14">
        <f t="shared" si="526"/>
        <v>0.78352272727272732</v>
      </c>
      <c r="CO31" s="14">
        <f t="shared" si="526"/>
        <v>0.96726677577741405</v>
      </c>
      <c r="CP31" s="14">
        <f t="shared" si="526"/>
        <v>0.88332114118507676</v>
      </c>
      <c r="CQ31" s="14">
        <f t="shared" si="526"/>
        <v>0.99181034482758623</v>
      </c>
      <c r="CR31" s="14">
        <f t="shared" si="526"/>
        <v>0.82153055396916053</v>
      </c>
      <c r="CS31" s="14">
        <f t="shared" si="526"/>
        <v>0.98637395912187742</v>
      </c>
      <c r="CT31" s="14">
        <f t="shared" si="526"/>
        <v>0.99183477425552358</v>
      </c>
      <c r="CU31" s="14">
        <f t="shared" si="526"/>
        <v>0.99895941727367321</v>
      </c>
      <c r="CV31" s="14">
        <f t="shared" si="526"/>
        <v>0.9979859013091642</v>
      </c>
      <c r="CW31" s="14">
        <f t="shared" si="526"/>
        <v>0.97960571040108768</v>
      </c>
      <c r="CX31" s="14">
        <f t="shared" si="526"/>
        <v>0.99758745476477684</v>
      </c>
      <c r="CY31" s="14">
        <f t="shared" si="526"/>
        <v>0.9738480697384807</v>
      </c>
      <c r="CZ31" s="14">
        <f t="shared" si="526"/>
        <v>0.91674127126230975</v>
      </c>
      <c r="DA31" s="14">
        <f t="shared" ref="DA31:DV31" si="527">IFERROR(DA30/DA$17,"")</f>
        <v>0.60624999999999996</v>
      </c>
      <c r="DB31" s="14">
        <f t="shared" si="527"/>
        <v>0.99679589875040053</v>
      </c>
      <c r="DC31" s="14">
        <f t="shared" si="527"/>
        <v>0.99422854944209316</v>
      </c>
      <c r="DD31" s="14">
        <f t="shared" si="527"/>
        <v>0.99423963133640558</v>
      </c>
      <c r="DE31" s="14">
        <f t="shared" si="527"/>
        <v>0.99523323118828733</v>
      </c>
      <c r="DF31" s="14">
        <f t="shared" si="527"/>
        <v>0.93230563002680966</v>
      </c>
      <c r="DG31" s="14">
        <f t="shared" si="527"/>
        <v>0.99325664418881399</v>
      </c>
      <c r="DH31" s="14">
        <f t="shared" si="527"/>
        <v>0.99907876554583142</v>
      </c>
      <c r="DI31" s="14">
        <f t="shared" si="527"/>
        <v>0.98886198547215498</v>
      </c>
      <c r="DJ31" s="14">
        <f t="shared" si="527"/>
        <v>0.99472851871375856</v>
      </c>
      <c r="DK31" s="14">
        <f t="shared" si="527"/>
        <v>0.98162992651970604</v>
      </c>
      <c r="DL31" s="14">
        <f t="shared" si="527"/>
        <v>0.99956896551724139</v>
      </c>
      <c r="DM31" s="14">
        <f t="shared" si="527"/>
        <v>0.99742930591259638</v>
      </c>
      <c r="DN31" s="14">
        <f t="shared" si="527"/>
        <v>0.96981776765375849</v>
      </c>
      <c r="DO31" s="14">
        <f t="shared" si="527"/>
        <v>0.99303322615219725</v>
      </c>
      <c r="DP31" s="14">
        <f t="shared" si="527"/>
        <v>0.77168367346938771</v>
      </c>
      <c r="DQ31" s="14">
        <f t="shared" si="527"/>
        <v>0.99882858258492779</v>
      </c>
      <c r="DR31" s="14">
        <f t="shared" si="527"/>
        <v>0.9991027366532077</v>
      </c>
      <c r="DS31" s="14">
        <f t="shared" si="527"/>
        <v>0.99902629016553068</v>
      </c>
      <c r="DT31" s="14">
        <f t="shared" si="527"/>
        <v>0.99841938883034775</v>
      </c>
      <c r="DU31" s="14">
        <f t="shared" si="527"/>
        <v>0.89980158730158732</v>
      </c>
      <c r="DV31" s="14">
        <f t="shared" si="527"/>
        <v>0.96712227558182495</v>
      </c>
      <c r="DW31" s="14">
        <f>IFERROR(DW30/DW$17,"")</f>
        <v>0.95183486238532111</v>
      </c>
      <c r="DX31" s="14">
        <f>IFERROR(DX30/DX$17,"")</f>
        <v>0.70614692653673161</v>
      </c>
      <c r="DY31" s="14">
        <f t="shared" ref="DY31:ER31" si="528">IFERROR(DY30/DY$17,"")</f>
        <v>0.63732818905232702</v>
      </c>
      <c r="DZ31" s="14">
        <f t="shared" si="528"/>
        <v>0.73076107695569215</v>
      </c>
      <c r="EA31" s="14">
        <f t="shared" si="528"/>
        <v>0.69960744154292542</v>
      </c>
      <c r="EB31" s="14">
        <f t="shared" si="528"/>
        <v>0.9677822959024085</v>
      </c>
      <c r="EC31" s="14">
        <f t="shared" si="528"/>
        <v>0.98109890109890108</v>
      </c>
      <c r="ED31" s="14">
        <f t="shared" si="528"/>
        <v>0.88764044943820219</v>
      </c>
      <c r="EE31" s="14">
        <f t="shared" si="528"/>
        <v>0.99344375431331955</v>
      </c>
      <c r="EF31" s="14">
        <f t="shared" si="528"/>
        <v>0.99742268041237114</v>
      </c>
      <c r="EG31" s="14">
        <f t="shared" si="528"/>
        <v>0.99903381642512079</v>
      </c>
      <c r="EH31" s="14">
        <f t="shared" si="528"/>
        <v>0.99948320413436698</v>
      </c>
      <c r="EI31" s="14">
        <f t="shared" si="528"/>
        <v>0.96019417475728153</v>
      </c>
      <c r="EJ31" s="14">
        <f t="shared" si="528"/>
        <v>0.99566074950690331</v>
      </c>
      <c r="EK31" s="14">
        <f t="shared" si="528"/>
        <v>0.99810066476733139</v>
      </c>
      <c r="EL31" s="14">
        <f t="shared" si="528"/>
        <v>0.9844045368620038</v>
      </c>
      <c r="EM31" s="14">
        <f t="shared" si="528"/>
        <v>0.99839400428265523</v>
      </c>
      <c r="EN31" s="14">
        <f t="shared" si="528"/>
        <v>0.93451211525867717</v>
      </c>
      <c r="EO31" s="14">
        <f t="shared" si="528"/>
        <v>0.99507995079950795</v>
      </c>
      <c r="EP31" s="14">
        <f t="shared" si="528"/>
        <v>0.99918400652794781</v>
      </c>
      <c r="EQ31" s="14">
        <f t="shared" si="528"/>
        <v>0.99645390070921991</v>
      </c>
      <c r="ER31" s="14">
        <f t="shared" si="528"/>
        <v>0.9856943475226797</v>
      </c>
      <c r="ES31" s="14">
        <f t="shared" ref="ES31:FE31" si="529">IFERROR(ES30/ES$17,"")</f>
        <v>0.62777264325323479</v>
      </c>
      <c r="ET31" s="14">
        <f t="shared" si="529"/>
        <v>0.99026381909547734</v>
      </c>
      <c r="EU31" s="14">
        <f t="shared" si="529"/>
        <v>0.99635590646826599</v>
      </c>
      <c r="EV31" s="14">
        <f t="shared" si="529"/>
        <v>0.99525166191832859</v>
      </c>
      <c r="EW31" s="14">
        <f t="shared" si="529"/>
        <v>0.99823399558498893</v>
      </c>
      <c r="EX31" s="14">
        <f t="shared" si="529"/>
        <v>0.9931147540983607</v>
      </c>
      <c r="EY31" s="14">
        <f t="shared" si="529"/>
        <v>0.99768518518518523</v>
      </c>
      <c r="EZ31" s="14">
        <f t="shared" si="529"/>
        <v>0.99578592498946483</v>
      </c>
      <c r="FA31" s="14">
        <f t="shared" si="529"/>
        <v>0.62813908564069543</v>
      </c>
      <c r="FB31" s="14">
        <f t="shared" si="529"/>
        <v>0.53767203172381617</v>
      </c>
      <c r="FC31" s="14">
        <f t="shared" si="529"/>
        <v>1.0309278350515464E-2</v>
      </c>
      <c r="FD31" s="14">
        <f t="shared" si="529"/>
        <v>8.9875759978852755E-3</v>
      </c>
      <c r="FE31" s="14">
        <f t="shared" si="529"/>
        <v>0.51787751996957021</v>
      </c>
      <c r="FF31" s="14">
        <f t="shared" ref="FF31:FM31" si="530">IFERROR(FF30/FF$17,"")</f>
        <v>0.89774696707105717</v>
      </c>
      <c r="FG31" s="14">
        <f t="shared" si="530"/>
        <v>0.89745862884160754</v>
      </c>
      <c r="FH31" s="14">
        <f t="shared" si="530"/>
        <v>0.53762160015882465</v>
      </c>
      <c r="FI31" s="14">
        <f>IFERROR(FI30/FI$17,"")</f>
        <v>0.80096618357487925</v>
      </c>
      <c r="FJ31" s="14">
        <f>IFERROR(FJ30/FJ$17,"")</f>
        <v>0.89672830725462305</v>
      </c>
      <c r="FK31" s="14">
        <f t="shared" si="530"/>
        <v>0.76641550053821317</v>
      </c>
      <c r="FL31" s="14">
        <f t="shared" si="530"/>
        <v>0.89693593314763231</v>
      </c>
      <c r="FM31" s="14">
        <f t="shared" si="530"/>
        <v>0.20116241524055536</v>
      </c>
      <c r="FN31" s="14">
        <f>IFERROR(FN30/FN$17,"")</f>
        <v>0.43594580689418627</v>
      </c>
      <c r="FO31" s="14">
        <f>IFERROR(FO30/FO$17,"")</f>
        <v>0.7158073105785524</v>
      </c>
      <c r="FP31" s="14">
        <f>IFERROR(FP30/FP$17,"")</f>
        <v>0.93444006752954423</v>
      </c>
      <c r="FQ31" s="14">
        <f>IFERROR(FQ30/FQ$17,"")</f>
        <v>0.96181630546955621</v>
      </c>
      <c r="FR31" s="14">
        <f t="shared" ref="FR31:GJ31" si="531">IFERROR(FR30/FR$17,"")</f>
        <v>0.63309189678587596</v>
      </c>
      <c r="FS31" s="14">
        <f t="shared" si="531"/>
        <v>0.79304589707927675</v>
      </c>
      <c r="FT31" s="14">
        <f t="shared" si="531"/>
        <v>0.98203054806828394</v>
      </c>
      <c r="FU31" s="14">
        <f t="shared" si="531"/>
        <v>0.9588590235874932</v>
      </c>
      <c r="FV31" s="14">
        <f t="shared" si="531"/>
        <v>0.57026652821045343</v>
      </c>
      <c r="FW31" s="14">
        <f t="shared" si="531"/>
        <v>0.57175680452456701</v>
      </c>
      <c r="FX31" s="14">
        <f t="shared" si="531"/>
        <v>0.85506519558676031</v>
      </c>
      <c r="FY31" s="14">
        <f t="shared" si="531"/>
        <v>0.96644078735075833</v>
      </c>
      <c r="FZ31" s="14">
        <f t="shared" si="531"/>
        <v>0.98900319262149694</v>
      </c>
      <c r="GA31" s="14">
        <f t="shared" si="531"/>
        <v>0.9590009425070688</v>
      </c>
      <c r="GB31" s="14">
        <f t="shared" si="531"/>
        <v>0.92379230173081894</v>
      </c>
      <c r="GC31" s="14">
        <f t="shared" si="531"/>
        <v>0.93577673167451247</v>
      </c>
      <c r="GD31" s="14">
        <f t="shared" si="531"/>
        <v>0.98724884080370945</v>
      </c>
      <c r="GE31" s="14">
        <f t="shared" si="531"/>
        <v>0.98256915498294806</v>
      </c>
      <c r="GF31" s="14">
        <f t="shared" si="531"/>
        <v>0.91559999999999997</v>
      </c>
      <c r="GG31" s="14">
        <f t="shared" si="531"/>
        <v>0.67330186743279297</v>
      </c>
      <c r="GH31" s="14">
        <f t="shared" si="531"/>
        <v>0.51139928885170471</v>
      </c>
      <c r="GI31" s="14">
        <f t="shared" si="531"/>
        <v>0.30022771063233489</v>
      </c>
      <c r="GJ31" s="14">
        <f t="shared" si="531"/>
        <v>0.55354866128346791</v>
      </c>
      <c r="GK31" s="14">
        <f t="shared" ref="GK31:HD31" si="532">IFERROR(GK30/GK$17,"")</f>
        <v>0.10790423089537553</v>
      </c>
      <c r="GL31" s="14">
        <f t="shared" si="532"/>
        <v>0.61658735554044863</v>
      </c>
      <c r="GM31" s="14">
        <f t="shared" si="532"/>
        <v>0.80841472577009765</v>
      </c>
      <c r="GN31" s="14">
        <f t="shared" si="532"/>
        <v>0.99864176570458407</v>
      </c>
      <c r="GO31" s="14">
        <f t="shared" si="532"/>
        <v>0.9923017705927637</v>
      </c>
      <c r="GP31" s="14">
        <f t="shared" si="532"/>
        <v>0.78655630800100329</v>
      </c>
      <c r="GQ31" s="14">
        <f t="shared" si="532"/>
        <v>0.5149253731343284</v>
      </c>
      <c r="GR31" s="14">
        <f t="shared" si="532"/>
        <v>0.60797612588171457</v>
      </c>
      <c r="GS31" s="14">
        <f t="shared" si="532"/>
        <v>0.91347517730496453</v>
      </c>
      <c r="GT31" s="14">
        <f t="shared" si="532"/>
        <v>0.91575400168491994</v>
      </c>
      <c r="GU31" s="14">
        <f t="shared" si="532"/>
        <v>0.86291885904181664</v>
      </c>
      <c r="GV31" s="14">
        <f t="shared" si="532"/>
        <v>0.8977976600137646</v>
      </c>
      <c r="GW31" s="14">
        <f t="shared" si="532"/>
        <v>0.99438427597272361</v>
      </c>
      <c r="GX31" s="14">
        <f t="shared" si="532"/>
        <v>0.99877850162866455</v>
      </c>
      <c r="GY31" s="14">
        <f t="shared" si="532"/>
        <v>0.99905793688177102</v>
      </c>
      <c r="GZ31" s="14">
        <f t="shared" si="532"/>
        <v>0.90619520748100524</v>
      </c>
      <c r="HA31" s="14">
        <f t="shared" si="532"/>
        <v>0.94954128440366969</v>
      </c>
      <c r="HB31" s="14">
        <f t="shared" si="532"/>
        <v>0.99433962264150944</v>
      </c>
      <c r="HC31" s="14">
        <f t="shared" si="532"/>
        <v>0.95652173913043481</v>
      </c>
      <c r="HD31" s="14">
        <f t="shared" si="532"/>
        <v>0.95108289768483945</v>
      </c>
      <c r="HE31" s="14">
        <f t="shared" ref="HE31:HV31" si="533">IFERROR(HE30/HE$17,"")</f>
        <v>0.61265463394848918</v>
      </c>
      <c r="HF31" s="14">
        <f t="shared" si="533"/>
        <v>0.90623349181193869</v>
      </c>
      <c r="HG31" s="14">
        <f t="shared" si="533"/>
        <v>0.9500574052812859</v>
      </c>
      <c r="HH31" s="14">
        <f t="shared" si="533"/>
        <v>0.99066022544283416</v>
      </c>
      <c r="HI31" s="14">
        <f t="shared" si="533"/>
        <v>0.98268551236749113</v>
      </c>
      <c r="HJ31" s="14">
        <f t="shared" si="533"/>
        <v>0.93161606869058566</v>
      </c>
      <c r="HK31" s="14">
        <f t="shared" si="533"/>
        <v>0.99073044123099741</v>
      </c>
      <c r="HL31" s="14">
        <f t="shared" si="533"/>
        <v>0.99418815837268437</v>
      </c>
      <c r="HM31" s="14">
        <f t="shared" si="533"/>
        <v>0.76783812566560172</v>
      </c>
      <c r="HN31" s="14">
        <f t="shared" si="533"/>
        <v>0.44631204271307101</v>
      </c>
      <c r="HO31" s="14">
        <f t="shared" si="533"/>
        <v>0.728712279653421</v>
      </c>
      <c r="HP31" s="14">
        <f t="shared" si="533"/>
        <v>0.97578870139398388</v>
      </c>
      <c r="HQ31" s="14">
        <f t="shared" si="533"/>
        <v>0.9981735159817352</v>
      </c>
      <c r="HR31" s="14">
        <f t="shared" si="533"/>
        <v>0.9982238010657194</v>
      </c>
      <c r="HS31" s="14">
        <f t="shared" si="533"/>
        <v>0.99762066621346024</v>
      </c>
      <c r="HT31" s="14">
        <f t="shared" si="533"/>
        <v>0.99909543193125283</v>
      </c>
      <c r="HU31" s="14">
        <f t="shared" si="533"/>
        <v>0.99822590183323479</v>
      </c>
      <c r="HV31" s="14">
        <f t="shared" si="533"/>
        <v>0.9738151915169877</v>
      </c>
      <c r="HW31" s="14">
        <f t="shared" ref="HW31:IS31" si="534">IFERROR(HW30/HW$17,"")</f>
        <v>0.68445762293056589</v>
      </c>
      <c r="HX31" s="14">
        <f t="shared" si="534"/>
        <v>0.88937774984286611</v>
      </c>
      <c r="HY31" s="14">
        <f t="shared" si="534"/>
        <v>0.9967602591792657</v>
      </c>
      <c r="HZ31" s="14">
        <f t="shared" si="534"/>
        <v>0.98628571428571432</v>
      </c>
      <c r="IA31" s="14">
        <f t="shared" si="534"/>
        <v>0.62871176601920076</v>
      </c>
      <c r="IB31" s="14">
        <f t="shared" si="534"/>
        <v>0.90484030293052353</v>
      </c>
      <c r="IC31" s="14">
        <f t="shared" si="534"/>
        <v>0.99520575309628445</v>
      </c>
      <c r="ID31" s="14">
        <f t="shared" si="534"/>
        <v>0.99619228938600668</v>
      </c>
      <c r="IE31" s="14">
        <f t="shared" si="534"/>
        <v>0.87630154102457314</v>
      </c>
      <c r="IF31" s="14">
        <f t="shared" si="534"/>
        <v>0.42805755395683454</v>
      </c>
      <c r="IG31" s="14">
        <f t="shared" si="534"/>
        <v>0.80832356389214532</v>
      </c>
      <c r="IH31" s="14">
        <f t="shared" si="534"/>
        <v>0.9941203075531434</v>
      </c>
      <c r="II31" s="14">
        <f t="shared" si="534"/>
        <v>0.99585062240663902</v>
      </c>
      <c r="IJ31" s="14">
        <f t="shared" si="534"/>
        <v>0.99691928527418361</v>
      </c>
      <c r="IK31" s="14">
        <f t="shared" si="534"/>
        <v>0.95692307692307688</v>
      </c>
      <c r="IL31" s="14">
        <f t="shared" si="534"/>
        <v>0.99197994987468674</v>
      </c>
      <c r="IM31" s="14">
        <f t="shared" si="534"/>
        <v>0.99290322580645163</v>
      </c>
      <c r="IN31" s="14">
        <f t="shared" si="534"/>
        <v>1</v>
      </c>
      <c r="IO31" s="14">
        <f t="shared" si="534"/>
        <v>0.89261957554640481</v>
      </c>
      <c r="IP31" s="14">
        <f t="shared" si="534"/>
        <v>0.98785714285714288</v>
      </c>
      <c r="IQ31" s="14">
        <f t="shared" si="534"/>
        <v>0.99438465138043985</v>
      </c>
      <c r="IR31" s="14">
        <f t="shared" si="534"/>
        <v>0.99931693989071035</v>
      </c>
      <c r="IS31" s="14">
        <f t="shared" si="534"/>
        <v>0.36303191489361702</v>
      </c>
      <c r="IT31" s="14">
        <f t="shared" ref="IT31:IZ31" si="535">IFERROR(IT30/IT$17,"")</f>
        <v>0.87826987826987823</v>
      </c>
      <c r="IU31" s="14">
        <f t="shared" si="535"/>
        <v>0.79620379620379622</v>
      </c>
      <c r="IV31" s="14">
        <f t="shared" si="535"/>
        <v>0.9855898123324397</v>
      </c>
      <c r="IW31" s="14">
        <f t="shared" si="535"/>
        <v>0.99661876584953513</v>
      </c>
      <c r="IX31" s="14">
        <f t="shared" si="535"/>
        <v>0.98298676748582225</v>
      </c>
      <c r="IY31" s="14">
        <f t="shared" si="535"/>
        <v>0.86852886405959029</v>
      </c>
      <c r="IZ31" s="14">
        <f t="shared" si="535"/>
        <v>0.85562965868968222</v>
      </c>
      <c r="JA31" s="14">
        <f t="shared" ref="JA31:LL31" si="536">IFERROR(JA30/JA17,"")</f>
        <v>0.99301242236024845</v>
      </c>
      <c r="JB31" s="14">
        <f t="shared" si="536"/>
        <v>0.86648408079424855</v>
      </c>
      <c r="JC31" s="14">
        <f t="shared" si="536"/>
        <v>0.77023255813953484</v>
      </c>
      <c r="JD31" s="14">
        <f t="shared" si="536"/>
        <v>0.84810126582278478</v>
      </c>
      <c r="JE31" s="14">
        <f t="shared" si="536"/>
        <v>0.99049504950495049</v>
      </c>
      <c r="JF31" s="14">
        <f t="shared" si="536"/>
        <v>0.98901992679951201</v>
      </c>
      <c r="JG31" s="14">
        <f t="shared" si="536"/>
        <v>0.90077014218009477</v>
      </c>
      <c r="JH31" s="14">
        <f t="shared" si="536"/>
        <v>0.95025553662691653</v>
      </c>
      <c r="JI31" s="14">
        <f t="shared" si="536"/>
        <v>0.98769651401230352</v>
      </c>
      <c r="JJ31" s="14">
        <f t="shared" si="536"/>
        <v>0.97816750178954903</v>
      </c>
      <c r="JK31" s="14">
        <f t="shared" si="536"/>
        <v>0.97004375631100637</v>
      </c>
      <c r="JL31" s="14">
        <f t="shared" si="536"/>
        <v>0.58431952662721898</v>
      </c>
      <c r="JM31" s="14">
        <f t="shared" si="536"/>
        <v>0.87513661202185788</v>
      </c>
      <c r="JN31" s="14">
        <f t="shared" si="536"/>
        <v>0.98880105401844531</v>
      </c>
      <c r="JO31" s="14">
        <f t="shared" si="536"/>
        <v>0.9806934594168637</v>
      </c>
      <c r="JP31" s="14">
        <f t="shared" si="536"/>
        <v>0.9828671328671329</v>
      </c>
      <c r="JQ31" s="14">
        <f t="shared" si="536"/>
        <v>0.85696821515892418</v>
      </c>
      <c r="JR31" s="14">
        <f t="shared" si="536"/>
        <v>0.97215189873417718</v>
      </c>
      <c r="JS31" s="14">
        <f t="shared" si="536"/>
        <v>0.99346138128320394</v>
      </c>
      <c r="JT31" s="14">
        <f t="shared" si="536"/>
        <v>0.969475494411006</v>
      </c>
      <c r="JU31" s="14">
        <f t="shared" si="536"/>
        <v>0.87808702469619759</v>
      </c>
      <c r="JV31" s="14">
        <f t="shared" si="536"/>
        <v>0.97920277296360481</v>
      </c>
      <c r="JW31" s="14">
        <f t="shared" si="536"/>
        <v>0.62782506604050481</v>
      </c>
      <c r="JX31" s="14">
        <f t="shared" si="536"/>
        <v>0.87716999672453322</v>
      </c>
      <c r="JY31" s="14">
        <f t="shared" si="536"/>
        <v>0.9375</v>
      </c>
      <c r="JZ31" s="14">
        <f t="shared" si="536"/>
        <v>0.75713184271395528</v>
      </c>
      <c r="KA31" s="14">
        <f t="shared" si="536"/>
        <v>0.8820289855072464</v>
      </c>
      <c r="KB31" s="14">
        <f t="shared" si="536"/>
        <v>0.96987295825771325</v>
      </c>
      <c r="KC31" s="14">
        <f t="shared" si="536"/>
        <v>0.99208663057059554</v>
      </c>
      <c r="KD31" s="14">
        <f t="shared" si="536"/>
        <v>0.99208663057059554</v>
      </c>
      <c r="KE31" s="14">
        <f t="shared" si="536"/>
        <v>0.98020692757534866</v>
      </c>
      <c r="KF31" s="14">
        <f t="shared" si="536"/>
        <v>0.70773906944119713</v>
      </c>
      <c r="KG31" s="14">
        <f t="shared" si="536"/>
        <v>0.66159509202453992</v>
      </c>
      <c r="KH31" s="14">
        <f t="shared" si="536"/>
        <v>0.97088290544771449</v>
      </c>
      <c r="KI31" s="14">
        <f t="shared" si="536"/>
        <v>0.93236543909348446</v>
      </c>
      <c r="KJ31" s="14">
        <f t="shared" si="536"/>
        <v>0.9090301003344482</v>
      </c>
      <c r="KK31" s="14">
        <f t="shared" si="536"/>
        <v>0.67390310786106034</v>
      </c>
      <c r="KL31" s="14">
        <f t="shared" si="536"/>
        <v>0.96649916247906198</v>
      </c>
      <c r="KM31" s="14">
        <f t="shared" si="536"/>
        <v>0.99506781750924789</v>
      </c>
      <c r="KN31" s="14">
        <f t="shared" si="536"/>
        <v>0.99755740107474355</v>
      </c>
      <c r="KO31" s="14">
        <f t="shared" si="536"/>
        <v>0.99094781682641109</v>
      </c>
      <c r="KP31" s="14">
        <f t="shared" si="536"/>
        <v>0.79290254237288138</v>
      </c>
      <c r="KQ31" s="14">
        <f t="shared" si="536"/>
        <v>0.97820368282600523</v>
      </c>
      <c r="KR31" s="14">
        <f t="shared" si="536"/>
        <v>0.99857954545454541</v>
      </c>
      <c r="KS31" s="14">
        <f t="shared" si="536"/>
        <v>0.9915922228060956</v>
      </c>
      <c r="KT31" s="14">
        <f t="shared" si="536"/>
        <v>0.97064579256360073</v>
      </c>
      <c r="KU31" s="14">
        <f t="shared" si="536"/>
        <v>0.991509069857198</v>
      </c>
      <c r="KV31" s="14">
        <f t="shared" si="536"/>
        <v>0.97499999999999998</v>
      </c>
      <c r="KW31" s="14">
        <f t="shared" si="536"/>
        <v>0.96224489795918366</v>
      </c>
      <c r="KX31" s="14">
        <f t="shared" si="536"/>
        <v>0.91680532445923457</v>
      </c>
      <c r="KY31" s="14">
        <f t="shared" si="536"/>
        <v>0.94284791733936069</v>
      </c>
      <c r="KZ31" s="14">
        <f t="shared" si="536"/>
        <v>0.84378881987577636</v>
      </c>
      <c r="LA31" s="14">
        <f t="shared" si="536"/>
        <v>0.90912476722532587</v>
      </c>
      <c r="LB31" s="14">
        <f t="shared" si="536"/>
        <v>0.9829161700437028</v>
      </c>
      <c r="LC31" s="14">
        <f t="shared" si="536"/>
        <v>0.90798014509354719</v>
      </c>
      <c r="LD31" s="14">
        <f t="shared" si="536"/>
        <v>0.58311947533504416</v>
      </c>
      <c r="LE31" s="14">
        <f t="shared" si="536"/>
        <v>0.8613445378151261</v>
      </c>
      <c r="LF31" s="14">
        <f t="shared" si="536"/>
        <v>0.87297039159503342</v>
      </c>
      <c r="LG31" s="14">
        <f t="shared" si="536"/>
        <v>0.9928379588182632</v>
      </c>
      <c r="LH31" s="14">
        <f t="shared" si="536"/>
        <v>0.96400911161731206</v>
      </c>
      <c r="LI31" s="14">
        <f t="shared" si="536"/>
        <v>0.73361317403939297</v>
      </c>
      <c r="LJ31" s="14">
        <f t="shared" si="536"/>
        <v>0.9887884267631103</v>
      </c>
      <c r="LK31" s="14">
        <f t="shared" si="536"/>
        <v>0.97555454956994114</v>
      </c>
      <c r="LL31" s="14">
        <f t="shared" si="536"/>
        <v>0.88697152717860228</v>
      </c>
      <c r="LM31" s="14">
        <f t="shared" ref="LM31:NX31" si="537">IFERROR(LM30/LM17,"")</f>
        <v>0.9562894609033511</v>
      </c>
      <c r="LN31" s="14">
        <f t="shared" si="537"/>
        <v>0.92307692307692313</v>
      </c>
      <c r="LO31" s="14">
        <f t="shared" si="537"/>
        <v>0.95632183908045976</v>
      </c>
      <c r="LP31" s="14">
        <f t="shared" si="537"/>
        <v>0.98384401114206133</v>
      </c>
      <c r="LQ31" s="14">
        <f t="shared" si="537"/>
        <v>0.93333333333333335</v>
      </c>
      <c r="LR31" s="14">
        <f t="shared" si="537"/>
        <v>0.94575879976918642</v>
      </c>
      <c r="LS31" s="14">
        <f t="shared" si="537"/>
        <v>0.94098088113050704</v>
      </c>
      <c r="LT31" s="14">
        <f t="shared" si="537"/>
        <v>0.91552511415525117</v>
      </c>
      <c r="LU31" s="14">
        <f t="shared" si="537"/>
        <v>0.99424184261036463</v>
      </c>
      <c r="LV31" s="14">
        <f t="shared" si="537"/>
        <v>0.98543445504771476</v>
      </c>
      <c r="LW31" s="14">
        <f t="shared" si="537"/>
        <v>0.89264626945786363</v>
      </c>
      <c r="LX31" s="14">
        <f t="shared" si="537"/>
        <v>0.76494902176908242</v>
      </c>
      <c r="LY31" s="14">
        <f t="shared" si="537"/>
        <v>0.87328640237124866</v>
      </c>
      <c r="LZ31" s="14">
        <f t="shared" si="537"/>
        <v>0.99051593323216991</v>
      </c>
      <c r="MA31" s="14">
        <f t="shared" si="537"/>
        <v>0.96474476680132204</v>
      </c>
      <c r="MB31" s="14">
        <f t="shared" si="537"/>
        <v>0.72765957446808516</v>
      </c>
      <c r="MC31" s="14">
        <f t="shared" si="537"/>
        <v>0.89928628072957972</v>
      </c>
      <c r="MD31" s="14">
        <f t="shared" si="537"/>
        <v>0.97310051911278905</v>
      </c>
      <c r="ME31" s="14">
        <f t="shared" si="537"/>
        <v>0.95967741935483875</v>
      </c>
      <c r="MF31" s="14">
        <f t="shared" si="537"/>
        <v>0.95176715176715176</v>
      </c>
      <c r="MG31" s="14">
        <f t="shared" si="537"/>
        <v>0.67794376098418274</v>
      </c>
      <c r="MH31" s="14">
        <f t="shared" si="537"/>
        <v>0.95807127882599585</v>
      </c>
      <c r="MI31" s="14">
        <f t="shared" si="537"/>
        <v>0.99379157427937914</v>
      </c>
      <c r="MJ31" s="14">
        <f t="shared" si="537"/>
        <v>0.94822175732217573</v>
      </c>
      <c r="MK31" s="14">
        <f t="shared" si="537"/>
        <v>0.9965297860034702</v>
      </c>
      <c r="ML31" s="14">
        <f t="shared" si="537"/>
        <v>0.84167157151265448</v>
      </c>
      <c r="MM31" s="14">
        <f t="shared" si="537"/>
        <v>0.98932080307560877</v>
      </c>
      <c r="MN31" s="14">
        <f t="shared" si="537"/>
        <v>0.94313909774436089</v>
      </c>
      <c r="MO31" s="14">
        <f t="shared" si="537"/>
        <v>0.9431051108968177</v>
      </c>
      <c r="MP31" s="14">
        <f t="shared" si="537"/>
        <v>0.99564032697547689</v>
      </c>
      <c r="MQ31" s="14">
        <f t="shared" si="537"/>
        <v>0.95199501246882789</v>
      </c>
      <c r="MR31" s="14">
        <f t="shared" si="537"/>
        <v>0.92439985668219271</v>
      </c>
      <c r="MS31" s="14">
        <f t="shared" si="537"/>
        <v>0.92562542258282621</v>
      </c>
      <c r="MT31" s="14">
        <f t="shared" si="537"/>
        <v>0.93432835820895521</v>
      </c>
      <c r="MU31" s="14">
        <f t="shared" si="537"/>
        <v>0.99797734627831713</v>
      </c>
      <c r="MV31" s="14">
        <f t="shared" si="537"/>
        <v>0.56021811284969181</v>
      </c>
      <c r="MW31" s="14">
        <f t="shared" si="537"/>
        <v>0.85274621212121215</v>
      </c>
      <c r="MX31" s="14">
        <f t="shared" si="537"/>
        <v>0.99819981998199825</v>
      </c>
      <c r="MY31" s="14">
        <f t="shared" si="537"/>
        <v>0.99220489977728288</v>
      </c>
      <c r="MZ31" s="14">
        <f t="shared" si="537"/>
        <v>0.8512349224583573</v>
      </c>
      <c r="NA31" s="14">
        <f t="shared" si="537"/>
        <v>0.99553072625698324</v>
      </c>
      <c r="NB31" s="14">
        <f t="shared" si="537"/>
        <v>0.96264491197939028</v>
      </c>
      <c r="NC31" s="14">
        <f t="shared" si="537"/>
        <v>0.9934390377255331</v>
      </c>
      <c r="ND31" s="14">
        <f t="shared" si="537"/>
        <v>0.99877974374618672</v>
      </c>
      <c r="NE31" s="14">
        <f t="shared" si="537"/>
        <v>0.81769911504424775</v>
      </c>
      <c r="NF31" s="14">
        <f t="shared" si="537"/>
        <v>0.90119250425894382</v>
      </c>
      <c r="NG31" s="14">
        <f t="shared" si="537"/>
        <v>0.99125964010282774</v>
      </c>
      <c r="NH31" s="14">
        <f t="shared" si="537"/>
        <v>0.99940227136879856</v>
      </c>
      <c r="NI31" s="14">
        <f t="shared" si="537"/>
        <v>0.99869621903520212</v>
      </c>
      <c r="NJ31" s="14">
        <f t="shared" si="537"/>
        <v>0.98463901689708144</v>
      </c>
      <c r="NK31" s="14">
        <f t="shared" si="537"/>
        <v>0.92385173247381147</v>
      </c>
      <c r="NL31" s="14">
        <f t="shared" si="537"/>
        <v>0.94719740048740864</v>
      </c>
      <c r="NM31" s="14">
        <f t="shared" si="537"/>
        <v>0.98687089715536103</v>
      </c>
      <c r="NN31" s="14">
        <f t="shared" si="537"/>
        <v>0.82240306366682625</v>
      </c>
      <c r="NO31" s="14">
        <f t="shared" si="537"/>
        <v>0.94993689524610858</v>
      </c>
      <c r="NP31" s="14">
        <f t="shared" si="537"/>
        <v>0.77466504263093783</v>
      </c>
      <c r="NQ31" s="14">
        <f t="shared" si="537"/>
        <v>0.61341107871720113</v>
      </c>
      <c r="NR31" s="14">
        <f t="shared" si="537"/>
        <v>0.73036229560756649</v>
      </c>
      <c r="NS31" s="14">
        <f t="shared" si="537"/>
        <v>0.99022801302931596</v>
      </c>
      <c r="NT31" s="14">
        <f t="shared" si="537"/>
        <v>0.78200060808756466</v>
      </c>
      <c r="NU31" s="14">
        <f t="shared" si="537"/>
        <v>0.93462109955423478</v>
      </c>
      <c r="NV31" s="14">
        <f t="shared" si="537"/>
        <v>0.99046793760831886</v>
      </c>
      <c r="NW31" s="14">
        <f t="shared" si="537"/>
        <v>0.94669421487603311</v>
      </c>
      <c r="NX31" s="14">
        <f t="shared" si="537"/>
        <v>0.93639053254437865</v>
      </c>
      <c r="NY31" s="14">
        <f t="shared" ref="NY31:QJ31" si="538">IFERROR(NY30/NY17,"")</f>
        <v>0.96208684381075826</v>
      </c>
      <c r="NZ31" s="14">
        <f t="shared" si="538"/>
        <v>0.98865937626569467</v>
      </c>
      <c r="OA31" s="14">
        <f t="shared" si="538"/>
        <v>0.96461463887542409</v>
      </c>
      <c r="OB31" s="14">
        <f t="shared" si="538"/>
        <v>0.96209587513935335</v>
      </c>
      <c r="OC31" s="14">
        <f t="shared" si="538"/>
        <v>0.96934460887949259</v>
      </c>
      <c r="OD31" s="14">
        <f t="shared" si="538"/>
        <v>0.94113291373565344</v>
      </c>
      <c r="OE31" s="14">
        <f t="shared" si="538"/>
        <v>0.97753818508535495</v>
      </c>
      <c r="OF31" s="14">
        <f t="shared" si="538"/>
        <v>0.94795025333947491</v>
      </c>
      <c r="OG31" s="14">
        <f t="shared" si="538"/>
        <v>0.98588709677419351</v>
      </c>
      <c r="OH31" s="14">
        <f t="shared" si="538"/>
        <v>0.91234866828087169</v>
      </c>
      <c r="OI31" s="14">
        <f t="shared" si="538"/>
        <v>0.34064291054074258</v>
      </c>
      <c r="OJ31" s="14">
        <f t="shared" si="538"/>
        <v>0.88364015283084407</v>
      </c>
      <c r="OK31" s="14">
        <f t="shared" si="538"/>
        <v>0.9773569370111157</v>
      </c>
      <c r="OL31" s="14">
        <f t="shared" si="538"/>
        <v>0.90326433121019112</v>
      </c>
      <c r="OM31" s="14">
        <f t="shared" si="538"/>
        <v>0.95132551064754456</v>
      </c>
      <c r="ON31" s="14">
        <f t="shared" si="538"/>
        <v>0.88932664756446989</v>
      </c>
      <c r="OO31" s="14">
        <f t="shared" si="538"/>
        <v>0.98031664527171591</v>
      </c>
      <c r="OP31" s="14">
        <f t="shared" si="538"/>
        <v>0.98031496062992129</v>
      </c>
      <c r="OQ31" s="14">
        <f t="shared" si="538"/>
        <v>0.87512794268167859</v>
      </c>
      <c r="OR31" s="14">
        <f t="shared" si="538"/>
        <v>0.82791762013729975</v>
      </c>
      <c r="OS31" s="14">
        <f t="shared" si="538"/>
        <v>0.43026538678712589</v>
      </c>
      <c r="OT31" s="14">
        <f t="shared" si="538"/>
        <v>0.90619902120717777</v>
      </c>
      <c r="OU31" s="14">
        <f t="shared" si="538"/>
        <v>0.95091434071222325</v>
      </c>
      <c r="OV31" s="14">
        <f t="shared" si="538"/>
        <v>0.9652173913043478</v>
      </c>
      <c r="OW31" s="14">
        <f t="shared" si="538"/>
        <v>0.99371727748691097</v>
      </c>
      <c r="OX31" s="14">
        <f t="shared" si="538"/>
        <v>0.98603773584905663</v>
      </c>
      <c r="OY31" s="14">
        <f t="shared" si="538"/>
        <v>0.99287211740041925</v>
      </c>
      <c r="OZ31" s="14">
        <f t="shared" si="538"/>
        <v>0.99368932038834956</v>
      </c>
      <c r="PA31" s="14">
        <f t="shared" si="538"/>
        <v>0.98761958356781088</v>
      </c>
      <c r="PB31" s="14">
        <f t="shared" si="538"/>
        <v>0.98764669549104389</v>
      </c>
      <c r="PC31" s="14">
        <f t="shared" si="538"/>
        <v>0.99796334012219956</v>
      </c>
      <c r="PD31" s="14">
        <f t="shared" si="538"/>
        <v>0.95105633802816902</v>
      </c>
      <c r="PE31" s="14">
        <f t="shared" si="538"/>
        <v>0.9737065309584394</v>
      </c>
      <c r="PF31" s="14">
        <f t="shared" si="538"/>
        <v>0.81099781500364165</v>
      </c>
      <c r="PG31" s="14">
        <f t="shared" si="538"/>
        <v>0.93056849953401677</v>
      </c>
      <c r="PH31" s="14">
        <f t="shared" si="538"/>
        <v>0.94911881750994886</v>
      </c>
      <c r="PI31" s="14">
        <f t="shared" si="538"/>
        <v>0.94957983193277307</v>
      </c>
      <c r="PJ31" s="14">
        <f t="shared" si="538"/>
        <v>0.95562543675751221</v>
      </c>
      <c r="PK31" s="14">
        <f t="shared" si="538"/>
        <v>0.99486125385405966</v>
      </c>
      <c r="PL31" s="14">
        <f t="shared" si="538"/>
        <v>0.51162790697674421</v>
      </c>
      <c r="PM31" s="14">
        <f t="shared" si="538"/>
        <v>0.95728737354814541</v>
      </c>
      <c r="PN31" s="14">
        <f t="shared" si="538"/>
        <v>0.98854625550660791</v>
      </c>
      <c r="PO31" s="14">
        <f t="shared" si="538"/>
        <v>0.94715596330275231</v>
      </c>
      <c r="PP31" s="14">
        <f t="shared" si="538"/>
        <v>0.96613190730837795</v>
      </c>
      <c r="PQ31" s="14">
        <f t="shared" si="538"/>
        <v>0.82639531298180702</v>
      </c>
      <c r="PR31" s="14">
        <f t="shared" si="538"/>
        <v>0.98518799848082039</v>
      </c>
      <c r="PS31" s="14">
        <f t="shared" si="538"/>
        <v>0.9925477410340009</v>
      </c>
      <c r="PT31" s="14">
        <f t="shared" si="538"/>
        <v>0.98469945355191257</v>
      </c>
      <c r="PU31" s="14">
        <f t="shared" si="538"/>
        <v>0.97959183673469385</v>
      </c>
      <c r="PV31" s="14">
        <f t="shared" si="538"/>
        <v>0.92524682651622003</v>
      </c>
      <c r="PW31" s="14">
        <f t="shared" si="538"/>
        <v>0.93920335429769397</v>
      </c>
      <c r="PX31" s="14">
        <f t="shared" si="538"/>
        <v>0.90152193375111911</v>
      </c>
      <c r="PY31" s="14">
        <f t="shared" si="538"/>
        <v>0.84240687679083093</v>
      </c>
      <c r="PZ31" s="14">
        <f t="shared" si="538"/>
        <v>0.89819376026272579</v>
      </c>
      <c r="QA31" s="14">
        <f t="shared" si="538"/>
        <v>0.50540995431594138</v>
      </c>
      <c r="QB31" s="14">
        <f t="shared" si="538"/>
        <v>0.88675958188153314</v>
      </c>
      <c r="QC31" s="14">
        <f t="shared" si="538"/>
        <v>0.89546716003700277</v>
      </c>
      <c r="QD31" s="14">
        <f t="shared" si="538"/>
        <v>0.63738019169329074</v>
      </c>
      <c r="QE31" s="14">
        <f t="shared" si="538"/>
        <v>0.9595728451563692</v>
      </c>
      <c r="QF31" s="14">
        <f t="shared" si="538"/>
        <v>0.95538243626062325</v>
      </c>
      <c r="QG31" s="14">
        <f t="shared" si="538"/>
        <v>0.97105966162065893</v>
      </c>
      <c r="QH31" s="14">
        <f t="shared" si="538"/>
        <v>0.8984729673957903</v>
      </c>
      <c r="QI31" s="14">
        <f t="shared" si="538"/>
        <v>0.70671378091872794</v>
      </c>
      <c r="QJ31" s="14">
        <f t="shared" si="538"/>
        <v>0.97915087187263083</v>
      </c>
      <c r="QK31" s="14">
        <f t="shared" ref="QK31:SV31" si="539">IFERROR(QK30/QK17,"")</f>
        <v>0.99439514245679594</v>
      </c>
      <c r="QL31" s="14">
        <f t="shared" si="539"/>
        <v>0.98036006546644849</v>
      </c>
      <c r="QM31" s="14">
        <f t="shared" si="539"/>
        <v>0.97355533790401572</v>
      </c>
      <c r="QN31" s="14">
        <f t="shared" si="539"/>
        <v>0.98052201012855478</v>
      </c>
      <c r="QO31" s="14">
        <f t="shared" si="539"/>
        <v>0.99332443257676906</v>
      </c>
      <c r="QP31" s="14">
        <f t="shared" si="539"/>
        <v>0.9955246146195923</v>
      </c>
      <c r="QQ31" s="14">
        <f t="shared" si="539"/>
        <v>0.96474358974358976</v>
      </c>
      <c r="QR31" s="14">
        <f t="shared" si="539"/>
        <v>0.99781420765027318</v>
      </c>
      <c r="QS31" s="14">
        <f t="shared" si="539"/>
        <v>0.88680445151033382</v>
      </c>
      <c r="QT31" s="14">
        <f t="shared" si="539"/>
        <v>0.83846600813480532</v>
      </c>
      <c r="QU31" s="14">
        <f t="shared" si="539"/>
        <v>0.98584905660377353</v>
      </c>
      <c r="QV31" s="14">
        <f t="shared" si="539"/>
        <v>0.96306718255364054</v>
      </c>
      <c r="QW31" s="14">
        <f t="shared" si="539"/>
        <v>0.94243869209809261</v>
      </c>
      <c r="QX31" s="14">
        <f t="shared" si="539"/>
        <v>0.83834048640915593</v>
      </c>
      <c r="QY31" s="14">
        <f t="shared" si="539"/>
        <v>0.9982683982683983</v>
      </c>
      <c r="QZ31" s="14">
        <f t="shared" si="539"/>
        <v>0.98377088305489258</v>
      </c>
      <c r="RA31" s="14">
        <f t="shared" si="539"/>
        <v>0.99227974568574029</v>
      </c>
      <c r="RB31" s="14">
        <f t="shared" si="539"/>
        <v>0.35999236495514408</v>
      </c>
      <c r="RC31" s="14">
        <f t="shared" si="539"/>
        <v>0.75923315477868625</v>
      </c>
      <c r="RD31" s="14">
        <f t="shared" si="539"/>
        <v>0.97059961315280463</v>
      </c>
      <c r="RE31" s="14">
        <f t="shared" si="539"/>
        <v>0.98350423539901921</v>
      </c>
      <c r="RF31" s="14">
        <f t="shared" si="539"/>
        <v>0.94934640522875813</v>
      </c>
      <c r="RG31" s="14">
        <f t="shared" si="539"/>
        <v>0.97767374864962187</v>
      </c>
      <c r="RH31" s="14">
        <f t="shared" si="539"/>
        <v>0.95898100172711576</v>
      </c>
      <c r="RI31" s="14">
        <f t="shared" si="539"/>
        <v>0.99790502793296088</v>
      </c>
      <c r="RJ31" s="14">
        <f t="shared" si="539"/>
        <v>0.81523809523809521</v>
      </c>
      <c r="RK31" s="14">
        <f t="shared" si="539"/>
        <v>0.91841385597082958</v>
      </c>
      <c r="RL31" s="14">
        <f t="shared" si="539"/>
        <v>0.97299145299145295</v>
      </c>
      <c r="RM31" s="14">
        <f t="shared" si="539"/>
        <v>0.94320776255707761</v>
      </c>
      <c r="RN31" s="14">
        <f t="shared" si="539"/>
        <v>0.96832753959057549</v>
      </c>
      <c r="RO31" s="14">
        <f t="shared" si="539"/>
        <v>0.94544057377049184</v>
      </c>
      <c r="RP31" s="14">
        <f t="shared" si="539"/>
        <v>0.70155038759689925</v>
      </c>
      <c r="RQ31" s="14">
        <f t="shared" si="539"/>
        <v>0.94024651661307612</v>
      </c>
      <c r="RR31" s="14">
        <f t="shared" si="539"/>
        <v>0.99158249158249157</v>
      </c>
      <c r="RS31" s="14">
        <f t="shared" si="539"/>
        <v>0.97432950191570877</v>
      </c>
      <c r="RT31" s="14">
        <f t="shared" si="539"/>
        <v>0.402603440260344</v>
      </c>
      <c r="RU31" s="14">
        <f t="shared" si="539"/>
        <v>0.88508771929824559</v>
      </c>
      <c r="RV31" s="14">
        <f t="shared" si="539"/>
        <v>0.96877323420074346</v>
      </c>
      <c r="RW31" s="14">
        <f t="shared" si="539"/>
        <v>0.97476972366840209</v>
      </c>
      <c r="RX31" s="14">
        <f t="shared" si="539"/>
        <v>0.99054255848680939</v>
      </c>
      <c r="RY31" s="14">
        <f t="shared" si="539"/>
        <v>0.96627618033368834</v>
      </c>
      <c r="RZ31" s="14">
        <f t="shared" si="539"/>
        <v>0.99561979851073146</v>
      </c>
      <c r="SA31" s="14">
        <f t="shared" si="539"/>
        <v>0.99632352941176472</v>
      </c>
      <c r="SB31" s="14">
        <f t="shared" si="539"/>
        <v>0.99948320413436698</v>
      </c>
      <c r="SC31" s="14">
        <f t="shared" si="539"/>
        <v>0.99843014128728413</v>
      </c>
      <c r="SD31" s="14">
        <f t="shared" si="539"/>
        <v>0.99734446130500753</v>
      </c>
      <c r="SE31" s="14">
        <f t="shared" si="539"/>
        <v>0.95989393437189263</v>
      </c>
      <c r="SF31" s="14">
        <f t="shared" si="539"/>
        <v>0.9870707070707071</v>
      </c>
      <c r="SG31" s="14">
        <f t="shared" si="539"/>
        <v>0.95576081672338353</v>
      </c>
      <c r="SH31" s="14">
        <f t="shared" si="539"/>
        <v>0.62093862815884482</v>
      </c>
      <c r="SI31" s="14">
        <f t="shared" si="539"/>
        <v>0.93814721522530087</v>
      </c>
      <c r="SJ31" s="14">
        <f t="shared" si="539"/>
        <v>0.6684944025588303</v>
      </c>
      <c r="SK31" s="14">
        <f t="shared" si="539"/>
        <v>0.92282321899736153</v>
      </c>
      <c r="SL31" s="14">
        <f t="shared" si="539"/>
        <v>0.82352941176470584</v>
      </c>
      <c r="SM31" s="14">
        <f t="shared" si="539"/>
        <v>0.98355968548963546</v>
      </c>
      <c r="SN31" s="14">
        <f t="shared" si="539"/>
        <v>0.99531066822977721</v>
      </c>
      <c r="SO31" s="14">
        <f t="shared" si="539"/>
        <v>0.9016147202403304</v>
      </c>
      <c r="SP31" s="14">
        <f t="shared" si="539"/>
        <v>0.87653429602888089</v>
      </c>
      <c r="SQ31" s="14">
        <f t="shared" si="539"/>
        <v>0.50216271884654995</v>
      </c>
      <c r="SR31" s="14">
        <f t="shared" si="539"/>
        <v>0.85181845506462284</v>
      </c>
      <c r="SS31" s="14">
        <f t="shared" si="539"/>
        <v>0.95303030303030301</v>
      </c>
      <c r="ST31" s="14">
        <f t="shared" si="539"/>
        <v>0.9559839941797017</v>
      </c>
      <c r="SU31" s="14">
        <f t="shared" si="539"/>
        <v>0.84319154291467402</v>
      </c>
      <c r="SV31" s="14">
        <f t="shared" si="539"/>
        <v>0.99713193116634802</v>
      </c>
      <c r="SW31" s="14">
        <f t="shared" ref="SW31:VH31" si="540">IFERROR(SW30/SW17,"")</f>
        <v>0.966454802259887</v>
      </c>
      <c r="SX31" s="14">
        <f t="shared" si="540"/>
        <v>0.9773290825363089</v>
      </c>
      <c r="SY31" s="14">
        <f t="shared" si="540"/>
        <v>0.9832339791356185</v>
      </c>
      <c r="SZ31" s="14">
        <f t="shared" si="540"/>
        <v>0.83040401734763758</v>
      </c>
      <c r="TA31" s="14">
        <f t="shared" si="540"/>
        <v>0.72991287512100678</v>
      </c>
      <c r="TB31" s="14">
        <f t="shared" si="540"/>
        <v>0.59599797365754814</v>
      </c>
      <c r="TC31" s="14">
        <f t="shared" si="540"/>
        <v>0.68379921851517889</v>
      </c>
      <c r="TD31" s="14">
        <f t="shared" si="540"/>
        <v>0.30667286677516858</v>
      </c>
      <c r="TE31" s="14">
        <f t="shared" si="540"/>
        <v>0.29104972375690608</v>
      </c>
      <c r="TF31" s="14">
        <f t="shared" si="540"/>
        <v>0.75196374622356499</v>
      </c>
      <c r="TG31" s="14">
        <f t="shared" si="540"/>
        <v>0.8743386243386243</v>
      </c>
      <c r="TH31" s="14">
        <f t="shared" si="540"/>
        <v>0.97301349325337327</v>
      </c>
      <c r="TI31" s="14">
        <f t="shared" si="540"/>
        <v>0.80089717046238784</v>
      </c>
      <c r="TJ31" s="14">
        <f t="shared" si="540"/>
        <v>0.31586206896551722</v>
      </c>
      <c r="TK31" s="14">
        <f t="shared" si="540"/>
        <v>0.82760965657939478</v>
      </c>
      <c r="TL31" s="14">
        <f t="shared" si="540"/>
        <v>0.86233591383372599</v>
      </c>
      <c r="TM31" s="14">
        <f t="shared" si="540"/>
        <v>0.81879954699886748</v>
      </c>
      <c r="TN31" s="14">
        <f t="shared" si="540"/>
        <v>0.95955056179775278</v>
      </c>
      <c r="TO31" s="14">
        <f t="shared" si="540"/>
        <v>0.99214417744916816</v>
      </c>
      <c r="TP31" s="14">
        <f t="shared" si="540"/>
        <v>0.84847468990948705</v>
      </c>
      <c r="TQ31" s="14">
        <f t="shared" si="540"/>
        <v>0.80816686251468861</v>
      </c>
      <c r="TR31" s="14">
        <f t="shared" si="540"/>
        <v>0.80927835051546393</v>
      </c>
      <c r="TS31" s="14">
        <f t="shared" si="540"/>
        <v>0.95793163891323396</v>
      </c>
      <c r="TT31" s="14">
        <f t="shared" si="540"/>
        <v>0.6350667280257708</v>
      </c>
      <c r="TU31" s="14">
        <f t="shared" si="540"/>
        <v>0.32112620594605235</v>
      </c>
      <c r="TV31" s="14">
        <f t="shared" si="540"/>
        <v>0.26149240966431475</v>
      </c>
      <c r="TW31" s="14">
        <f t="shared" si="540"/>
        <v>0.36163353036002149</v>
      </c>
      <c r="TX31" s="14">
        <f t="shared" si="540"/>
        <v>0.24647887323943662</v>
      </c>
      <c r="TY31" s="14">
        <f t="shared" si="540"/>
        <v>2.256792287467134E-2</v>
      </c>
      <c r="TZ31" s="14">
        <f t="shared" si="540"/>
        <v>0.25182079011255792</v>
      </c>
      <c r="UA31" s="14">
        <f t="shared" si="540"/>
        <v>0.11486282785649683</v>
      </c>
      <c r="UB31" s="14">
        <f t="shared" si="540"/>
        <v>0.39719079204057745</v>
      </c>
      <c r="UC31" s="14">
        <f t="shared" si="540"/>
        <v>0.16812749003984065</v>
      </c>
      <c r="UD31" s="14">
        <f t="shared" si="540"/>
        <v>1.8985760679490381E-2</v>
      </c>
      <c r="UE31" s="14">
        <f t="shared" si="540"/>
        <v>6.5094057927739618E-2</v>
      </c>
      <c r="UF31" s="14">
        <f t="shared" si="540"/>
        <v>0.82050191407911532</v>
      </c>
      <c r="UG31" s="14">
        <f t="shared" si="540"/>
        <v>0.87309160305343514</v>
      </c>
      <c r="UH31" s="14">
        <f t="shared" si="540"/>
        <v>0.99498607242339832</v>
      </c>
      <c r="UI31" s="14">
        <f t="shared" si="540"/>
        <v>0.83913352272727271</v>
      </c>
      <c r="UJ31" s="14">
        <f t="shared" si="540"/>
        <v>0.98871037776812853</v>
      </c>
      <c r="UK31" s="14">
        <f t="shared" si="540"/>
        <v>0.99140893470790381</v>
      </c>
      <c r="UL31" s="14">
        <f t="shared" si="540"/>
        <v>0.99261311172668509</v>
      </c>
      <c r="UM31" s="14">
        <f t="shared" si="540"/>
        <v>0.98835855646100113</v>
      </c>
      <c r="UN31" s="14">
        <f t="shared" si="540"/>
        <v>0.77612495351431754</v>
      </c>
      <c r="UO31" s="14">
        <f t="shared" si="540"/>
        <v>0.96</v>
      </c>
      <c r="UP31" s="14">
        <f t="shared" si="540"/>
        <v>0.9272517321016166</v>
      </c>
      <c r="UQ31" s="14">
        <f t="shared" si="540"/>
        <v>0.96346237494562859</v>
      </c>
      <c r="UR31" s="14">
        <f t="shared" si="540"/>
        <v>0.94747988140618378</v>
      </c>
      <c r="US31" s="14">
        <f t="shared" si="540"/>
        <v>0.62777362253802049</v>
      </c>
      <c r="UT31" s="14">
        <f t="shared" si="540"/>
        <v>0.9386759581881533</v>
      </c>
      <c r="UU31" s="14">
        <f t="shared" si="540"/>
        <v>0.92370766488413547</v>
      </c>
      <c r="UV31" s="14">
        <f t="shared" si="540"/>
        <v>0.98373676248108921</v>
      </c>
      <c r="UW31" s="14">
        <f t="shared" si="540"/>
        <v>0.99036255162918774</v>
      </c>
      <c r="UX31" s="14">
        <f t="shared" si="540"/>
        <v>0.6435406698564593</v>
      </c>
      <c r="UY31" s="14">
        <f t="shared" si="540"/>
        <v>0.95875486381322961</v>
      </c>
      <c r="UZ31" s="14">
        <f t="shared" si="540"/>
        <v>0.98298850574712648</v>
      </c>
      <c r="VA31" s="14">
        <f t="shared" si="540"/>
        <v>0.97108307045215558</v>
      </c>
      <c r="VB31" s="14">
        <f t="shared" si="540"/>
        <v>0.82654768544339097</v>
      </c>
      <c r="VC31" s="14">
        <f t="shared" si="540"/>
        <v>0.86115326251896818</v>
      </c>
      <c r="VD31" s="14">
        <f t="shared" si="540"/>
        <v>0.97330791229742608</v>
      </c>
      <c r="VE31" s="14">
        <f t="shared" si="540"/>
        <v>0.99003873824017707</v>
      </c>
      <c r="VF31" s="14">
        <f t="shared" si="540"/>
        <v>0.94982613015399897</v>
      </c>
      <c r="VG31" s="14">
        <f t="shared" si="540"/>
        <v>0.93180937621077098</v>
      </c>
      <c r="VH31" s="14">
        <f t="shared" si="540"/>
        <v>0.98956067855589391</v>
      </c>
      <c r="VI31" s="14">
        <f t="shared" ref="VI31:XT31" si="541">IFERROR(VI30/VI17,"")</f>
        <v>0.99416778824585017</v>
      </c>
      <c r="VJ31" s="14">
        <f t="shared" si="541"/>
        <v>0.99849397590361444</v>
      </c>
      <c r="VK31" s="14">
        <f t="shared" si="541"/>
        <v>0.99482839680300894</v>
      </c>
      <c r="VL31" s="14">
        <f t="shared" si="541"/>
        <v>0.6485213294948966</v>
      </c>
      <c r="VM31" s="14">
        <f t="shared" si="541"/>
        <v>0.90630696317900106</v>
      </c>
      <c r="VN31" s="14">
        <f t="shared" si="541"/>
        <v>0.97729184188393603</v>
      </c>
      <c r="VO31" s="14">
        <f t="shared" si="541"/>
        <v>0.91944990176817287</v>
      </c>
      <c r="VP31" s="14">
        <f t="shared" si="541"/>
        <v>0.96072013093289688</v>
      </c>
      <c r="VQ31" s="14">
        <f t="shared" si="541"/>
        <v>0.98758931929296723</v>
      </c>
      <c r="VR31" s="14">
        <f t="shared" si="541"/>
        <v>0.98697214734950589</v>
      </c>
      <c r="VS31" s="14">
        <f t="shared" si="541"/>
        <v>0.99780821917808216</v>
      </c>
      <c r="VT31" s="14">
        <f t="shared" si="541"/>
        <v>0.99473684210526314</v>
      </c>
      <c r="VU31" s="14">
        <f t="shared" si="541"/>
        <v>0.99171597633136099</v>
      </c>
      <c r="VV31" s="14">
        <f t="shared" si="541"/>
        <v>0.94587433762301287</v>
      </c>
      <c r="VW31" s="14">
        <f t="shared" si="541"/>
        <v>0.99181511795859412</v>
      </c>
      <c r="VX31" s="14">
        <f t="shared" si="541"/>
        <v>0.99067471201316515</v>
      </c>
      <c r="VY31" s="14">
        <f t="shared" si="541"/>
        <v>0.99638989169675085</v>
      </c>
      <c r="VZ31" s="14">
        <f t="shared" si="541"/>
        <v>0.99821746880570406</v>
      </c>
      <c r="WA31" s="14">
        <f t="shared" si="541"/>
        <v>0.99350152905198774</v>
      </c>
      <c r="WB31" s="14">
        <f t="shared" si="541"/>
        <v>0.99851924975320827</v>
      </c>
      <c r="WC31" s="14">
        <f t="shared" si="541"/>
        <v>0.99163679808841099</v>
      </c>
      <c r="WD31" s="14">
        <f t="shared" si="541"/>
        <v>0.98121477770820287</v>
      </c>
      <c r="WE31" s="14">
        <f t="shared" si="541"/>
        <v>0.99928673323823114</v>
      </c>
      <c r="WF31" s="14">
        <f t="shared" si="541"/>
        <v>0.98011363636363635</v>
      </c>
      <c r="WG31" s="14">
        <f t="shared" si="541"/>
        <v>0.99877700774561762</v>
      </c>
      <c r="WH31" s="14">
        <f t="shared" si="541"/>
        <v>0.96747663551401875</v>
      </c>
      <c r="WI31" s="14">
        <f t="shared" si="541"/>
        <v>0.99671515720319104</v>
      </c>
      <c r="WJ31" s="14">
        <f t="shared" si="541"/>
        <v>0.98931034482758617</v>
      </c>
      <c r="WK31" s="14">
        <f t="shared" si="541"/>
        <v>0.98702163061564063</v>
      </c>
      <c r="WL31" s="14">
        <f t="shared" si="541"/>
        <v>0.99810677773570622</v>
      </c>
      <c r="WM31" s="14">
        <f t="shared" si="541"/>
        <v>0.99950024987506247</v>
      </c>
      <c r="WN31" s="14">
        <f t="shared" si="541"/>
        <v>0.9843178254051228</v>
      </c>
      <c r="WO31" s="14">
        <f t="shared" si="541"/>
        <v>0.98110465116279066</v>
      </c>
      <c r="WP31" s="14">
        <f t="shared" si="541"/>
        <v>0.99789650820361797</v>
      </c>
      <c r="WQ31" s="14">
        <f t="shared" si="541"/>
        <v>0.99572649572649574</v>
      </c>
      <c r="WR31" s="14">
        <f t="shared" si="541"/>
        <v>0.99472450175849947</v>
      </c>
      <c r="WS31" s="14">
        <f t="shared" si="541"/>
        <v>0.97735849056603774</v>
      </c>
      <c r="WT31" s="14">
        <f t="shared" si="541"/>
        <v>0.99906933457422054</v>
      </c>
      <c r="WU31" s="14">
        <f t="shared" si="541"/>
        <v>0.99784017278617709</v>
      </c>
      <c r="WV31" s="14">
        <f t="shared" si="541"/>
        <v>0.9964120963608406</v>
      </c>
      <c r="WW31" s="14">
        <f t="shared" si="541"/>
        <v>0.9981412639405205</v>
      </c>
      <c r="WX31" s="14">
        <f t="shared" si="541"/>
        <v>0.9950106913756237</v>
      </c>
      <c r="WY31" s="14">
        <f t="shared" si="541"/>
        <v>0.98085007006071934</v>
      </c>
      <c r="WZ31" s="14">
        <f t="shared" si="541"/>
        <v>0.98884165781083955</v>
      </c>
      <c r="XA31" s="14">
        <f t="shared" si="541"/>
        <v>0.99803921568627452</v>
      </c>
      <c r="XB31" s="14">
        <f t="shared" si="541"/>
        <v>0.98956703182055294</v>
      </c>
      <c r="XC31" s="14">
        <f t="shared" si="541"/>
        <v>0.89243027888446214</v>
      </c>
      <c r="XD31" s="14">
        <f t="shared" si="541"/>
        <v>0.99219391947411673</v>
      </c>
      <c r="XE31" s="14">
        <f t="shared" si="541"/>
        <v>0.99634636463280968</v>
      </c>
      <c r="XF31" s="14">
        <f t="shared" si="541"/>
        <v>0.78149539091840214</v>
      </c>
      <c r="XG31" s="14">
        <f t="shared" si="541"/>
        <v>0.99686151431934089</v>
      </c>
      <c r="XH31" s="14">
        <f t="shared" si="541"/>
        <v>0.99816983894582723</v>
      </c>
      <c r="XI31" s="14">
        <f t="shared" si="541"/>
        <v>0.98176291793313075</v>
      </c>
      <c r="XJ31" s="14">
        <f t="shared" si="541"/>
        <v>0.99738493723849375</v>
      </c>
      <c r="XK31" s="14">
        <f t="shared" si="541"/>
        <v>0.99648770697441047</v>
      </c>
      <c r="XL31" s="14">
        <f t="shared" si="541"/>
        <v>0.98820058997050142</v>
      </c>
      <c r="XM31" s="14">
        <f t="shared" si="541"/>
        <v>0.9981401115933044</v>
      </c>
      <c r="XN31" s="14">
        <f t="shared" si="541"/>
        <v>0.99799196787148592</v>
      </c>
      <c r="XO31" s="14">
        <f t="shared" si="541"/>
        <v>0.99952673923331758</v>
      </c>
      <c r="XP31" s="14">
        <f t="shared" si="541"/>
        <v>0.99893617021276593</v>
      </c>
      <c r="XQ31" s="14">
        <f t="shared" si="541"/>
        <v>0.99904214559386972</v>
      </c>
      <c r="XR31" s="14">
        <f t="shared" si="541"/>
        <v>0.99840063974410231</v>
      </c>
      <c r="XS31" s="14">
        <f t="shared" si="541"/>
        <v>0.99957464908549554</v>
      </c>
      <c r="XT31" s="14">
        <f t="shared" si="541"/>
        <v>0.99613526570048305</v>
      </c>
      <c r="XU31" s="14">
        <f t="shared" ref="XU31:AAF31" si="542">IFERROR(XU30/XU17,"")</f>
        <v>1</v>
      </c>
      <c r="XV31" s="14">
        <f t="shared" si="542"/>
        <v>0.99854510184287104</v>
      </c>
      <c r="XW31" s="14">
        <f t="shared" si="542"/>
        <v>0.99766286882851296</v>
      </c>
      <c r="XX31" s="14">
        <f t="shared" si="542"/>
        <v>0.99789029535864981</v>
      </c>
      <c r="XY31" s="14">
        <f t="shared" si="542"/>
        <v>0.99855595667870034</v>
      </c>
      <c r="XZ31" s="14">
        <f t="shared" si="542"/>
        <v>0.99367299367299367</v>
      </c>
      <c r="YA31" s="14">
        <f t="shared" si="542"/>
        <v>0.9953588004284184</v>
      </c>
      <c r="YB31" s="14">
        <f t="shared" si="542"/>
        <v>0.99608610567514677</v>
      </c>
      <c r="YC31" s="14">
        <f t="shared" si="542"/>
        <v>0.99795835034708047</v>
      </c>
      <c r="YD31" s="14">
        <f t="shared" si="542"/>
        <v>1</v>
      </c>
      <c r="YE31" s="14">
        <f t="shared" si="542"/>
        <v>0.99803825404610103</v>
      </c>
      <c r="YF31" s="14">
        <f t="shared" si="542"/>
        <v>0.99445564516129037</v>
      </c>
      <c r="YG31" s="14">
        <f t="shared" si="542"/>
        <v>0.99881516587677721</v>
      </c>
      <c r="YH31" s="14">
        <f t="shared" si="542"/>
        <v>0.99960845732184811</v>
      </c>
      <c r="YI31" s="14">
        <f t="shared" si="542"/>
        <v>0.99920255183413076</v>
      </c>
      <c r="YJ31" s="14">
        <f t="shared" si="542"/>
        <v>0.94756380510440841</v>
      </c>
      <c r="YK31" s="14">
        <f t="shared" si="542"/>
        <v>0.81479897348160824</v>
      </c>
      <c r="YL31" s="14">
        <f t="shared" si="542"/>
        <v>0.97292863002461039</v>
      </c>
      <c r="YM31" s="14">
        <f t="shared" si="542"/>
        <v>0.94886807181889155</v>
      </c>
      <c r="YN31" s="14">
        <f t="shared" si="542"/>
        <v>0.97676537585421408</v>
      </c>
      <c r="YO31" s="14">
        <f t="shared" si="542"/>
        <v>0.99505440158259151</v>
      </c>
      <c r="YP31" s="14">
        <f t="shared" si="542"/>
        <v>0.97889332572732457</v>
      </c>
      <c r="YQ31" s="14">
        <f t="shared" si="542"/>
        <v>0.86606834656541254</v>
      </c>
      <c r="YR31" s="14">
        <f t="shared" si="542"/>
        <v>0.8998553868402025</v>
      </c>
      <c r="YS31" s="14">
        <f t="shared" si="542"/>
        <v>0.972568578553616</v>
      </c>
      <c r="YT31" s="14">
        <f t="shared" si="542"/>
        <v>0.95947063688999168</v>
      </c>
      <c r="YU31" s="14">
        <f t="shared" si="542"/>
        <v>0.64122928176795579</v>
      </c>
      <c r="YV31" s="14">
        <f t="shared" si="542"/>
        <v>0.77667329357190196</v>
      </c>
      <c r="YW31" s="14">
        <f t="shared" si="542"/>
        <v>0.98217821782178216</v>
      </c>
      <c r="YX31" s="14">
        <f t="shared" si="542"/>
        <v>0.72758620689655173</v>
      </c>
      <c r="YY31" s="14">
        <f t="shared" si="542"/>
        <v>0.46703296703296704</v>
      </c>
      <c r="YZ31" s="14">
        <f t="shared" si="542"/>
        <v>0.19380888290713325</v>
      </c>
      <c r="ZA31" s="14">
        <f t="shared" si="542"/>
        <v>0.99463190184049077</v>
      </c>
      <c r="ZB31" s="14">
        <f t="shared" si="542"/>
        <v>0.9378427787934186</v>
      </c>
      <c r="ZC31" s="14">
        <f t="shared" si="542"/>
        <v>0.99672846237731738</v>
      </c>
      <c r="ZD31" s="14">
        <f t="shared" si="542"/>
        <v>0.65340285400658615</v>
      </c>
      <c r="ZE31" s="14">
        <f t="shared" si="542"/>
        <v>0.87948207171314741</v>
      </c>
      <c r="ZF31" s="14">
        <f t="shared" si="542"/>
        <v>0.94466248037676614</v>
      </c>
      <c r="ZG31" s="14">
        <f t="shared" si="542"/>
        <v>0.99586206896551721</v>
      </c>
      <c r="ZH31" s="14">
        <f t="shared" si="542"/>
        <v>0.99400871459694984</v>
      </c>
      <c r="ZI31" s="14">
        <f t="shared" si="542"/>
        <v>0.95794392523364491</v>
      </c>
      <c r="ZJ31" s="14">
        <f t="shared" si="542"/>
        <v>0.99724264705882348</v>
      </c>
      <c r="ZK31" s="14">
        <f t="shared" si="542"/>
        <v>0.99019607843137258</v>
      </c>
      <c r="ZL31" s="14">
        <f t="shared" si="542"/>
        <v>0.98820445609436436</v>
      </c>
      <c r="ZM31" s="14">
        <f t="shared" si="542"/>
        <v>0.98628192999053921</v>
      </c>
      <c r="ZN31" s="14">
        <f t="shared" si="542"/>
        <v>0.76373772232545789</v>
      </c>
      <c r="ZO31" s="14">
        <f t="shared" si="542"/>
        <v>0.89334195216548162</v>
      </c>
      <c r="ZP31" s="14">
        <f t="shared" si="542"/>
        <v>0.92775229357798161</v>
      </c>
      <c r="ZQ31" s="14">
        <f t="shared" si="542"/>
        <v>0.92927912538435253</v>
      </c>
      <c r="ZR31" s="14">
        <f t="shared" si="542"/>
        <v>0.93759286775631501</v>
      </c>
      <c r="ZS31" s="14">
        <f t="shared" si="542"/>
        <v>0.96351931330472107</v>
      </c>
      <c r="ZT31" s="14">
        <f t="shared" si="542"/>
        <v>0.90623934538015682</v>
      </c>
      <c r="ZU31" s="14">
        <f t="shared" si="542"/>
        <v>0.9896290386916633</v>
      </c>
      <c r="ZV31" s="14">
        <f t="shared" si="542"/>
        <v>0.83783783783783783</v>
      </c>
      <c r="ZW31" s="14">
        <f t="shared" si="542"/>
        <v>0.85950413223140498</v>
      </c>
      <c r="ZX31" s="14">
        <f t="shared" si="542"/>
        <v>0.68155339805825244</v>
      </c>
      <c r="ZY31" s="14">
        <f t="shared" si="542"/>
        <v>0.88500823723228994</v>
      </c>
      <c r="ZZ31" s="14">
        <f t="shared" si="542"/>
        <v>0.92383956737269035</v>
      </c>
      <c r="AAA31" s="14">
        <f t="shared" si="542"/>
        <v>0.90747624948368444</v>
      </c>
      <c r="AAB31" s="14">
        <f t="shared" si="542"/>
        <v>0.85726606295817165</v>
      </c>
      <c r="AAC31" s="14">
        <f t="shared" si="542"/>
        <v>0.79838709677419351</v>
      </c>
      <c r="AAD31" s="14">
        <f t="shared" si="542"/>
        <v>0.99044205495818394</v>
      </c>
      <c r="AAE31" s="14">
        <f t="shared" si="542"/>
        <v>0.99378054198134158</v>
      </c>
      <c r="AAF31" s="14">
        <f t="shared" si="542"/>
        <v>0.96470999301187976</v>
      </c>
      <c r="AAG31" s="14">
        <f t="shared" ref="AAG31:ACR31" si="543">IFERROR(AAG30/AAG17,"")</f>
        <v>0.98986975397973953</v>
      </c>
      <c r="AAH31" s="14">
        <f t="shared" si="543"/>
        <v>0.96900226025185665</v>
      </c>
      <c r="AAI31" s="14">
        <f t="shared" si="543"/>
        <v>0.99607072691552068</v>
      </c>
      <c r="AAJ31" s="14">
        <f t="shared" si="543"/>
        <v>0.78309323185648272</v>
      </c>
      <c r="AAK31" s="14">
        <f t="shared" si="543"/>
        <v>0.86680697534576068</v>
      </c>
      <c r="AAL31" s="14">
        <f t="shared" si="543"/>
        <v>0.63991143094381397</v>
      </c>
      <c r="AAM31" s="14">
        <f t="shared" si="543"/>
        <v>0.42921857304643263</v>
      </c>
      <c r="AAN31" s="14">
        <f t="shared" si="543"/>
        <v>0.67147117296222669</v>
      </c>
      <c r="AAO31" s="14">
        <f t="shared" si="543"/>
        <v>0.99626485568760614</v>
      </c>
      <c r="AAP31" s="14">
        <f t="shared" si="543"/>
        <v>0.97490494296577945</v>
      </c>
      <c r="AAQ31" s="14">
        <f t="shared" si="543"/>
        <v>0.79899135446685876</v>
      </c>
      <c r="AAR31" s="14">
        <f t="shared" si="543"/>
        <v>0.639426703545386</v>
      </c>
      <c r="AAS31" s="14">
        <f t="shared" si="543"/>
        <v>0.93817204301075274</v>
      </c>
      <c r="AAT31" s="14">
        <f t="shared" si="543"/>
        <v>0.98203026481715006</v>
      </c>
      <c r="AAU31" s="14">
        <f t="shared" si="543"/>
        <v>0.91902834008097167</v>
      </c>
      <c r="AAV31" s="14">
        <f t="shared" si="543"/>
        <v>0.96042815439506979</v>
      </c>
      <c r="AAW31" s="14">
        <f t="shared" si="543"/>
        <v>0.97762289068231845</v>
      </c>
      <c r="AAX31" s="14">
        <f t="shared" si="543"/>
        <v>0.99156327543424316</v>
      </c>
      <c r="AAY31" s="14">
        <f t="shared" si="543"/>
        <v>0.83984837716181004</v>
      </c>
      <c r="AAZ31" s="14">
        <f t="shared" si="543"/>
        <v>0.89201608271108557</v>
      </c>
      <c r="ABA31" s="14">
        <f t="shared" si="543"/>
        <v>0.72742711576563823</v>
      </c>
      <c r="ABB31" s="14">
        <f t="shared" si="543"/>
        <v>0.82136222910216716</v>
      </c>
      <c r="ABC31" s="14">
        <f t="shared" si="543"/>
        <v>0.8309020541827925</v>
      </c>
      <c r="ABD31" s="14">
        <f t="shared" si="543"/>
        <v>0.49792258910999343</v>
      </c>
      <c r="ABE31" s="14">
        <f t="shared" si="543"/>
        <v>0.65592223074955236</v>
      </c>
      <c r="ABF31" s="14">
        <f t="shared" si="543"/>
        <v>0.92518297641637304</v>
      </c>
      <c r="ABG31" s="14">
        <f t="shared" si="543"/>
        <v>0.90903986524424485</v>
      </c>
      <c r="ABH31" s="14">
        <f t="shared" si="543"/>
        <v>0.90982893592345604</v>
      </c>
      <c r="ABI31" s="14">
        <f t="shared" si="543"/>
        <v>0.66593767085839262</v>
      </c>
      <c r="ABJ31" s="14">
        <f t="shared" si="543"/>
        <v>0.25079681274900401</v>
      </c>
      <c r="ABK31" s="14">
        <f t="shared" si="543"/>
        <v>0.92027027027027031</v>
      </c>
      <c r="ABL31" s="14">
        <f t="shared" si="543"/>
        <v>0.83652762119503943</v>
      </c>
      <c r="ABM31" s="14">
        <f t="shared" si="543"/>
        <v>0.94816862474084307</v>
      </c>
      <c r="ABN31" s="14">
        <f t="shared" si="543"/>
        <v>0.90184243964421851</v>
      </c>
      <c r="ABO31" s="14">
        <f t="shared" si="543"/>
        <v>0.89714285714285713</v>
      </c>
      <c r="ABP31" s="14">
        <f t="shared" si="543"/>
        <v>0.99338061465721039</v>
      </c>
      <c r="ABQ31" s="14">
        <f t="shared" si="543"/>
        <v>0.98140495867768596</v>
      </c>
      <c r="ABR31" s="14">
        <f t="shared" si="543"/>
        <v>0.9988439306358381</v>
      </c>
      <c r="ABS31" s="14">
        <f t="shared" si="543"/>
        <v>0.98079499776686019</v>
      </c>
      <c r="ABT31" s="14">
        <f t="shared" si="543"/>
        <v>0.91395592864637987</v>
      </c>
      <c r="ABU31" s="14">
        <f t="shared" si="543"/>
        <v>0.80931263858093128</v>
      </c>
      <c r="ABV31" s="14">
        <f t="shared" si="543"/>
        <v>0.78949262324577185</v>
      </c>
      <c r="ABW31" s="14">
        <f t="shared" si="543"/>
        <v>0.20566349731293923</v>
      </c>
      <c r="ABX31" s="14">
        <f t="shared" si="543"/>
        <v>0.56248313090418356</v>
      </c>
      <c r="ABY31" s="14">
        <f t="shared" si="543"/>
        <v>0.54765795206971679</v>
      </c>
      <c r="ABZ31" s="14">
        <f t="shared" si="543"/>
        <v>0.58474999999999999</v>
      </c>
      <c r="ACA31" s="14">
        <f t="shared" si="543"/>
        <v>0.44084014002333721</v>
      </c>
      <c r="ACB31" s="14">
        <f t="shared" si="543"/>
        <v>0.81173402868318123</v>
      </c>
      <c r="ACC31" s="14">
        <f t="shared" si="543"/>
        <v>0.84743706399757357</v>
      </c>
      <c r="ACD31" s="14">
        <f t="shared" si="543"/>
        <v>0.89235772357723575</v>
      </c>
      <c r="ACE31" s="14">
        <f t="shared" si="543"/>
        <v>0.87707416186928544</v>
      </c>
      <c r="ACF31" s="14">
        <f t="shared" si="543"/>
        <v>0.32012678288431062</v>
      </c>
      <c r="ACG31" s="14">
        <f t="shared" si="543"/>
        <v>0.49384333246004714</v>
      </c>
      <c r="ACH31" s="14">
        <f t="shared" si="543"/>
        <v>0.76752767527675281</v>
      </c>
      <c r="ACI31" s="14">
        <f t="shared" si="543"/>
        <v>0.30447585394581861</v>
      </c>
      <c r="ACJ31" s="14">
        <f t="shared" si="543"/>
        <v>4.2790283039893025E-2</v>
      </c>
      <c r="ACK31" s="14">
        <f t="shared" si="543"/>
        <v>0.3116813686180166</v>
      </c>
      <c r="ACL31" s="14">
        <f t="shared" si="543"/>
        <v>0.19488536155202821</v>
      </c>
      <c r="ACM31" s="14">
        <f t="shared" si="543"/>
        <v>0.61679058240396534</v>
      </c>
      <c r="ACN31" s="14">
        <f t="shared" si="543"/>
        <v>0.71417882528993637</v>
      </c>
      <c r="ACO31" s="14">
        <f t="shared" si="543"/>
        <v>0.21379916501867721</v>
      </c>
      <c r="ACP31" s="14">
        <f t="shared" si="543"/>
        <v>2.6375112714156899E-2</v>
      </c>
      <c r="ACQ31" s="14">
        <f t="shared" si="543"/>
        <v>2.5040575005796428E-2</v>
      </c>
      <c r="ACR31" s="14">
        <f t="shared" si="543"/>
        <v>3.5699714402284782E-2</v>
      </c>
      <c r="ACS31" s="14">
        <f t="shared" ref="ACS31:AFD31" si="544">IFERROR(ACS30/ACS17,"")</f>
        <v>0.11918982082575955</v>
      </c>
      <c r="ACT31" s="14">
        <f t="shared" si="544"/>
        <v>8.9766606822262122E-4</v>
      </c>
      <c r="ACU31" s="14">
        <f t="shared" si="544"/>
        <v>2.6903973509933773E-3</v>
      </c>
      <c r="ACV31" s="14">
        <f t="shared" si="544"/>
        <v>2.0656889072505681E-3</v>
      </c>
      <c r="ACW31" s="14">
        <f t="shared" si="544"/>
        <v>8.0629301868239914E-3</v>
      </c>
      <c r="ACX31" s="14">
        <f t="shared" si="544"/>
        <v>7.91765637371338E-3</v>
      </c>
      <c r="ACY31" s="14">
        <f t="shared" si="544"/>
        <v>0.46123050990307629</v>
      </c>
      <c r="ACZ31" s="14">
        <f t="shared" si="544"/>
        <v>0.73648648648648651</v>
      </c>
      <c r="ADA31" s="14">
        <f t="shared" si="544"/>
        <v>0.99294605809128633</v>
      </c>
      <c r="ADB31" s="14">
        <f t="shared" si="544"/>
        <v>0.95880422894640904</v>
      </c>
      <c r="ADC31" s="14">
        <f t="shared" si="544"/>
        <v>0.95842646401430487</v>
      </c>
      <c r="ADD31" s="14">
        <f t="shared" si="544"/>
        <v>0.98063683304647165</v>
      </c>
      <c r="ADE31" s="14">
        <f t="shared" si="544"/>
        <v>0.92482993197278907</v>
      </c>
      <c r="ADF31" s="14">
        <f t="shared" si="544"/>
        <v>0.94563479373201154</v>
      </c>
      <c r="ADG31" s="14">
        <f t="shared" si="544"/>
        <v>0.94442502621461033</v>
      </c>
      <c r="ADH31" s="14">
        <f t="shared" si="544"/>
        <v>0.94692982456140351</v>
      </c>
      <c r="ADI31" s="14">
        <f t="shared" si="544"/>
        <v>0.84692796610169496</v>
      </c>
      <c r="ADJ31" s="14">
        <f t="shared" si="544"/>
        <v>0.74416489845407696</v>
      </c>
      <c r="ADK31" s="14">
        <f t="shared" si="544"/>
        <v>0.90493892724375991</v>
      </c>
      <c r="ADL31" s="14">
        <f t="shared" si="544"/>
        <v>0.84820143884892085</v>
      </c>
      <c r="ADM31" s="14">
        <f t="shared" si="544"/>
        <v>0.94048442906574392</v>
      </c>
      <c r="ADN31" s="14">
        <f t="shared" si="544"/>
        <v>0.83512217401233158</v>
      </c>
      <c r="ADO31" s="14">
        <f t="shared" si="544"/>
        <v>0.82814677194612174</v>
      </c>
      <c r="ADP31" s="14">
        <f t="shared" si="544"/>
        <v>0.92544408306229675</v>
      </c>
      <c r="ADQ31" s="14">
        <f t="shared" si="544"/>
        <v>0.90777634961439591</v>
      </c>
      <c r="ADR31" s="14">
        <f t="shared" si="544"/>
        <v>0.89750584567420111</v>
      </c>
      <c r="ADS31" s="14">
        <f t="shared" si="544"/>
        <v>0.76</v>
      </c>
      <c r="ADT31" s="14">
        <f t="shared" si="544"/>
        <v>0.82561635598316296</v>
      </c>
      <c r="ADU31" s="14">
        <f t="shared" si="544"/>
        <v>0.96573095151294208</v>
      </c>
      <c r="ADV31" s="14">
        <f t="shared" si="544"/>
        <v>0.94277597402597402</v>
      </c>
      <c r="ADW31" s="14">
        <f t="shared" si="544"/>
        <v>0.97443318861553307</v>
      </c>
      <c r="ADX31" s="14">
        <f t="shared" si="544"/>
        <v>0.94972826086956519</v>
      </c>
      <c r="ADY31" s="14">
        <f t="shared" si="544"/>
        <v>0.95238095238095233</v>
      </c>
      <c r="ADZ31" s="14">
        <f t="shared" si="544"/>
        <v>0.9533259830944506</v>
      </c>
      <c r="AEA31" s="14">
        <f t="shared" si="544"/>
        <v>0.97072278133577306</v>
      </c>
      <c r="AEB31" s="14">
        <f t="shared" si="544"/>
        <v>0.92576832151300237</v>
      </c>
      <c r="AEC31" s="14">
        <f t="shared" si="544"/>
        <v>0.9065359477124183</v>
      </c>
      <c r="AED31" s="14">
        <f t="shared" si="544"/>
        <v>0.94485725459522873</v>
      </c>
      <c r="AEE31" s="14">
        <f t="shared" si="544"/>
        <v>0.97162270183852917</v>
      </c>
      <c r="AEF31" s="14">
        <f t="shared" si="544"/>
        <v>0.89891135303265945</v>
      </c>
      <c r="AEG31" s="14">
        <f t="shared" si="544"/>
        <v>0.57300662783691503</v>
      </c>
      <c r="AEH31" s="14">
        <f t="shared" si="544"/>
        <v>0.90231431646932181</v>
      </c>
      <c r="AEI31" s="14">
        <f t="shared" si="544"/>
        <v>0.90134283365305568</v>
      </c>
      <c r="AEJ31" s="14">
        <f t="shared" si="544"/>
        <v>0.97256933861627548</v>
      </c>
      <c r="AEK31" s="14">
        <f t="shared" si="544"/>
        <v>0.99145299145299148</v>
      </c>
      <c r="AEL31" s="14">
        <f t="shared" si="544"/>
        <v>0.96701966717095311</v>
      </c>
      <c r="AEM31" s="14">
        <f t="shared" si="544"/>
        <v>0.99355276552426197</v>
      </c>
      <c r="AEN31" s="14">
        <f t="shared" si="544"/>
        <v>0.99854386603567524</v>
      </c>
      <c r="AEO31" s="14">
        <f t="shared" si="544"/>
        <v>0.96563071297989034</v>
      </c>
      <c r="AEP31" s="14">
        <f t="shared" si="544"/>
        <v>0.99416626154594068</v>
      </c>
      <c r="AEQ31" s="14">
        <f t="shared" si="544"/>
        <v>0.92980531944063616</v>
      </c>
      <c r="AER31" s="14">
        <f t="shared" si="544"/>
        <v>0.98184931506849316</v>
      </c>
      <c r="AES31" s="14">
        <f t="shared" si="544"/>
        <v>0.96953696181965876</v>
      </c>
      <c r="AET31" s="14">
        <f t="shared" si="544"/>
        <v>0.99380530973451331</v>
      </c>
      <c r="AEU31" s="14">
        <f t="shared" si="544"/>
        <v>0.99381541389153183</v>
      </c>
      <c r="AEV31" s="14">
        <f t="shared" si="544"/>
        <v>0.97712833545108002</v>
      </c>
      <c r="AEW31" s="14">
        <f t="shared" si="544"/>
        <v>0.99651702786377705</v>
      </c>
      <c r="AEX31" s="14">
        <f t="shared" si="544"/>
        <v>0.99595736861447992</v>
      </c>
      <c r="AEY31" s="14">
        <f t="shared" si="544"/>
        <v>0.97629226583754369</v>
      </c>
      <c r="AEZ31" s="14">
        <f t="shared" si="544"/>
        <v>0.99186295503211996</v>
      </c>
      <c r="AFA31" s="14">
        <f t="shared" si="544"/>
        <v>0.89672611125898327</v>
      </c>
      <c r="AFB31" s="14">
        <f t="shared" si="544"/>
        <v>0.86364792673619939</v>
      </c>
      <c r="AFC31" s="14">
        <f t="shared" si="544"/>
        <v>0.95399673735725943</v>
      </c>
      <c r="AFD31" s="14">
        <f t="shared" si="544"/>
        <v>0.9382606114574058</v>
      </c>
      <c r="AFE31" s="14">
        <f t="shared" ref="AFE31:AHP31" si="545">IFERROR(AFE30/AFE17,"")</f>
        <v>0.98962722852512153</v>
      </c>
      <c r="AFF31" s="14">
        <f t="shared" si="545"/>
        <v>0.94622279129321385</v>
      </c>
      <c r="AFG31" s="14">
        <f t="shared" si="545"/>
        <v>0.98774740810556083</v>
      </c>
      <c r="AFH31" s="14">
        <f t="shared" si="545"/>
        <v>0.99601593625498008</v>
      </c>
      <c r="AFI31" s="14">
        <f t="shared" si="545"/>
        <v>0.99597495527728086</v>
      </c>
      <c r="AFJ31" s="14">
        <f t="shared" si="545"/>
        <v>0.97278574962889663</v>
      </c>
      <c r="AFK31" s="14">
        <f t="shared" si="545"/>
        <v>0.9845984598459846</v>
      </c>
      <c r="AFL31" s="14">
        <f t="shared" si="545"/>
        <v>0.96343692870201092</v>
      </c>
      <c r="AFM31" s="14">
        <f t="shared" si="545"/>
        <v>0.99824484422992543</v>
      </c>
      <c r="AFN31" s="14">
        <f t="shared" si="545"/>
        <v>0.99713467048710602</v>
      </c>
      <c r="AFO31" s="14">
        <f t="shared" si="545"/>
        <v>0.99491211840888072</v>
      </c>
      <c r="AFP31" s="14">
        <f t="shared" si="545"/>
        <v>0.93875395987328403</v>
      </c>
      <c r="AFQ31" s="14">
        <f t="shared" si="545"/>
        <v>0.99617021276595741</v>
      </c>
      <c r="AFR31" s="14">
        <f t="shared" si="545"/>
        <v>0.99097744360902251</v>
      </c>
      <c r="AFS31" s="14">
        <f t="shared" si="545"/>
        <v>0.99941176470588233</v>
      </c>
      <c r="AFT31" s="14">
        <f t="shared" si="545"/>
        <v>0.99343401181877877</v>
      </c>
      <c r="AFU31" s="14">
        <f t="shared" si="545"/>
        <v>0.9787170263788969</v>
      </c>
      <c r="AFV31" s="14">
        <f t="shared" si="545"/>
        <v>0.99782293178519599</v>
      </c>
      <c r="AFW31" s="14">
        <f t="shared" si="545"/>
        <v>0.99180647678501754</v>
      </c>
      <c r="AFX31" s="14">
        <f t="shared" si="545"/>
        <v>0.93804998240056314</v>
      </c>
      <c r="AFY31" s="14">
        <f t="shared" si="545"/>
        <v>0.99222126188418325</v>
      </c>
      <c r="AFZ31" s="14">
        <f t="shared" si="545"/>
        <v>0.95296219112831204</v>
      </c>
      <c r="AGA31" s="14">
        <f t="shared" si="545"/>
        <v>0.98353494623655913</v>
      </c>
      <c r="AGB31" s="14">
        <f t="shared" si="545"/>
        <v>0.96926315789473683</v>
      </c>
      <c r="AGC31" s="14">
        <f t="shared" si="545"/>
        <v>0.99568500539374327</v>
      </c>
      <c r="AGD31" s="14">
        <f t="shared" si="545"/>
        <v>0.98104423012969733</v>
      </c>
      <c r="AGE31" s="14">
        <f t="shared" si="545"/>
        <v>0.9845822875582646</v>
      </c>
      <c r="AGF31" s="14">
        <f t="shared" si="545"/>
        <v>0.99953271028037383</v>
      </c>
      <c r="AGG31" s="14">
        <f t="shared" si="545"/>
        <v>0.97834912043301758</v>
      </c>
      <c r="AGH31" s="14">
        <f t="shared" si="545"/>
        <v>0.97068771138669674</v>
      </c>
      <c r="AGI31" s="14">
        <f t="shared" si="545"/>
        <v>0.98849157418824496</v>
      </c>
      <c r="AGJ31" s="14">
        <f t="shared" si="545"/>
        <v>0.95950452596474511</v>
      </c>
      <c r="AGK31" s="14">
        <f t="shared" si="545"/>
        <v>0.97756410256410253</v>
      </c>
      <c r="AGL31" s="14">
        <f t="shared" si="545"/>
        <v>0.89123595505617981</v>
      </c>
      <c r="AGM31" s="14">
        <f t="shared" si="545"/>
        <v>0.99515445184736528</v>
      </c>
      <c r="AGN31" s="14">
        <f t="shared" si="545"/>
        <v>0.99785958904109584</v>
      </c>
      <c r="AGO31" s="14">
        <f t="shared" si="545"/>
        <v>0.99762018086625415</v>
      </c>
      <c r="AGP31" s="14">
        <f t="shared" si="545"/>
        <v>0.94345951126018213</v>
      </c>
      <c r="AGQ31" s="14">
        <f t="shared" si="545"/>
        <v>0.93714285714285717</v>
      </c>
      <c r="AGR31" s="14">
        <f t="shared" si="545"/>
        <v>0.94545454545454544</v>
      </c>
      <c r="AGS31" s="14">
        <f t="shared" si="545"/>
        <v>0.94740892765520779</v>
      </c>
      <c r="AGT31" s="14">
        <f t="shared" si="545"/>
        <v>0.98628571428571432</v>
      </c>
      <c r="AGU31" s="14">
        <f t="shared" si="545"/>
        <v>0.93991690635985936</v>
      </c>
      <c r="AGV31" s="14">
        <f t="shared" si="545"/>
        <v>0.96918172157279492</v>
      </c>
      <c r="AGW31" s="14">
        <f t="shared" si="545"/>
        <v>0.96661417322834642</v>
      </c>
      <c r="AGX31" s="14">
        <f t="shared" si="545"/>
        <v>0.99030212607236101</v>
      </c>
      <c r="AGY31" s="14">
        <f t="shared" si="545"/>
        <v>0.97821253890618054</v>
      </c>
      <c r="AGZ31" s="14">
        <f t="shared" si="545"/>
        <v>0.92258940697148029</v>
      </c>
      <c r="AHA31" s="14">
        <f t="shared" si="545"/>
        <v>0.98612652608213092</v>
      </c>
      <c r="AHB31" s="14">
        <f t="shared" si="545"/>
        <v>0.94068043035766213</v>
      </c>
      <c r="AHC31" s="14">
        <f t="shared" si="545"/>
        <v>0.99482401656314701</v>
      </c>
      <c r="AHD31" s="14">
        <f t="shared" si="545"/>
        <v>0.97673434856175978</v>
      </c>
      <c r="AHE31" s="14">
        <f t="shared" si="545"/>
        <v>0.99771271729185729</v>
      </c>
      <c r="AHF31" s="14">
        <f t="shared" si="545"/>
        <v>0.98177215189873412</v>
      </c>
      <c r="AHG31" s="14">
        <f t="shared" si="545"/>
        <v>0.99461952344350502</v>
      </c>
      <c r="AHH31" s="14">
        <f t="shared" si="545"/>
        <v>0.98926116838487976</v>
      </c>
      <c r="AHI31" s="14">
        <f t="shared" si="545"/>
        <v>0.99775482712168839</v>
      </c>
      <c r="AHJ31" s="14">
        <f t="shared" si="545"/>
        <v>0.96031399912778015</v>
      </c>
      <c r="AHK31" s="14">
        <f t="shared" si="545"/>
        <v>0.9822773593265397</v>
      </c>
      <c r="AHL31" s="14">
        <f t="shared" si="545"/>
        <v>0.91466747646522928</v>
      </c>
      <c r="AHM31" s="14">
        <f t="shared" si="545"/>
        <v>0.98261451019725843</v>
      </c>
      <c r="AHN31" s="14">
        <f t="shared" si="545"/>
        <v>0.94010941549093008</v>
      </c>
      <c r="AHO31" s="14">
        <f t="shared" si="545"/>
        <v>0.99465061852223335</v>
      </c>
      <c r="AHP31" s="14">
        <f t="shared" si="545"/>
        <v>0.95695482034863033</v>
      </c>
      <c r="AHQ31" s="14">
        <f t="shared" ref="AHQ31:AKB31" si="546">IFERROR(AHQ30/AHQ17,"")</f>
        <v>0.88767695521002554</v>
      </c>
      <c r="AHR31" s="14">
        <f t="shared" si="546"/>
        <v>0.9081721051111753</v>
      </c>
      <c r="AHS31" s="14">
        <f t="shared" si="546"/>
        <v>0.95498268564832622</v>
      </c>
      <c r="AHT31" s="14">
        <f t="shared" si="546"/>
        <v>0.93984622342831303</v>
      </c>
      <c r="AHU31" s="14">
        <f t="shared" si="546"/>
        <v>0.96806387225548907</v>
      </c>
      <c r="AHV31" s="14">
        <f t="shared" si="546"/>
        <v>0.95188679245283014</v>
      </c>
      <c r="AHW31" s="14">
        <f t="shared" si="546"/>
        <v>0.99515467759970178</v>
      </c>
      <c r="AHX31" s="14">
        <f t="shared" si="546"/>
        <v>0.97020663142719843</v>
      </c>
      <c r="AHY31" s="14">
        <f t="shared" si="546"/>
        <v>0.92641975308641977</v>
      </c>
      <c r="AHZ31" s="14">
        <f t="shared" si="546"/>
        <v>0.65209865858935523</v>
      </c>
      <c r="AIA31" s="14">
        <f t="shared" si="546"/>
        <v>0.97068062827225132</v>
      </c>
      <c r="AIB31" s="14">
        <f t="shared" si="546"/>
        <v>0.88896978522024028</v>
      </c>
      <c r="AIC31" s="14">
        <f t="shared" si="546"/>
        <v>0.96063960639606394</v>
      </c>
      <c r="AID31" s="14">
        <f t="shared" si="546"/>
        <v>0.94137115839243501</v>
      </c>
      <c r="AIE31" s="14">
        <f t="shared" si="546"/>
        <v>0.97727272727272729</v>
      </c>
      <c r="AIF31" s="14">
        <f t="shared" si="546"/>
        <v>0.99525547445255469</v>
      </c>
      <c r="AIG31" s="14">
        <f t="shared" si="546"/>
        <v>0.99779151943462896</v>
      </c>
      <c r="AIH31" s="14">
        <f t="shared" si="546"/>
        <v>0.99024390243902438</v>
      </c>
      <c r="AII31" s="14">
        <f t="shared" si="546"/>
        <v>0.990506329113924</v>
      </c>
      <c r="AIJ31" s="14">
        <f t="shared" si="546"/>
        <v>0.97994987468671679</v>
      </c>
      <c r="AIK31" s="14">
        <f t="shared" si="546"/>
        <v>0.90270018621973924</v>
      </c>
      <c r="AIL31" s="14">
        <f t="shared" si="546"/>
        <v>0.98002699055330633</v>
      </c>
      <c r="AIM31" s="14">
        <f t="shared" si="546"/>
        <v>0.98374927452118399</v>
      </c>
      <c r="AIN31" s="14">
        <f t="shared" si="546"/>
        <v>0.96406140963014653</v>
      </c>
      <c r="AIO31" s="14">
        <f t="shared" si="546"/>
        <v>0.95151953690303903</v>
      </c>
      <c r="AIP31" s="14">
        <f t="shared" si="546"/>
        <v>0.99477491961414788</v>
      </c>
      <c r="AIQ31" s="14">
        <f t="shared" si="546"/>
        <v>0.99465240641711228</v>
      </c>
      <c r="AIR31" s="14">
        <f t="shared" si="546"/>
        <v>0.99682251475261008</v>
      </c>
      <c r="AIS31" s="14">
        <f t="shared" si="546"/>
        <v>0.99621212121212122</v>
      </c>
      <c r="AIT31" s="14">
        <f t="shared" si="546"/>
        <v>0.97793660658794279</v>
      </c>
      <c r="AIU31" s="14">
        <f t="shared" si="546"/>
        <v>0.9895064127477653</v>
      </c>
      <c r="AIV31" s="14">
        <f t="shared" si="546"/>
        <v>0.9972247918593895</v>
      </c>
      <c r="AIW31" s="14">
        <f t="shared" si="546"/>
        <v>0.99419167473378511</v>
      </c>
      <c r="AIX31" s="14">
        <f t="shared" si="546"/>
        <v>0.98784331382260249</v>
      </c>
      <c r="AIY31" s="14">
        <f t="shared" si="546"/>
        <v>0.99768339768339764</v>
      </c>
      <c r="AIZ31" s="14">
        <f t="shared" si="546"/>
        <v>0.95192789183775661</v>
      </c>
      <c r="AJA31" s="14">
        <f t="shared" si="546"/>
        <v>9.7687400318979267E-2</v>
      </c>
      <c r="AJB31" s="14">
        <f t="shared" si="546"/>
        <v>0.99183848797250862</v>
      </c>
      <c r="AJC31" s="14">
        <f t="shared" si="546"/>
        <v>0.91466445733222868</v>
      </c>
      <c r="AJD31" s="14">
        <f t="shared" si="546"/>
        <v>0.89392405063291136</v>
      </c>
      <c r="AJE31" s="14">
        <f t="shared" si="546"/>
        <v>0.96021064950263313</v>
      </c>
      <c r="AJF31" s="14">
        <f t="shared" si="546"/>
        <v>0.75827205882352944</v>
      </c>
      <c r="AJG31" s="14">
        <f t="shared" si="546"/>
        <v>0.90050791753809378</v>
      </c>
      <c r="AJH31" s="14">
        <f t="shared" si="546"/>
        <v>0.78837756130332548</v>
      </c>
      <c r="AJI31" s="14">
        <f t="shared" si="546"/>
        <v>0.9853985793212312</v>
      </c>
      <c r="AJJ31" s="14">
        <f t="shared" si="546"/>
        <v>0.91724419078679165</v>
      </c>
      <c r="AJK31" s="14">
        <f t="shared" si="546"/>
        <v>0.99728506787330318</v>
      </c>
      <c r="AJL31" s="14">
        <f t="shared" si="546"/>
        <v>0.97237296497286629</v>
      </c>
      <c r="AJM31" s="14">
        <f t="shared" si="546"/>
        <v>0.98794549266247378</v>
      </c>
      <c r="AJN31" s="14">
        <f t="shared" si="546"/>
        <v>0.72561459159397301</v>
      </c>
      <c r="AJO31" s="14">
        <f t="shared" si="546"/>
        <v>0.9608443990466462</v>
      </c>
      <c r="AJP31" s="14">
        <f t="shared" si="546"/>
        <v>0.97988505747126442</v>
      </c>
      <c r="AJQ31" s="14">
        <f t="shared" si="546"/>
        <v>0.99025815879201173</v>
      </c>
      <c r="AJR31" s="14">
        <f t="shared" si="546"/>
        <v>0.9237510955302366</v>
      </c>
      <c r="AJS31" s="14">
        <f t="shared" si="546"/>
        <v>0.97107597377554955</v>
      </c>
      <c r="AJT31" s="14">
        <f t="shared" si="546"/>
        <v>0.93814878892733566</v>
      </c>
      <c r="AJU31" s="14">
        <f t="shared" si="546"/>
        <v>0.99644917887261431</v>
      </c>
      <c r="AJV31" s="14">
        <f t="shared" si="546"/>
        <v>0.96324582338902143</v>
      </c>
      <c r="AJW31" s="14">
        <f t="shared" si="546"/>
        <v>0.99435028248587576</v>
      </c>
      <c r="AJX31" s="14">
        <f t="shared" si="546"/>
        <v>0.90140845070422537</v>
      </c>
      <c r="AJY31" s="14">
        <f t="shared" si="546"/>
        <v>0.91029306647605435</v>
      </c>
      <c r="AJZ31" s="14">
        <f t="shared" si="546"/>
        <v>0.90893689114781873</v>
      </c>
      <c r="AKA31" s="14">
        <f t="shared" si="546"/>
        <v>0.97006841505131125</v>
      </c>
      <c r="AKB31" s="14">
        <f t="shared" si="546"/>
        <v>0.96258741258741254</v>
      </c>
      <c r="AKC31" s="14">
        <f t="shared" ref="AKC31:AMN31" si="547">IFERROR(AKC30/AKC17,"")</f>
        <v>0.75654450261780104</v>
      </c>
      <c r="AKD31" s="14">
        <f t="shared" si="547"/>
        <v>0.91923185540807684</v>
      </c>
      <c r="AKE31" s="14">
        <f t="shared" si="547"/>
        <v>0.79723837209302328</v>
      </c>
      <c r="AKF31" s="14">
        <f t="shared" si="547"/>
        <v>0.91703609879670678</v>
      </c>
      <c r="AKG31" s="14">
        <f t="shared" si="547"/>
        <v>0.94233807266982628</v>
      </c>
      <c r="AKH31" s="14">
        <f t="shared" si="547"/>
        <v>0.8526763381690845</v>
      </c>
      <c r="AKI31" s="14">
        <f t="shared" si="547"/>
        <v>0.94517696044413602</v>
      </c>
      <c r="AKJ31" s="14">
        <f t="shared" si="547"/>
        <v>0.95426594926979247</v>
      </c>
      <c r="AKK31" s="14">
        <f t="shared" si="547"/>
        <v>0.98758689175769609</v>
      </c>
      <c r="AKL31" s="14">
        <f t="shared" si="547"/>
        <v>0.95638629283489096</v>
      </c>
      <c r="AKM31" s="14">
        <f t="shared" si="547"/>
        <v>0.94968553459119498</v>
      </c>
      <c r="AKN31" s="14">
        <f t="shared" si="547"/>
        <v>0.86794305351006384</v>
      </c>
      <c r="AKO31" s="14">
        <f t="shared" si="547"/>
        <v>0.94776305923519122</v>
      </c>
      <c r="AKP31" s="14">
        <f t="shared" si="547"/>
        <v>0.88726790450928383</v>
      </c>
      <c r="AKQ31" s="14">
        <f t="shared" si="547"/>
        <v>0.87391618497109824</v>
      </c>
      <c r="AKR31" s="14">
        <f t="shared" si="547"/>
        <v>0.74899230487358004</v>
      </c>
      <c r="AKS31" s="14">
        <f t="shared" si="547"/>
        <v>0.91758436944937838</v>
      </c>
      <c r="AKT31" s="14">
        <f t="shared" si="547"/>
        <v>0.85717386585630562</v>
      </c>
      <c r="AKU31" s="14">
        <f t="shared" si="547"/>
        <v>0.92197011621472058</v>
      </c>
      <c r="AKV31" s="14">
        <f t="shared" si="547"/>
        <v>0.9019253910950662</v>
      </c>
      <c r="AKW31" s="14">
        <f t="shared" si="547"/>
        <v>0.87982832618025753</v>
      </c>
      <c r="AKX31" s="14">
        <f t="shared" si="547"/>
        <v>0.81910235358511219</v>
      </c>
      <c r="AKY31" s="14">
        <f t="shared" si="547"/>
        <v>0.90523489932885903</v>
      </c>
      <c r="AKZ31" s="14">
        <f t="shared" si="547"/>
        <v>0.85634153942038016</v>
      </c>
      <c r="ALA31" s="14">
        <f t="shared" si="547"/>
        <v>0.8318977493748263</v>
      </c>
      <c r="ALB31" s="14">
        <f t="shared" si="547"/>
        <v>0.96683937823834198</v>
      </c>
      <c r="ALC31" s="14">
        <f t="shared" si="547"/>
        <v>0.84559289790741921</v>
      </c>
      <c r="ALD31" s="14">
        <f t="shared" si="547"/>
        <v>0.88240521327014221</v>
      </c>
      <c r="ALE31" s="14">
        <f t="shared" si="547"/>
        <v>0.90990320178704398</v>
      </c>
      <c r="ALF31" s="14">
        <f t="shared" si="547"/>
        <v>0.80723754926549629</v>
      </c>
      <c r="ALG31" s="14">
        <f t="shared" si="547"/>
        <v>0.98791686805219914</v>
      </c>
      <c r="ALH31" s="14">
        <f t="shared" si="547"/>
        <v>0.98326572008113589</v>
      </c>
      <c r="ALI31" s="14">
        <f t="shared" si="547"/>
        <v>0.87338733873387342</v>
      </c>
      <c r="ALJ31" s="14">
        <f t="shared" si="547"/>
        <v>0.89774193548387093</v>
      </c>
      <c r="ALK31" s="14">
        <f t="shared" si="547"/>
        <v>0.91866376180101672</v>
      </c>
      <c r="ALL31" s="14">
        <f t="shared" si="547"/>
        <v>0.86603942652329746</v>
      </c>
      <c r="ALM31" s="14">
        <f t="shared" si="547"/>
        <v>0.52031509121061359</v>
      </c>
      <c r="ALN31" s="14">
        <f t="shared" si="547"/>
        <v>0.53309352517985609</v>
      </c>
      <c r="ALO31" s="14">
        <f t="shared" si="547"/>
        <v>0.52105392760403846</v>
      </c>
      <c r="ALP31" s="14">
        <f t="shared" si="547"/>
        <v>0.15981141277841002</v>
      </c>
      <c r="ALQ31" s="14">
        <f t="shared" si="547"/>
        <v>0.58370938628158842</v>
      </c>
      <c r="ALR31" s="14">
        <f t="shared" si="547"/>
        <v>0.95103686635944695</v>
      </c>
      <c r="ALS31" s="14">
        <f t="shared" si="547"/>
        <v>0.98754391568189082</v>
      </c>
      <c r="ALT31" s="14">
        <f t="shared" si="547"/>
        <v>0.9710410557184751</v>
      </c>
      <c r="ALU31" s="14">
        <f t="shared" si="547"/>
        <v>0.64053930530164538</v>
      </c>
      <c r="ALV31" s="14">
        <f t="shared" si="547"/>
        <v>0.92609513571620528</v>
      </c>
      <c r="ALW31" s="14">
        <f t="shared" si="547"/>
        <v>0.94414251207729472</v>
      </c>
      <c r="ALX31" s="14">
        <f t="shared" si="547"/>
        <v>0.98263534218590398</v>
      </c>
      <c r="ALY31" s="14">
        <f t="shared" si="547"/>
        <v>0.9641288433382138</v>
      </c>
      <c r="ALZ31" s="14">
        <f t="shared" si="547"/>
        <v>0.93340935005701253</v>
      </c>
      <c r="AMA31" s="14">
        <f t="shared" si="547"/>
        <v>0.97088750706613902</v>
      </c>
      <c r="AMB31" s="14">
        <f t="shared" si="547"/>
        <v>0.92704683020070089</v>
      </c>
      <c r="AMC31" s="14">
        <f t="shared" si="547"/>
        <v>0.99285997619992061</v>
      </c>
      <c r="AMD31" s="14">
        <f t="shared" si="547"/>
        <v>0.94441210710128054</v>
      </c>
      <c r="AME31" s="14">
        <f t="shared" si="547"/>
        <v>0.91791044776119401</v>
      </c>
      <c r="AMF31" s="14">
        <f t="shared" si="547"/>
        <v>0.95121951219512191</v>
      </c>
      <c r="AMG31" s="14">
        <f t="shared" si="547"/>
        <v>0.89463387367244274</v>
      </c>
      <c r="AMH31" s="14">
        <f t="shared" si="547"/>
        <v>0.72292069632495159</v>
      </c>
      <c r="AMI31" s="14">
        <f t="shared" si="547"/>
        <v>0.37709284627092848</v>
      </c>
      <c r="AMJ31" s="14">
        <f t="shared" si="547"/>
        <v>2.148033126293996E-2</v>
      </c>
      <c r="AMK31" s="14">
        <f t="shared" si="547"/>
        <v>9.0166666666666673E-2</v>
      </c>
      <c r="AML31" s="14">
        <f t="shared" si="547"/>
        <v>0.67926689576174115</v>
      </c>
      <c r="AMM31" s="14">
        <f t="shared" si="547"/>
        <v>0.92947676308092297</v>
      </c>
      <c r="AMN31" s="14">
        <f t="shared" si="547"/>
        <v>0.94163701067615657</v>
      </c>
      <c r="AMO31" s="14">
        <f t="shared" ref="AMO31:AOZ31" si="548">IFERROR(AMO30/AMO17,"")</f>
        <v>0.65698511761881906</v>
      </c>
      <c r="AMP31" s="14">
        <f t="shared" si="548"/>
        <v>0.9170225747406956</v>
      </c>
      <c r="AMQ31" s="14">
        <f t="shared" si="548"/>
        <v>0.99508692365835227</v>
      </c>
      <c r="AMR31" s="14">
        <f t="shared" si="548"/>
        <v>0.94033640114249439</v>
      </c>
      <c r="AMS31" s="14">
        <f t="shared" si="548"/>
        <v>0.99299766588862959</v>
      </c>
      <c r="AMT31" s="14">
        <f t="shared" si="548"/>
        <v>0.94035733053074089</v>
      </c>
      <c r="AMU31" s="14">
        <f t="shared" si="548"/>
        <v>0.93149865390367936</v>
      </c>
      <c r="AMV31" s="14">
        <f t="shared" si="548"/>
        <v>0.9548678272082527</v>
      </c>
      <c r="AMW31" s="14">
        <f t="shared" si="548"/>
        <v>0.9922543823889115</v>
      </c>
      <c r="AMX31" s="14">
        <f t="shared" si="548"/>
        <v>0.97844827586206895</v>
      </c>
      <c r="AMY31" s="14">
        <f t="shared" si="548"/>
        <v>0.84291581108829572</v>
      </c>
      <c r="AMZ31" s="14">
        <f t="shared" si="548"/>
        <v>0.67186121728903259</v>
      </c>
      <c r="ANA31" s="14">
        <f t="shared" si="548"/>
        <v>0.86568013659647125</v>
      </c>
      <c r="ANB31" s="14">
        <f t="shared" si="548"/>
        <v>0.35592808551992228</v>
      </c>
      <c r="ANC31" s="14">
        <f t="shared" si="548"/>
        <v>0.16</v>
      </c>
      <c r="AND31" s="14">
        <f t="shared" si="548"/>
        <v>0.17739130434782607</v>
      </c>
      <c r="ANE31" s="14">
        <f t="shared" si="548"/>
        <v>0.27074620294959278</v>
      </c>
      <c r="ANF31" s="14">
        <f t="shared" si="548"/>
        <v>0.73349767187072035</v>
      </c>
      <c r="ANG31" s="14">
        <f t="shared" si="548"/>
        <v>0.9180432020330368</v>
      </c>
      <c r="ANH31" s="14">
        <f t="shared" si="548"/>
        <v>0.37961335676625657</v>
      </c>
      <c r="ANI31" s="14">
        <f t="shared" si="548"/>
        <v>0.84095371669004204</v>
      </c>
      <c r="ANJ31" s="14">
        <f t="shared" si="548"/>
        <v>0.98941968579672968</v>
      </c>
      <c r="ANK31" s="14">
        <f t="shared" si="548"/>
        <v>0.9727011494252874</v>
      </c>
      <c r="ANL31" s="14">
        <f t="shared" si="548"/>
        <v>0.94561243144424134</v>
      </c>
      <c r="ANM31" s="14">
        <f t="shared" si="548"/>
        <v>0.95848199805384371</v>
      </c>
      <c r="ANN31" s="14">
        <f t="shared" si="548"/>
        <v>0.96950354609929079</v>
      </c>
      <c r="ANO31" s="14">
        <f t="shared" si="548"/>
        <v>0.98902885006095087</v>
      </c>
      <c r="ANP31" s="14">
        <f t="shared" si="548"/>
        <v>0.99540441176470584</v>
      </c>
      <c r="ANQ31" s="14">
        <f t="shared" si="548"/>
        <v>0.99411231884057971</v>
      </c>
      <c r="ANR31" s="14">
        <f t="shared" si="548"/>
        <v>0.96328150843532911</v>
      </c>
      <c r="ANS31" s="14">
        <f t="shared" si="548"/>
        <v>0.99116404149058779</v>
      </c>
      <c r="ANT31" s="14">
        <f t="shared" si="548"/>
        <v>0.98410174880763113</v>
      </c>
      <c r="ANU31" s="14">
        <f t="shared" si="548"/>
        <v>0.95016987542468856</v>
      </c>
      <c r="ANV31" s="14">
        <f t="shared" si="548"/>
        <v>0.91022443890274318</v>
      </c>
      <c r="ANW31" s="14">
        <f t="shared" si="548"/>
        <v>0.82910116888351471</v>
      </c>
      <c r="ANX31" s="14">
        <f t="shared" si="548"/>
        <v>0.91334533299048604</v>
      </c>
      <c r="ANY31" s="14">
        <f t="shared" si="548"/>
        <v>0.93359818388195237</v>
      </c>
      <c r="ANZ31" s="14">
        <f t="shared" si="548"/>
        <v>0.760853386256512</v>
      </c>
      <c r="AOA31" s="14">
        <f t="shared" si="548"/>
        <v>0.93357379020138265</v>
      </c>
      <c r="AOB31" s="14">
        <f t="shared" si="548"/>
        <v>0.89576019443694299</v>
      </c>
      <c r="AOC31" s="14">
        <f t="shared" si="548"/>
        <v>0.93023255813953487</v>
      </c>
      <c r="AOD31" s="14">
        <f t="shared" si="548"/>
        <v>0.98966586290044778</v>
      </c>
      <c r="AOE31" s="14">
        <f t="shared" si="548"/>
        <v>0.96404314822213344</v>
      </c>
      <c r="AOF31" s="14">
        <f t="shared" si="548"/>
        <v>0.96278887583235406</v>
      </c>
      <c r="AOG31" s="14">
        <f t="shared" si="548"/>
        <v>0.73358449946178683</v>
      </c>
      <c r="AOH31" s="14">
        <f t="shared" si="548"/>
        <v>0.92573458185340651</v>
      </c>
      <c r="AOI31" s="14">
        <f t="shared" si="548"/>
        <v>0.98499061913696062</v>
      </c>
      <c r="AOJ31" s="14">
        <f t="shared" si="548"/>
        <v>0.9617706237424547</v>
      </c>
      <c r="AOK31" s="14">
        <f t="shared" si="548"/>
        <v>0.98344467034562877</v>
      </c>
      <c r="AOL31" s="14">
        <f t="shared" si="548"/>
        <v>0.95046122309531944</v>
      </c>
      <c r="AOM31" s="14">
        <f t="shared" si="548"/>
        <v>0.99676637025060633</v>
      </c>
      <c r="AON31" s="14">
        <f t="shared" si="548"/>
        <v>0.9898365002209456</v>
      </c>
      <c r="AOO31" s="14">
        <f t="shared" si="548"/>
        <v>0.98301698301698304</v>
      </c>
      <c r="AOP31" s="14">
        <f t="shared" si="548"/>
        <v>0.74769897130481866</v>
      </c>
      <c r="AOQ31" s="14">
        <f t="shared" si="548"/>
        <v>0.75644871025794846</v>
      </c>
      <c r="AOR31" s="14">
        <f t="shared" si="548"/>
        <v>0.60913054629392149</v>
      </c>
      <c r="AOS31" s="14">
        <f t="shared" si="548"/>
        <v>0.80255183413078146</v>
      </c>
      <c r="AOT31" s="14">
        <f t="shared" si="548"/>
        <v>0.80714745653573727</v>
      </c>
      <c r="AOU31" s="14">
        <f t="shared" si="548"/>
        <v>0.8819482663731425</v>
      </c>
      <c r="AOV31" s="14">
        <f t="shared" si="548"/>
        <v>0.81828410689170183</v>
      </c>
      <c r="AOW31" s="14">
        <f t="shared" si="548"/>
        <v>0.93237150586113615</v>
      </c>
      <c r="AOX31" s="14">
        <f t="shared" si="548"/>
        <v>0.98853754940711458</v>
      </c>
      <c r="AOY31" s="14">
        <f t="shared" si="548"/>
        <v>0.97105263157894739</v>
      </c>
      <c r="AOZ31" s="14">
        <f t="shared" si="548"/>
        <v>0.86314820497084999</v>
      </c>
      <c r="APA31" s="14">
        <f t="shared" ref="APA31:ARL31" si="549">IFERROR(APA30/APA17,"")</f>
        <v>0.92827298050139273</v>
      </c>
      <c r="APB31" s="14">
        <f t="shared" si="549"/>
        <v>0.96417682926829273</v>
      </c>
      <c r="APC31" s="14">
        <f t="shared" si="549"/>
        <v>0.93694829760403531</v>
      </c>
      <c r="APD31" s="14">
        <f t="shared" si="549"/>
        <v>0.75613682092555334</v>
      </c>
      <c r="APE31" s="14">
        <f t="shared" si="549"/>
        <v>0.89385287201881092</v>
      </c>
      <c r="APF31" s="14">
        <f t="shared" si="549"/>
        <v>0.9682281059063137</v>
      </c>
      <c r="APG31" s="14">
        <f t="shared" si="549"/>
        <v>0.99602780536246271</v>
      </c>
      <c r="APH31" s="14">
        <f t="shared" si="549"/>
        <v>0.99448897795591185</v>
      </c>
      <c r="API31" s="14">
        <f t="shared" si="549"/>
        <v>0.99399399399399402</v>
      </c>
      <c r="APJ31" s="14">
        <f t="shared" si="549"/>
        <v>0.97247050411154812</v>
      </c>
      <c r="APK31" s="14">
        <f t="shared" si="549"/>
        <v>0.93423952975753122</v>
      </c>
      <c r="APL31" s="14">
        <f t="shared" si="549"/>
        <v>0.91680672268907559</v>
      </c>
      <c r="APM31" s="14">
        <f t="shared" si="549"/>
        <v>0.98001598721023186</v>
      </c>
      <c r="APN31" s="14">
        <f t="shared" si="549"/>
        <v>0.60564065159251157</v>
      </c>
      <c r="APO31" s="14">
        <f t="shared" si="549"/>
        <v>0.89892051030421982</v>
      </c>
      <c r="APP31" s="14">
        <f t="shared" si="549"/>
        <v>0.79174585935378772</v>
      </c>
      <c r="APQ31" s="14">
        <f t="shared" si="549"/>
        <v>0.97284496368803286</v>
      </c>
      <c r="APR31" s="14">
        <f t="shared" si="549"/>
        <v>0.97095435684647302</v>
      </c>
      <c r="APS31" s="14">
        <f t="shared" si="549"/>
        <v>0.92988796530538487</v>
      </c>
      <c r="APT31" s="14">
        <f t="shared" si="549"/>
        <v>0.98113964686998389</v>
      </c>
      <c r="APU31" s="14">
        <f t="shared" si="549"/>
        <v>0.93057921635434415</v>
      </c>
      <c r="APV31" s="14">
        <f t="shared" si="549"/>
        <v>0.96793134598012642</v>
      </c>
      <c r="APW31" s="14">
        <f t="shared" si="549"/>
        <v>0.98451681793913504</v>
      </c>
      <c r="APX31" s="14">
        <f t="shared" si="549"/>
        <v>0.88738898756660745</v>
      </c>
      <c r="APY31" s="14">
        <f t="shared" si="549"/>
        <v>0.98599439775910369</v>
      </c>
      <c r="APZ31" s="14">
        <f t="shared" si="549"/>
        <v>0.96017505470459519</v>
      </c>
      <c r="AQA31" s="14">
        <f t="shared" si="549"/>
        <v>0.94803967879074158</v>
      </c>
      <c r="AQB31" s="14">
        <f t="shared" si="549"/>
        <v>0.97192982456140353</v>
      </c>
      <c r="AQC31" s="14">
        <f t="shared" si="549"/>
        <v>0.97521982414068742</v>
      </c>
      <c r="AQD31" s="14">
        <f t="shared" si="549"/>
        <v>0.9880668257756563</v>
      </c>
      <c r="AQE31" s="14">
        <f t="shared" si="549"/>
        <v>0.96771378708551481</v>
      </c>
      <c r="AQF31" s="14">
        <f t="shared" si="549"/>
        <v>0.94347826086956521</v>
      </c>
      <c r="AQG31" s="14">
        <f t="shared" si="549"/>
        <v>0.9317757009345794</v>
      </c>
    </row>
    <row r="32" spans="1:1125" s="21" customFormat="1" ht="19.5" customHeight="1" x14ac:dyDescent="0.25">
      <c r="A32" s="31" t="s">
        <v>42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>
        <f>ES30+259</f>
        <v>2976</v>
      </c>
      <c r="ET32" s="20">
        <f>ET30+14</f>
        <v>3167</v>
      </c>
      <c r="EU32" s="20">
        <f>EU30+2</f>
        <v>3283</v>
      </c>
      <c r="EV32" s="20">
        <f>+EV30+3</f>
        <v>3147</v>
      </c>
      <c r="EW32" s="20">
        <f>EW30</f>
        <v>2261</v>
      </c>
      <c r="EX32" s="20">
        <f>EX30+6</f>
        <v>3035</v>
      </c>
      <c r="EY32" s="20">
        <f>EY30+1</f>
        <v>2587</v>
      </c>
      <c r="EZ32" s="20">
        <f>EZ30+4</f>
        <v>2367</v>
      </c>
      <c r="FA32" s="20">
        <f>FA30+17</f>
        <v>1968</v>
      </c>
      <c r="FB32" s="20">
        <f>+FB30+58</f>
        <v>2363</v>
      </c>
      <c r="FC32" s="20">
        <f>FC30+2</f>
        <v>85</v>
      </c>
      <c r="FD32" s="20">
        <f>+FD30+2</f>
        <v>70</v>
      </c>
      <c r="FE32" s="20">
        <f>+FE30+102</f>
        <v>2825</v>
      </c>
      <c r="FF32" s="20">
        <f>FF30+81</f>
        <v>3707</v>
      </c>
      <c r="FG32" s="20">
        <f>FG30+33</f>
        <v>3070</v>
      </c>
      <c r="FH32" s="20">
        <v>2923</v>
      </c>
      <c r="FI32" s="20">
        <f>+FI30+104</f>
        <v>3420</v>
      </c>
      <c r="FJ32" s="20">
        <f>+FJ30+79</f>
        <v>3231</v>
      </c>
      <c r="FK32" s="20">
        <f>+FK30+142</f>
        <v>2990</v>
      </c>
      <c r="FL32" s="20">
        <f>FL30+112</f>
        <v>3010</v>
      </c>
      <c r="FM32" s="20">
        <f>+FM30+88</f>
        <v>1334</v>
      </c>
      <c r="FN32" s="20">
        <f>+FN30+220</f>
        <v>2762</v>
      </c>
      <c r="FO32" s="20">
        <f>+FO30+97</f>
        <v>3054</v>
      </c>
      <c r="FP32" s="20">
        <f>+FP30+87</f>
        <v>3408</v>
      </c>
      <c r="FQ32" s="20">
        <f>+FQ30+41</f>
        <v>2837</v>
      </c>
      <c r="FR32" s="20">
        <f>+FR30+151</f>
        <v>2948</v>
      </c>
      <c r="FS32" s="20">
        <f>+FS30+32</f>
        <v>2883</v>
      </c>
      <c r="FT32" s="20">
        <f>+FT30+28</f>
        <v>3307</v>
      </c>
      <c r="FU32" s="20">
        <f>+FU30+62</f>
        <v>3558</v>
      </c>
      <c r="FV32" s="20">
        <f>FV30+198</f>
        <v>3493</v>
      </c>
      <c r="FW32" s="20">
        <f>FW30+105</f>
        <v>3340</v>
      </c>
      <c r="FX32" s="20">
        <f>+FX30+37</f>
        <v>3447</v>
      </c>
      <c r="FY32" s="20">
        <f>+FY30+18</f>
        <v>3013</v>
      </c>
      <c r="FZ32" s="20">
        <f>+FZ30+12</f>
        <v>2800</v>
      </c>
      <c r="GA32" s="20">
        <f>+GA30+60</f>
        <v>4130</v>
      </c>
      <c r="GB32" s="20">
        <f>+GB30+63</f>
        <v>3639</v>
      </c>
      <c r="GC32" s="20">
        <f>+GC30+58</f>
        <v>2841</v>
      </c>
      <c r="GD32" s="20">
        <f>GD30+17</f>
        <v>2572</v>
      </c>
      <c r="GE32" s="20">
        <f>+GE30+16</f>
        <v>2609</v>
      </c>
      <c r="GF32" s="20">
        <f>GF30+51</f>
        <v>4629</v>
      </c>
      <c r="GG32" s="20">
        <f>GG30+149</f>
        <v>3430</v>
      </c>
      <c r="GH32" s="20">
        <f>+GH30+89</f>
        <v>2534</v>
      </c>
      <c r="GI32" s="20">
        <f>+GI30+48</f>
        <v>1762</v>
      </c>
      <c r="GJ32" s="20">
        <f>+GJ30+232</f>
        <v>2837</v>
      </c>
      <c r="GK32" s="20">
        <f>+GK30+101</f>
        <v>759</v>
      </c>
      <c r="GL32" s="20">
        <f>+GL30+169</f>
        <v>2890</v>
      </c>
      <c r="GM32" s="20">
        <f>+GM30+128</f>
        <v>3356</v>
      </c>
      <c r="GN32" s="20">
        <f>+GN30+3</f>
        <v>2944</v>
      </c>
      <c r="GO32" s="20">
        <f>+GO30+9</f>
        <v>2587</v>
      </c>
      <c r="GP32" s="20">
        <f>+GP30+167</f>
        <v>3303</v>
      </c>
      <c r="GQ32" s="20">
        <f>+GQ30+163</f>
        <v>2302</v>
      </c>
      <c r="GR32" s="20">
        <f>+GR30+66</f>
        <v>2307</v>
      </c>
      <c r="GS32" s="20">
        <f>+GS30+60</f>
        <v>2636</v>
      </c>
      <c r="GT32" s="20">
        <f>+GT30+41</f>
        <v>2215</v>
      </c>
      <c r="GU32" s="20">
        <f>+GU30+80</f>
        <v>3196</v>
      </c>
      <c r="GV32" s="20">
        <f>+GV30+66</f>
        <v>2675</v>
      </c>
      <c r="GW32" s="20">
        <f>+GW30+1</f>
        <v>2480</v>
      </c>
      <c r="GX32" s="20">
        <f>GX30+1</f>
        <v>2454</v>
      </c>
      <c r="GY32" s="20">
        <f>+GY30+0</f>
        <v>2121</v>
      </c>
      <c r="GZ32" s="20">
        <f>+GZ30+64</f>
        <v>3165</v>
      </c>
      <c r="HA32" s="20">
        <f>+HA30+36</f>
        <v>2934</v>
      </c>
      <c r="HB32" s="20">
        <f>+HB30+6</f>
        <v>2641</v>
      </c>
      <c r="HC32" s="20">
        <f>+HC30+45</f>
        <v>2861</v>
      </c>
      <c r="HD32" s="20">
        <f>+HD30+15</f>
        <v>2562</v>
      </c>
      <c r="HE32" s="20">
        <f>+HE30+130</f>
        <v>3151</v>
      </c>
      <c r="HF32" s="20">
        <f>+HF30+131</f>
        <v>3562</v>
      </c>
      <c r="HG32" s="20">
        <f>+HG30+10</f>
        <v>3320</v>
      </c>
      <c r="HH32" s="20">
        <f>+HH30+6</f>
        <v>3082</v>
      </c>
      <c r="HI32" s="20">
        <f>+HI30+10</f>
        <v>2791</v>
      </c>
      <c r="HJ32" s="20">
        <f>+HJ30+68</f>
        <v>3106</v>
      </c>
      <c r="HK32" s="20">
        <f>+HK30+10</f>
        <v>2682</v>
      </c>
      <c r="HL32" s="20">
        <f>+HL30+2</f>
        <v>2739</v>
      </c>
      <c r="HM32" s="20">
        <f>+HM30+131</f>
        <v>2294</v>
      </c>
      <c r="HN32" s="20">
        <f>+HN30+96</f>
        <v>2353</v>
      </c>
      <c r="HO32" s="20">
        <f>HO30+40</f>
        <v>2479</v>
      </c>
      <c r="HP32" s="20">
        <f>+HP30+29</f>
        <v>2689</v>
      </c>
      <c r="HQ32" s="20">
        <f>+HQ30+1</f>
        <v>2187</v>
      </c>
      <c r="HR32" s="20">
        <f>+HR30+1</f>
        <v>2249</v>
      </c>
      <c r="HS32" s="20">
        <f>+HS30+2</f>
        <v>2937</v>
      </c>
      <c r="HT32" s="20">
        <f>+HT30+0</f>
        <v>2209</v>
      </c>
      <c r="HU32" s="20">
        <f>+HU30</f>
        <v>1688</v>
      </c>
      <c r="HV32" s="20">
        <f>HV30+58</f>
        <v>4558</v>
      </c>
      <c r="HW32" s="20">
        <f>+HW30+60</f>
        <v>2830</v>
      </c>
      <c r="HX32" s="20">
        <f>+HX30+64</f>
        <v>2894</v>
      </c>
      <c r="HY32" s="20">
        <f>+HY30+4</f>
        <v>2773</v>
      </c>
      <c r="HZ32" s="20">
        <f>+HZ30+6</f>
        <v>2595</v>
      </c>
      <c r="IA32" s="20">
        <f>+IA30+102</f>
        <v>2918</v>
      </c>
      <c r="IB32" s="20">
        <f>IB30+56</f>
        <v>2804</v>
      </c>
      <c r="IC32" s="20">
        <f>+IC30+4</f>
        <v>2495</v>
      </c>
      <c r="ID32" s="20">
        <f>+ID30+0</f>
        <v>2093</v>
      </c>
      <c r="IE32" s="20">
        <f>IE30+88</f>
        <v>2192</v>
      </c>
      <c r="IF32" s="20">
        <f>+IF30+110</f>
        <v>2014</v>
      </c>
      <c r="IG32" s="20">
        <f>+IG30+110</f>
        <v>2868</v>
      </c>
      <c r="IH32" s="20">
        <f>+IH30+8</f>
        <v>2206</v>
      </c>
      <c r="II32" s="20">
        <f>II30+5</f>
        <v>1925</v>
      </c>
      <c r="IJ32" s="20">
        <f>+IJ30+0</f>
        <v>1618</v>
      </c>
      <c r="IK32" s="20">
        <f>IK30+43</f>
        <v>2842</v>
      </c>
      <c r="IL32" s="20">
        <f>IL30+10</f>
        <v>1989</v>
      </c>
      <c r="IM32" s="20">
        <f>+IM30+2</f>
        <v>1541</v>
      </c>
      <c r="IN32" s="20">
        <f>IN30</f>
        <v>352</v>
      </c>
      <c r="IO32" s="20">
        <f>IO30+49</f>
        <v>2867</v>
      </c>
      <c r="IP32" s="20">
        <f>IP30+15</f>
        <v>2781</v>
      </c>
      <c r="IQ32" s="20">
        <f>IQ30+6</f>
        <v>2131</v>
      </c>
      <c r="IR32" s="20">
        <f>+IR30</f>
        <v>1463</v>
      </c>
      <c r="IS32" s="20">
        <f>+IS30+196</f>
        <v>2107</v>
      </c>
      <c r="IT32" s="20">
        <f>+IT30+148</f>
        <v>3539</v>
      </c>
      <c r="IU32" s="20">
        <f>+IU30+150</f>
        <v>3338</v>
      </c>
      <c r="IV32" s="20">
        <f>+IV30+14</f>
        <v>2955</v>
      </c>
      <c r="IW32" s="20">
        <f>+IW30+5</f>
        <v>2363</v>
      </c>
      <c r="IX32" s="20">
        <f>+IX30+23</f>
        <v>3143</v>
      </c>
      <c r="IY32" s="20">
        <f>+IY30+35</f>
        <v>2367</v>
      </c>
      <c r="IZ32" s="20">
        <f>+IZ30+64</f>
        <v>2245</v>
      </c>
      <c r="JA32" s="20">
        <f>+JA30+11</f>
        <v>2569</v>
      </c>
      <c r="JB32" s="20">
        <f>JB30+93</f>
        <v>2624</v>
      </c>
      <c r="JC32" s="20">
        <f>JC30+116</f>
        <v>3428</v>
      </c>
      <c r="JD32" s="20">
        <f>+JD30+69</f>
        <v>2749</v>
      </c>
      <c r="JE32" s="20">
        <f>+JE30+12</f>
        <v>2513</v>
      </c>
      <c r="JF32" s="20">
        <f>+JF30+2</f>
        <v>2434</v>
      </c>
      <c r="JG32" s="20">
        <f>+JG30+129</f>
        <v>3170</v>
      </c>
      <c r="JH32" s="20">
        <f>+JH30+42</f>
        <v>2831</v>
      </c>
      <c r="JI32" s="20">
        <f>+JI30+8</f>
        <v>2898</v>
      </c>
      <c r="JJ32" s="20">
        <f>JJ30+19</f>
        <v>2752</v>
      </c>
      <c r="JK32" s="20">
        <f>+JK30+47</f>
        <v>2929</v>
      </c>
      <c r="JL32" s="20">
        <f>+JL30+114</f>
        <v>2879</v>
      </c>
      <c r="JM32" s="20">
        <f>+JM30+142</f>
        <v>3345</v>
      </c>
      <c r="JN32" s="20">
        <f>+JN30+8</f>
        <v>3010</v>
      </c>
      <c r="JO32" s="20">
        <f>+JO30+22</f>
        <v>2511</v>
      </c>
      <c r="JP32" s="20">
        <f>+JP30+17</f>
        <v>2828</v>
      </c>
      <c r="JQ32" s="20">
        <f>+JQ30+78</f>
        <v>2882</v>
      </c>
      <c r="JR32" s="20">
        <f>+JR30+40</f>
        <v>2728</v>
      </c>
      <c r="JS32" s="20">
        <f>+JS30+3</f>
        <v>2434</v>
      </c>
      <c r="JT32" s="20">
        <f>+JT30+7</f>
        <v>2262</v>
      </c>
      <c r="JU32" s="20">
        <f>JU30+75</f>
        <v>2315</v>
      </c>
      <c r="JV32" s="20">
        <f>+JV30+16</f>
        <v>2276</v>
      </c>
      <c r="JW32" s="20">
        <f>+JW30+52</f>
        <v>2191</v>
      </c>
      <c r="JX32" s="20">
        <f>+JX30+56</f>
        <v>2734</v>
      </c>
      <c r="JY32" s="20">
        <f>+JY30+44</f>
        <v>2399</v>
      </c>
      <c r="JZ32" s="20">
        <f>+JZ30+57</f>
        <v>2021</v>
      </c>
      <c r="KA32" s="20">
        <f>KA30+115</f>
        <v>3158</v>
      </c>
      <c r="KB32" s="20">
        <f>KB30+32</f>
        <v>2704</v>
      </c>
      <c r="KC32" s="20">
        <f>KC30+7</f>
        <v>2389</v>
      </c>
      <c r="KD32" s="20">
        <f>KD30+7</f>
        <v>2389</v>
      </c>
      <c r="KE32" s="20">
        <f>+KE30+22</f>
        <v>2201</v>
      </c>
      <c r="KF32" s="20">
        <f>+KF30+107</f>
        <v>3134</v>
      </c>
      <c r="KG32" s="20">
        <f>+KG30+112</f>
        <v>2808</v>
      </c>
      <c r="KH32" s="20">
        <f>+KH30+34</f>
        <v>3135</v>
      </c>
      <c r="KI32" s="20">
        <f>KI30+29</f>
        <v>2662</v>
      </c>
      <c r="KJ32" s="20">
        <f>+KJ30+61</f>
        <v>2779</v>
      </c>
      <c r="KK32" s="20">
        <f>+KK30+264</f>
        <v>3213</v>
      </c>
      <c r="KL32" s="20">
        <f>+KL30+59</f>
        <v>2944</v>
      </c>
      <c r="KM32" s="20">
        <f>+KM30+6</f>
        <v>2427</v>
      </c>
      <c r="KN32" s="20">
        <f>KN30+3</f>
        <v>2045</v>
      </c>
      <c r="KO32" s="20">
        <f>+KO30+3</f>
        <v>1864</v>
      </c>
      <c r="KP32" s="20">
        <f>+KP30+244</f>
        <v>3238</v>
      </c>
      <c r="KQ32" s="20">
        <f>KQ30+11</f>
        <v>2614</v>
      </c>
      <c r="KR32" s="20">
        <v>2109</v>
      </c>
      <c r="KS32" s="20">
        <f>1887+3</f>
        <v>1890</v>
      </c>
      <c r="KT32" s="20">
        <f>KT30+13</f>
        <v>1997</v>
      </c>
      <c r="KU32" s="20">
        <f>2569+1</f>
        <v>2570</v>
      </c>
      <c r="KV32" s="20">
        <f>2106+5</f>
        <v>2111</v>
      </c>
      <c r="KW32" s="20">
        <f>1886+25</f>
        <v>1911</v>
      </c>
      <c r="KX32" s="20">
        <f>KX30+32</f>
        <v>1685</v>
      </c>
      <c r="KY32" s="20">
        <f>+KY30+10</f>
        <v>2930</v>
      </c>
      <c r="KZ32" s="20">
        <f>+KZ30+31</f>
        <v>2748</v>
      </c>
      <c r="LA32" s="20">
        <f>+LA30+86</f>
        <v>2527</v>
      </c>
      <c r="LB32" s="20">
        <f>+LB30+20</f>
        <v>2494</v>
      </c>
      <c r="LC32" s="20">
        <f>+LC30+56</f>
        <v>2434</v>
      </c>
      <c r="LD32" s="20">
        <f>+LD30+158</f>
        <v>2203</v>
      </c>
      <c r="LE32" s="20">
        <f>LE30+56</f>
        <v>2926</v>
      </c>
      <c r="LF32" s="20">
        <f>+LF30+36</f>
        <v>2778</v>
      </c>
      <c r="LG32" s="20">
        <f>+LG30+6</f>
        <v>2224</v>
      </c>
      <c r="LH32" s="20">
        <f>+LH30+19</f>
        <v>2135</v>
      </c>
      <c r="LI32" s="20">
        <f>+LI30+183</f>
        <v>2455</v>
      </c>
      <c r="LJ32" s="20">
        <f>+LJ30+18</f>
        <v>2752</v>
      </c>
      <c r="LK32" s="20">
        <f>LK30+34</f>
        <v>2189</v>
      </c>
      <c r="LL32" s="20">
        <f>+LL30+44</f>
        <v>2100</v>
      </c>
      <c r="LM32" s="20">
        <f>+LM30+26</f>
        <v>1995</v>
      </c>
      <c r="LN32" s="20">
        <f>+LN30+60</f>
        <v>2532</v>
      </c>
      <c r="LO32" s="20">
        <f>+LO30+38</f>
        <v>2118</v>
      </c>
      <c r="LP32" s="20">
        <f>+LP30+18</f>
        <v>1784</v>
      </c>
      <c r="LQ32" s="20">
        <f>+LQ30+22</f>
        <v>1632</v>
      </c>
      <c r="LR32" s="20">
        <f>LR30+31</f>
        <v>1670</v>
      </c>
      <c r="LS32" s="20">
        <f>LS30+53</f>
        <v>2317</v>
      </c>
      <c r="LT32" s="20">
        <f>+LT30+44</f>
        <v>2049</v>
      </c>
      <c r="LU32" s="20">
        <f>+LU30+3</f>
        <v>2075</v>
      </c>
      <c r="LV32" s="20">
        <f>+LV30+6</f>
        <v>1968</v>
      </c>
      <c r="LW32" s="20">
        <f>+LW30+57</f>
        <v>1720</v>
      </c>
      <c r="LX32" s="20">
        <f>+LX30+136</f>
        <v>2912</v>
      </c>
      <c r="LY32" s="20">
        <f>+LY30+110</f>
        <v>2467</v>
      </c>
      <c r="LZ32" s="20">
        <f>+LZ30+12</f>
        <v>2623</v>
      </c>
      <c r="MA32" s="20">
        <f>+MA30+24</f>
        <v>2651</v>
      </c>
      <c r="MB32" s="20">
        <f>+MB30+45</f>
        <v>1584</v>
      </c>
      <c r="MC32" s="20">
        <f>+MC30+61</f>
        <v>2329</v>
      </c>
      <c r="MD32" s="20">
        <f>MD30+12</f>
        <v>2074</v>
      </c>
      <c r="ME32" s="20">
        <f>+ME30+43</f>
        <v>1947</v>
      </c>
      <c r="MF32" s="20">
        <f>+MF30+37</f>
        <v>2326</v>
      </c>
      <c r="MG32" s="20">
        <f>+MG30+29</f>
        <v>1572</v>
      </c>
      <c r="MH32" s="20">
        <f>+MH30+44</f>
        <v>2786</v>
      </c>
      <c r="MI32" s="20">
        <f>+MI30+2</f>
        <v>2243</v>
      </c>
      <c r="MJ32" s="20">
        <f>+MJ30+41</f>
        <v>1854</v>
      </c>
      <c r="MK32" s="20">
        <f>+MK30+1</f>
        <v>1724</v>
      </c>
      <c r="ML32" s="20">
        <f>ML30+42</f>
        <v>1472</v>
      </c>
      <c r="MM32" s="20">
        <f>+MM30+13</f>
        <v>2329</v>
      </c>
      <c r="MN32" s="20">
        <f>+MN30+28</f>
        <v>2035</v>
      </c>
      <c r="MO32" s="20">
        <f>MO30+22</f>
        <v>1978</v>
      </c>
      <c r="MP32" s="20">
        <f>+MP30+0</f>
        <v>1827</v>
      </c>
      <c r="MQ32" s="20">
        <f>+MQ30+22</f>
        <v>1549</v>
      </c>
      <c r="MR32" s="20">
        <f>+MR30+21</f>
        <v>2601</v>
      </c>
      <c r="MS32" s="20">
        <f>+MS30+47</f>
        <v>2785</v>
      </c>
      <c r="MT32" s="20">
        <f>+MT30+60</f>
        <v>2564</v>
      </c>
      <c r="MU32" s="20">
        <f>+MU30+0</f>
        <v>2467</v>
      </c>
      <c r="MV32" s="20">
        <f>+MV30+174</f>
        <v>2537</v>
      </c>
      <c r="MW32" s="20">
        <f>+MW30+57</f>
        <v>3659</v>
      </c>
      <c r="MX32" s="20">
        <f>+MX30+0</f>
        <v>2218</v>
      </c>
      <c r="MY32" s="20">
        <f>+MY30+4</f>
        <v>1786</v>
      </c>
      <c r="MZ32" s="20">
        <f>+MZ30+43</f>
        <v>1525</v>
      </c>
      <c r="NA32" s="20">
        <f>+NA30+6</f>
        <v>2679</v>
      </c>
      <c r="NB32" s="20">
        <f>+NB30+34</f>
        <v>2276</v>
      </c>
      <c r="NC32" s="20">
        <f>+NC30+6</f>
        <v>1823</v>
      </c>
      <c r="ND32" s="20">
        <f>+ND30+0</f>
        <v>1637</v>
      </c>
      <c r="NE32" s="20">
        <f>+NE30+48</f>
        <v>1434</v>
      </c>
      <c r="NF32" s="20">
        <f>+NF30+42</f>
        <v>2158</v>
      </c>
      <c r="NG32" s="20">
        <f>+NG30+2</f>
        <v>1930</v>
      </c>
      <c r="NH32" s="20">
        <f>+NH30+0</f>
        <v>1672</v>
      </c>
      <c r="NI32" s="20">
        <f>+NI30+0</f>
        <v>1532</v>
      </c>
      <c r="NJ32" s="20">
        <f>+NJ30+5</f>
        <v>1287</v>
      </c>
      <c r="NK32" s="20">
        <f>+NK30+57</f>
        <v>2350</v>
      </c>
      <c r="NL32" s="20">
        <f>+NL30+70</f>
        <v>2402</v>
      </c>
      <c r="NM32" s="20">
        <f>+NM30+13</f>
        <v>1817</v>
      </c>
      <c r="NN32" s="20">
        <f>+NN30+69</f>
        <v>1787</v>
      </c>
      <c r="NO32" s="20">
        <f>+NO30+32</f>
        <v>2290</v>
      </c>
      <c r="NP32" s="20">
        <f>+NP30+187</f>
        <v>2731</v>
      </c>
      <c r="NQ32" s="20">
        <f>+NQ30+80</f>
        <v>2184</v>
      </c>
      <c r="NR32" s="20">
        <f>NR30+159</f>
        <v>2437</v>
      </c>
      <c r="NS32" s="20">
        <f>+NS30+9</f>
        <v>1833</v>
      </c>
      <c r="NT32" s="20">
        <f>+NT30+122</f>
        <v>2694</v>
      </c>
      <c r="NU32" s="20">
        <f>+NU30+53</f>
        <v>2569</v>
      </c>
      <c r="NV32" s="20">
        <f>+NV30+8</f>
        <v>2294</v>
      </c>
      <c r="NW32" s="20">
        <f>NW30+44</f>
        <v>2335</v>
      </c>
      <c r="NX32" s="20">
        <f>NX30+7</f>
        <v>1906</v>
      </c>
      <c r="NY32" s="20">
        <f>NY30+15</f>
        <v>2984</v>
      </c>
      <c r="NZ32" s="20">
        <f>NZ30+17</f>
        <v>2458</v>
      </c>
      <c r="OA32" s="20">
        <f>OA30+23</f>
        <v>2013</v>
      </c>
      <c r="OB32" s="20">
        <f>OB30+13</f>
        <v>1739</v>
      </c>
      <c r="OC32" s="20">
        <f>OC30+26</f>
        <v>1860</v>
      </c>
      <c r="OD32" s="20">
        <f>OD30+49</f>
        <v>2591</v>
      </c>
      <c r="OE32" s="20">
        <f>OE30+29</f>
        <v>2205</v>
      </c>
      <c r="OF32" s="20">
        <f>OF30+25</f>
        <v>2083</v>
      </c>
      <c r="OG32" s="20">
        <f>OG30+15</f>
        <v>1971</v>
      </c>
      <c r="OH32" s="20">
        <f>+OH30+16</f>
        <v>1900</v>
      </c>
      <c r="OI32" s="20">
        <f>+OI30+88</f>
        <v>1455</v>
      </c>
      <c r="OJ32" s="20">
        <f>+OJ30+135</f>
        <v>2679</v>
      </c>
      <c r="OK32" s="20">
        <f>+OK30+16</f>
        <v>2390</v>
      </c>
      <c r="OL32" s="20">
        <f>+OL30+63</f>
        <v>2332</v>
      </c>
      <c r="OM32" s="20">
        <f>OM30+19</f>
        <v>2208</v>
      </c>
      <c r="ON32" s="20">
        <f>+ON30+36</f>
        <v>2519</v>
      </c>
      <c r="OO32" s="20">
        <f>+OO30+19</f>
        <v>2310</v>
      </c>
      <c r="OP32" s="20">
        <f>+OP30+11</f>
        <v>2003</v>
      </c>
      <c r="OQ32" s="20">
        <f>+OQ30+48</f>
        <v>1758</v>
      </c>
      <c r="OR32" s="20">
        <f>+OR30+42</f>
        <v>1851</v>
      </c>
      <c r="OS32" s="20">
        <f>+OS30+129</f>
        <v>1653</v>
      </c>
      <c r="OT32" s="20">
        <f>+OT30+73</f>
        <v>2295</v>
      </c>
      <c r="OU32" s="20">
        <f>+OU30+37</f>
        <v>2013</v>
      </c>
      <c r="OV32" s="20">
        <f>OV30+46</f>
        <v>1933</v>
      </c>
      <c r="OW32" s="20">
        <f>OW30+3</f>
        <v>1901</v>
      </c>
      <c r="OX32" s="20">
        <f>+OX30+13</f>
        <v>2626</v>
      </c>
      <c r="OY32" s="20">
        <f>+OY30+8</f>
        <v>2376</v>
      </c>
      <c r="OZ32" s="20">
        <f>+OZ30+4</f>
        <v>2051</v>
      </c>
      <c r="PA32" s="20">
        <f>+PA30+7</f>
        <v>1762</v>
      </c>
      <c r="PB32" s="20">
        <f>+PB30+6</f>
        <v>1605</v>
      </c>
      <c r="PC32" s="20">
        <f>PC30+4</f>
        <v>2944</v>
      </c>
      <c r="PD32" s="20">
        <f>+PD30+52</f>
        <v>2753</v>
      </c>
      <c r="PE32" s="20">
        <f>+PE30+19</f>
        <v>2315</v>
      </c>
      <c r="PF32" s="20">
        <f>+PF30+118</f>
        <v>2345</v>
      </c>
      <c r="PG32" s="20">
        <f>+PG30+37</f>
        <v>2034</v>
      </c>
      <c r="PH32" s="20">
        <f>+PH30+49</f>
        <v>3388</v>
      </c>
      <c r="PI32" s="20">
        <f>+PI30+51</f>
        <v>2650</v>
      </c>
      <c r="PJ32" s="20">
        <f>+PJ30+48</f>
        <v>2783</v>
      </c>
      <c r="PK32" s="20">
        <f>+PK30+3</f>
        <v>1939</v>
      </c>
      <c r="PL32" s="20">
        <f>+PL30+90</f>
        <v>1894</v>
      </c>
      <c r="PM32" s="20">
        <f>+PM30+34</f>
        <v>2589</v>
      </c>
      <c r="PN32" s="20">
        <f>+PN30+15</f>
        <v>2259</v>
      </c>
      <c r="PO32" s="20">
        <f>+PO30+49</f>
        <v>2630</v>
      </c>
      <c r="PP32" s="20">
        <f>PP30+25</f>
        <v>2193</v>
      </c>
      <c r="PQ32" s="20">
        <f>+PQ30+95</f>
        <v>2775</v>
      </c>
      <c r="PR32" s="20">
        <f>+PR30+12</f>
        <v>2606</v>
      </c>
      <c r="PS32" s="20">
        <f>+PS30+9</f>
        <v>2140</v>
      </c>
      <c r="PT32" s="20">
        <f>+PT30+10</f>
        <v>1812</v>
      </c>
      <c r="PU32" s="20">
        <f>+PU30+9</f>
        <v>1689</v>
      </c>
      <c r="PV32" s="20">
        <f>+PV30+49</f>
        <v>2673</v>
      </c>
      <c r="PW32" s="20">
        <f>+PW30+49</f>
        <v>2289</v>
      </c>
      <c r="PX32" s="20">
        <f>+PX30+12</f>
        <v>2026</v>
      </c>
      <c r="PY32" s="20">
        <f>+PY30+25</f>
        <v>2083</v>
      </c>
      <c r="PZ32" s="20">
        <f>PZ30+35</f>
        <v>2223</v>
      </c>
      <c r="QA32" s="20">
        <f>+QA30+168</f>
        <v>2270</v>
      </c>
      <c r="QB32" s="20">
        <f>QB30+64</f>
        <v>2609</v>
      </c>
      <c r="QC32" s="20">
        <f>QC30+28</f>
        <v>1964</v>
      </c>
      <c r="QD32" s="20">
        <f>+QD30+33</f>
        <v>2028</v>
      </c>
      <c r="QE32" s="20">
        <f>+QE30+45</f>
        <v>2561</v>
      </c>
      <c r="QF32" s="20">
        <f>+QF30+40</f>
        <v>2738</v>
      </c>
      <c r="QG32" s="20">
        <f>+QG30+11</f>
        <v>2192</v>
      </c>
      <c r="QH32" s="20">
        <f>+QH30+85</f>
        <v>2262</v>
      </c>
      <c r="QI32" s="20">
        <f>+QI30+106</f>
        <v>2706</v>
      </c>
      <c r="QJ32" s="20">
        <f>+QJ30+16</f>
        <v>2599</v>
      </c>
      <c r="QK32" s="20">
        <f>+QK30+6</f>
        <v>2135</v>
      </c>
      <c r="QL32" s="20">
        <f>+QL30+15</f>
        <v>1812</v>
      </c>
      <c r="QM32" s="20">
        <f>+QM30+14</f>
        <v>2002</v>
      </c>
      <c r="QN32" s="20">
        <f>+QN30+18</f>
        <v>2535</v>
      </c>
      <c r="QO32" s="20">
        <f>+QO30+3</f>
        <v>2235</v>
      </c>
      <c r="QP32" s="20">
        <f>+QP30+4</f>
        <v>2006</v>
      </c>
      <c r="QQ32" s="20">
        <f>+QQ30+38</f>
        <v>2145</v>
      </c>
      <c r="QR32" s="20">
        <f>+QR30+0</f>
        <v>1826</v>
      </c>
      <c r="QS32" s="20">
        <f>+QS30+121</f>
        <v>2910</v>
      </c>
      <c r="QT32" s="20">
        <f>+QT30+84</f>
        <v>2970</v>
      </c>
      <c r="QU32" s="20">
        <f>+QU30+15</f>
        <v>2732</v>
      </c>
      <c r="QV32" s="20">
        <f>+QV30+32</f>
        <v>2770</v>
      </c>
      <c r="QW32" s="20">
        <f>QW30+38</f>
        <v>2805</v>
      </c>
      <c r="QX32" s="20">
        <f>QX30+190</f>
        <v>3120</v>
      </c>
      <c r="QY32" s="20">
        <f>+QY30+1</f>
        <v>2307</v>
      </c>
      <c r="QZ32" s="20">
        <f>+QZ30+6</f>
        <v>2067</v>
      </c>
      <c r="RA32" s="20">
        <f>+RA30+7</f>
        <v>2192</v>
      </c>
      <c r="RB32" s="20">
        <f>+RB30+28</f>
        <v>1914</v>
      </c>
      <c r="RC32" s="20">
        <f>+RC30+132</f>
        <v>2825</v>
      </c>
      <c r="RD32" s="20">
        <f>+RD30+32</f>
        <v>2541</v>
      </c>
      <c r="RE32" s="20">
        <f>+RE30+20</f>
        <v>2226</v>
      </c>
      <c r="RF32" s="20">
        <f>RF30+32</f>
        <v>2356</v>
      </c>
      <c r="RG32" s="20">
        <f>+RG30+33</f>
        <v>2748</v>
      </c>
      <c r="RH32" s="20">
        <f>+RH30+26</f>
        <v>2247</v>
      </c>
      <c r="RI32" s="20">
        <f>RI30+0</f>
        <v>1429</v>
      </c>
      <c r="RJ32" s="20">
        <f>RJ30+90</f>
        <v>1802</v>
      </c>
      <c r="RK32" s="20">
        <f>RK30+148</f>
        <v>4178</v>
      </c>
      <c r="RL32" s="20">
        <f>+RL30+26</f>
        <v>2872</v>
      </c>
      <c r="RM32" s="20">
        <f>+RM30+95</f>
        <v>3400</v>
      </c>
      <c r="RN32" s="20">
        <f>+RN30+33</f>
        <v>2540</v>
      </c>
      <c r="RO32" s="20">
        <f>+RO30+66</f>
        <v>3757</v>
      </c>
      <c r="RP32" s="20">
        <f>+RP30+174</f>
        <v>2889</v>
      </c>
      <c r="RQ32" s="20">
        <v>3581</v>
      </c>
      <c r="RR32" s="20">
        <f>RR30+7</f>
        <v>2363</v>
      </c>
      <c r="RS32" s="20">
        <f>RS30+22</f>
        <v>2565</v>
      </c>
      <c r="RT32" s="20">
        <f>RT30+24</f>
        <v>1756</v>
      </c>
      <c r="RU32" s="20">
        <f>RU30+117</f>
        <v>3144</v>
      </c>
      <c r="RV32" s="20">
        <f>RV30+25</f>
        <v>2631</v>
      </c>
      <c r="RW32" s="20">
        <f>RW30+21</f>
        <v>2455</v>
      </c>
      <c r="RX32" s="20">
        <f>RX30+3</f>
        <v>1993</v>
      </c>
      <c r="RY32" s="20">
        <f>RY30+44</f>
        <v>2766</v>
      </c>
      <c r="RZ32" s="20">
        <f>RZ30+2</f>
        <v>2275</v>
      </c>
      <c r="SA32" s="20">
        <f>SA30+1</f>
        <v>1627</v>
      </c>
      <c r="SB32" s="20">
        <v>1935</v>
      </c>
      <c r="SC32" s="20">
        <f>SC30+1</f>
        <v>1273</v>
      </c>
      <c r="SD32" s="20">
        <f>SD30+4</f>
        <v>2633</v>
      </c>
      <c r="SE32" s="20">
        <f>SE30+51</f>
        <v>2947</v>
      </c>
      <c r="SF32" s="20">
        <f>SF30+11</f>
        <v>2454</v>
      </c>
      <c r="SG32" s="20">
        <f>SG30+19</f>
        <v>1985</v>
      </c>
      <c r="SH32" s="20">
        <f>SH30+231</f>
        <v>3155</v>
      </c>
      <c r="SI32" s="20">
        <f>SI30+53</f>
        <v>3405</v>
      </c>
      <c r="SJ32" s="20">
        <f>SJ30+174</f>
        <v>3100</v>
      </c>
      <c r="SK32" s="20">
        <f>SK30+96</f>
        <v>2894</v>
      </c>
      <c r="SL32" s="20">
        <f>SL30+133</f>
        <v>3017</v>
      </c>
      <c r="SM32" s="20">
        <f>SM30+16</f>
        <v>2768</v>
      </c>
      <c r="SN32" s="20">
        <f>SN30+2</f>
        <v>2549</v>
      </c>
      <c r="SO32" s="20">
        <f>SO30+71</f>
        <v>2472</v>
      </c>
      <c r="SP32" s="20">
        <f>SP30+100</f>
        <v>2528</v>
      </c>
      <c r="SQ32" s="20">
        <f>SQ30+63</f>
        <v>2501</v>
      </c>
      <c r="SR32" s="20">
        <f>SR30+108</f>
        <v>2942</v>
      </c>
      <c r="SS32" s="20">
        <f>SS30+46</f>
        <v>2562</v>
      </c>
      <c r="ST32" s="20">
        <f>ST30+23</f>
        <v>2651</v>
      </c>
      <c r="SU32" s="20">
        <f>SU30+169</f>
        <v>3519</v>
      </c>
      <c r="SV32" s="20">
        <f>SV30+0</f>
        <v>3129</v>
      </c>
      <c r="SW32" s="20">
        <f>SW30+3</f>
        <v>2740</v>
      </c>
      <c r="SX32" s="20">
        <f>SX30+43</f>
        <v>2802</v>
      </c>
      <c r="SY32" s="20">
        <f>SY30+13</f>
        <v>2652</v>
      </c>
      <c r="SZ32" s="20">
        <f>SZ30+99</f>
        <v>3737</v>
      </c>
      <c r="TA32" s="20">
        <f>TA30+101</f>
        <v>3117</v>
      </c>
      <c r="TB32" s="20">
        <f>TB30+108</f>
        <v>2461</v>
      </c>
      <c r="TC32" s="20">
        <f>TC30+101</f>
        <v>2376</v>
      </c>
      <c r="TD32" s="20">
        <f>TD30+216</f>
        <v>1535</v>
      </c>
      <c r="TE32" s="20">
        <f>TE30+102</f>
        <v>1419</v>
      </c>
      <c r="TF32" s="20">
        <f>TF30+125</f>
        <v>2614</v>
      </c>
      <c r="TG32" s="20">
        <f>TG30+127</f>
        <v>2771</v>
      </c>
      <c r="TH32" s="20">
        <f>TH30+26</f>
        <v>2622</v>
      </c>
      <c r="TI32" s="20">
        <f>TI30+79</f>
        <v>2400</v>
      </c>
      <c r="TJ32" s="20">
        <f>TJ30+64</f>
        <v>1438</v>
      </c>
      <c r="TK32" s="20">
        <f>TK30+98</f>
        <v>2532</v>
      </c>
      <c r="TL32" s="20">
        <f>TL30+111</f>
        <v>2673</v>
      </c>
      <c r="TM32" s="20">
        <f>TM30+41</f>
        <v>2210</v>
      </c>
      <c r="TN32" s="20">
        <v>2183</v>
      </c>
      <c r="TO32" s="20">
        <f>TO30+6</f>
        <v>2153</v>
      </c>
      <c r="TP32" s="20">
        <f>TP30+101</f>
        <v>2632</v>
      </c>
      <c r="TQ32" s="20">
        <f>TQ30+135</f>
        <v>2886</v>
      </c>
      <c r="TR32" s="20">
        <f>TR30+86</f>
        <v>2284</v>
      </c>
      <c r="TS32" s="20">
        <f>TS30+16</f>
        <v>2202</v>
      </c>
      <c r="TT32" s="20">
        <f>TT30+127</f>
        <v>2887</v>
      </c>
      <c r="TU32" s="20">
        <f>TU30+104</f>
        <v>1735</v>
      </c>
      <c r="TV32" s="20">
        <f>TV30+160</f>
        <v>1383</v>
      </c>
      <c r="TW32" s="20">
        <f>TW30+57</f>
        <v>1403</v>
      </c>
      <c r="TX32" s="20">
        <f>TX30+193</f>
        <v>1208</v>
      </c>
      <c r="TY32" s="20">
        <f>TY30+55</f>
        <v>158</v>
      </c>
      <c r="TZ32" s="20">
        <f>TZ30+45</f>
        <v>1186</v>
      </c>
      <c r="UA32" s="20">
        <f>UA30+73</f>
        <v>454</v>
      </c>
      <c r="UB32" s="20">
        <f>UB30+55</f>
        <v>1073</v>
      </c>
      <c r="UC32" s="20">
        <f>UC30+74</f>
        <v>496</v>
      </c>
      <c r="UD32" s="20">
        <f>UD30+17</f>
        <v>93</v>
      </c>
      <c r="UE32" s="20">
        <f>UE30+48</f>
        <v>266</v>
      </c>
      <c r="UF32" s="20">
        <f>UF30+62</f>
        <v>1991</v>
      </c>
      <c r="UG32" s="20">
        <f>UG30+42</f>
        <v>1872</v>
      </c>
      <c r="UH32" s="20">
        <f>UH30+5</f>
        <v>1791</v>
      </c>
      <c r="UI32" s="20">
        <f>UI30+67</f>
        <v>2430</v>
      </c>
      <c r="UJ32" s="20">
        <f>UJ30+8</f>
        <v>2285</v>
      </c>
      <c r="UK32" s="20">
        <f>UK30+5</f>
        <v>2313</v>
      </c>
      <c r="UL32" s="20">
        <f>UL30+5</f>
        <v>2155</v>
      </c>
      <c r="UM32" s="20">
        <f>UM30+7</f>
        <v>1705</v>
      </c>
      <c r="UN32" s="20">
        <f>UN30+89</f>
        <v>2176</v>
      </c>
      <c r="UO32" s="20">
        <f>UO30+13</f>
        <v>2245</v>
      </c>
      <c r="UP32" s="20">
        <f>UP30+55</f>
        <v>2464</v>
      </c>
      <c r="UQ32" s="20">
        <f>UQ30+30</f>
        <v>2245</v>
      </c>
      <c r="UR32" s="20">
        <f>UR30+44</f>
        <v>2281</v>
      </c>
      <c r="US32" s="20">
        <f>US30+105</f>
        <v>2623</v>
      </c>
      <c r="UT32" s="20">
        <f>UT30+25</f>
        <v>2719</v>
      </c>
      <c r="UU32" s="20">
        <f>UU30+32</f>
        <v>2623</v>
      </c>
      <c r="UV32" s="20">
        <f>UV30+4</f>
        <v>2605</v>
      </c>
      <c r="UW32" s="20">
        <f>UW30+3</f>
        <v>2161</v>
      </c>
      <c r="UX32" s="20">
        <f>UX30+141</f>
        <v>2831</v>
      </c>
      <c r="UY32" s="20">
        <f>UY30+23</f>
        <v>2487</v>
      </c>
      <c r="UZ32" s="20">
        <f>UZ30+5</f>
        <v>2143</v>
      </c>
      <c r="VA32" s="20">
        <f>VA30+5</f>
        <v>1852</v>
      </c>
      <c r="VB32" s="20">
        <f>VB30+77</f>
        <v>3041</v>
      </c>
      <c r="VC32" s="20">
        <f>VC30+20</f>
        <v>2290</v>
      </c>
      <c r="VD32" s="20">
        <f>VD30+5</f>
        <v>2047</v>
      </c>
      <c r="VE32" s="20">
        <f>VE30+2</f>
        <v>1791</v>
      </c>
      <c r="VF32" s="20">
        <f>VF30+27</f>
        <v>1939</v>
      </c>
      <c r="VG32" s="20">
        <f>VG30+30</f>
        <v>2435</v>
      </c>
      <c r="VH32" s="20">
        <f>VH30+3</f>
        <v>2278</v>
      </c>
      <c r="VI32" s="20">
        <f>VI30+3</f>
        <v>2219</v>
      </c>
      <c r="VJ32" s="20">
        <f>VJ30+1</f>
        <v>1990</v>
      </c>
      <c r="VK32" s="20">
        <f>VK30+4</f>
        <v>2120</v>
      </c>
      <c r="VL32" s="20">
        <f>VL30+73</f>
        <v>2551</v>
      </c>
      <c r="VM32" s="20">
        <f>VM30+51</f>
        <v>2537</v>
      </c>
      <c r="VN32" s="20">
        <f>VN30+12</f>
        <v>2336</v>
      </c>
      <c r="VO32" s="20">
        <f>VO30+48</f>
        <v>2388</v>
      </c>
      <c r="VP32" s="20">
        <f>VP30+31</f>
        <v>2379</v>
      </c>
      <c r="VQ32" s="20">
        <f>VQ30+14</f>
        <v>2640</v>
      </c>
      <c r="VR32" s="20">
        <f>VR30+12</f>
        <v>2209</v>
      </c>
      <c r="VS32" s="20">
        <f>VS30+0</f>
        <v>1821</v>
      </c>
      <c r="VT32" s="20">
        <f>VT30+3</f>
        <v>1704</v>
      </c>
      <c r="VU32" s="20">
        <f>VU30+5</f>
        <v>1681</v>
      </c>
      <c r="VV32" s="20">
        <f>VV30+24</f>
        <v>2523</v>
      </c>
      <c r="VW32" s="20">
        <f>VW30+5</f>
        <v>2065</v>
      </c>
      <c r="VX32" s="20">
        <f>VX30+4</f>
        <v>1810</v>
      </c>
      <c r="VY32" s="20">
        <f>VY30+1</f>
        <v>1657</v>
      </c>
      <c r="VZ32" s="20">
        <f>VZ30+0</f>
        <v>1680</v>
      </c>
      <c r="WA32" s="20">
        <f>WA30+5</f>
        <v>2604</v>
      </c>
      <c r="WB32" s="20">
        <f>WB30+0</f>
        <v>2023</v>
      </c>
      <c r="WC32" s="20">
        <f>WC30+1</f>
        <v>1661</v>
      </c>
      <c r="WD32" s="20">
        <f>WD30+12</f>
        <v>1579</v>
      </c>
      <c r="WE32" s="20">
        <f>WE30+0</f>
        <v>1401</v>
      </c>
      <c r="WF32" s="20">
        <f>WF30+12</f>
        <v>2772</v>
      </c>
      <c r="WG32" s="20">
        <f>WG30+0</f>
        <v>2450</v>
      </c>
      <c r="WH32" s="20">
        <f>WH30+13</f>
        <v>2601</v>
      </c>
      <c r="WI32" s="20">
        <f>WI30+0</f>
        <v>2124</v>
      </c>
      <c r="WJ32" s="20">
        <f>WJ30+8</f>
        <v>2877</v>
      </c>
      <c r="WK32" s="20">
        <f>WK30+9</f>
        <v>2975</v>
      </c>
      <c r="WL32" s="20">
        <f>WL30+1</f>
        <v>2637</v>
      </c>
      <c r="WM32" s="20">
        <f>WM30+0</f>
        <v>2000</v>
      </c>
      <c r="WN32" s="20">
        <f>WN30+5</f>
        <v>1888</v>
      </c>
      <c r="WO32" s="20">
        <f>WO30+4</f>
        <v>2704</v>
      </c>
      <c r="WP32" s="20">
        <f>WP30+2</f>
        <v>2374</v>
      </c>
      <c r="WQ32" s="20">
        <f>WQ30+4</f>
        <v>1868</v>
      </c>
      <c r="WR32" s="20">
        <f>WR30+4</f>
        <v>1701</v>
      </c>
      <c r="WS32" s="20">
        <f>WS30+11</f>
        <v>1565</v>
      </c>
      <c r="WT32" s="20">
        <f>WT30+1</f>
        <v>2148</v>
      </c>
      <c r="WU32" s="20">
        <f>WU30+2</f>
        <v>1850</v>
      </c>
      <c r="WV32" s="20">
        <f>WV30+0</f>
        <v>1944</v>
      </c>
      <c r="WW32" s="20">
        <f>WW30</f>
        <v>1611</v>
      </c>
      <c r="WX32" s="20">
        <f>WX30+1</f>
        <v>1397</v>
      </c>
      <c r="WY32" s="20">
        <f>WY30+9</f>
        <v>2109</v>
      </c>
      <c r="WZ32" s="20">
        <f>WZ30+3</f>
        <v>1864</v>
      </c>
      <c r="XA32" s="20">
        <f>XA30+1</f>
        <v>2037</v>
      </c>
      <c r="XB32" s="20">
        <f>+XB30+3</f>
        <v>1900</v>
      </c>
      <c r="XC32" s="20">
        <f>XC30+47</f>
        <v>1839</v>
      </c>
      <c r="XD32" s="20">
        <f>XD30+2</f>
        <v>2417</v>
      </c>
      <c r="XE32" s="20">
        <f>XE30</f>
        <v>2727</v>
      </c>
      <c r="XF32" s="20">
        <f>XF30+52</f>
        <v>2341</v>
      </c>
      <c r="XG32" s="20">
        <f>XG30+3</f>
        <v>2544</v>
      </c>
      <c r="XH32" s="20">
        <f>XH30+0</f>
        <v>2727</v>
      </c>
      <c r="XI32" s="20">
        <f>XI30+9</f>
        <v>2270</v>
      </c>
      <c r="XJ32" s="20">
        <f>XJ30+0</f>
        <v>1907</v>
      </c>
      <c r="XK32" s="20">
        <f>XK30+1</f>
        <v>1987</v>
      </c>
      <c r="XL32" s="20">
        <f>+XL30+5</f>
        <v>2015</v>
      </c>
      <c r="XM32" s="20">
        <v>3220</v>
      </c>
      <c r="XN32" s="20">
        <v>1988</v>
      </c>
      <c r="XO32" s="20">
        <v>2112</v>
      </c>
      <c r="XP32" s="20">
        <v>1878</v>
      </c>
      <c r="XQ32" s="20">
        <v>2086</v>
      </c>
      <c r="XR32" s="20">
        <v>2497</v>
      </c>
      <c r="XS32" s="20">
        <v>2350</v>
      </c>
      <c r="XT32" s="20">
        <v>2062</v>
      </c>
      <c r="XU32" s="20">
        <v>1854</v>
      </c>
      <c r="XV32" s="20">
        <v>2059</v>
      </c>
      <c r="XW32" s="20">
        <v>3415</v>
      </c>
      <c r="XX32" s="20">
        <v>3311</v>
      </c>
      <c r="XY32" s="20">
        <v>2766</v>
      </c>
      <c r="XZ32" s="20">
        <v>2984</v>
      </c>
      <c r="YA32" s="20">
        <v>2788</v>
      </c>
      <c r="YB32" s="20">
        <v>3054</v>
      </c>
      <c r="YC32" s="20">
        <v>2444</v>
      </c>
      <c r="YD32" s="20">
        <v>2201</v>
      </c>
      <c r="YE32" s="20">
        <v>2035</v>
      </c>
      <c r="YF32" s="20">
        <v>1973</v>
      </c>
      <c r="YG32" s="20">
        <v>3372</v>
      </c>
      <c r="YH32" s="20">
        <v>2553</v>
      </c>
      <c r="YI32" s="20">
        <v>2506</v>
      </c>
      <c r="YJ32" s="20">
        <v>2048</v>
      </c>
      <c r="YK32" s="20">
        <v>1967</v>
      </c>
      <c r="YL32" s="20">
        <v>2406</v>
      </c>
      <c r="YM32" s="20">
        <v>2442</v>
      </c>
      <c r="YN32" s="20">
        <v>2153</v>
      </c>
      <c r="YO32" s="20">
        <v>2013</v>
      </c>
      <c r="YP32" s="20">
        <v>1729</v>
      </c>
      <c r="YQ32" s="20">
        <v>2585</v>
      </c>
      <c r="YR32" s="20">
        <v>2591</v>
      </c>
      <c r="YS32" s="20">
        <v>2362</v>
      </c>
      <c r="YT32" s="20">
        <v>2345</v>
      </c>
      <c r="YU32" s="20">
        <v>1975</v>
      </c>
      <c r="YV32" s="20">
        <v>2391</v>
      </c>
      <c r="YW32" s="20">
        <v>1989</v>
      </c>
      <c r="YX32" s="20">
        <v>2384</v>
      </c>
      <c r="YY32" s="20">
        <v>91</v>
      </c>
      <c r="YZ32" s="20">
        <v>159</v>
      </c>
      <c r="ZA32" s="20">
        <v>1298</v>
      </c>
      <c r="ZB32" s="20">
        <v>2096</v>
      </c>
      <c r="ZC32" s="20">
        <v>1828</v>
      </c>
      <c r="ZD32" s="20">
        <v>2422</v>
      </c>
      <c r="ZE32" s="20">
        <v>2736</v>
      </c>
      <c r="ZF32" s="20">
        <v>2473</v>
      </c>
      <c r="ZG32" s="20">
        <v>2167</v>
      </c>
      <c r="ZH32" s="20">
        <v>1832</v>
      </c>
      <c r="ZI32" s="20">
        <v>2708</v>
      </c>
      <c r="ZJ32" s="20">
        <v>2170</v>
      </c>
      <c r="ZK32" s="20">
        <v>2335</v>
      </c>
      <c r="ZL32" s="20">
        <v>2273</v>
      </c>
      <c r="ZM32" s="20">
        <v>2092</v>
      </c>
      <c r="ZN32" s="20">
        <v>3076</v>
      </c>
      <c r="ZO32" s="20">
        <v>2783</v>
      </c>
      <c r="ZP32" s="20">
        <v>3316</v>
      </c>
      <c r="ZQ32" s="20">
        <v>2764</v>
      </c>
      <c r="ZR32" s="20">
        <v>2543</v>
      </c>
      <c r="ZS32" s="20">
        <v>2730</v>
      </c>
      <c r="ZT32" s="20">
        <v>2703</v>
      </c>
      <c r="ZU32" s="20">
        <v>2491</v>
      </c>
      <c r="ZV32" s="20">
        <v>2312</v>
      </c>
      <c r="ZW32" s="20">
        <v>2369</v>
      </c>
      <c r="ZX32" s="20">
        <v>2609</v>
      </c>
      <c r="ZY32" s="20">
        <v>275</v>
      </c>
      <c r="ZZ32" s="20">
        <v>2092</v>
      </c>
      <c r="AAA32" s="20">
        <v>2233</v>
      </c>
      <c r="AAB32" s="20">
        <v>2080</v>
      </c>
      <c r="AAC32" s="20">
        <v>2490</v>
      </c>
      <c r="AAD32" s="20">
        <v>2501</v>
      </c>
      <c r="AAE32" s="20">
        <v>2243</v>
      </c>
      <c r="AAF32" s="20">
        <v>2797</v>
      </c>
      <c r="AAG32" s="20">
        <v>2059</v>
      </c>
      <c r="AAH32" s="20">
        <v>3025</v>
      </c>
      <c r="AAI32" s="20">
        <v>2539</v>
      </c>
      <c r="AAJ32" s="20">
        <v>2990</v>
      </c>
      <c r="AAK32" s="20">
        <v>2978</v>
      </c>
      <c r="AAL32" s="20">
        <v>2596</v>
      </c>
      <c r="AAM32" s="20">
        <v>1988</v>
      </c>
      <c r="AAN32" s="20">
        <v>2912</v>
      </c>
      <c r="AAO32" s="20">
        <v>2937</v>
      </c>
      <c r="AAP32" s="20">
        <v>2602</v>
      </c>
      <c r="AAQ32" s="20">
        <v>3597</v>
      </c>
      <c r="AAR32" s="20">
        <v>2642</v>
      </c>
      <c r="AAS32" s="20">
        <v>3612</v>
      </c>
      <c r="AAT32" s="20">
        <v>3134</v>
      </c>
      <c r="AAU32" s="20">
        <v>2299</v>
      </c>
      <c r="AAV32" s="20">
        <v>3024</v>
      </c>
      <c r="AAW32" s="20">
        <v>2706</v>
      </c>
      <c r="AAX32" s="20">
        <v>2005</v>
      </c>
      <c r="AAY32" s="20">
        <v>3683</v>
      </c>
      <c r="AAZ32" s="20">
        <v>3229</v>
      </c>
      <c r="ABA32" s="20">
        <v>2750</v>
      </c>
      <c r="ABB32" s="20">
        <v>2807</v>
      </c>
      <c r="ABC32" s="20">
        <v>2900</v>
      </c>
      <c r="ABD32" s="20">
        <v>2349</v>
      </c>
      <c r="ABE32" s="20">
        <v>2716</v>
      </c>
      <c r="ABF32" s="20">
        <v>3562</v>
      </c>
      <c r="ABG32" s="20">
        <v>3313</v>
      </c>
      <c r="ABH32" s="20">
        <v>3211</v>
      </c>
      <c r="ABI32" s="20">
        <v>3700</v>
      </c>
      <c r="ABJ32" s="20">
        <v>1368</v>
      </c>
      <c r="ABK32" s="20">
        <v>3526</v>
      </c>
      <c r="ABL32" s="20">
        <v>3171</v>
      </c>
      <c r="ABM32" s="20">
        <v>2804</v>
      </c>
      <c r="ABN32" s="20">
        <v>2907</v>
      </c>
      <c r="ABO32" s="20">
        <v>2414</v>
      </c>
      <c r="ABP32" s="20">
        <v>2106</v>
      </c>
      <c r="ABQ32" s="20">
        <v>2397</v>
      </c>
      <c r="ABR32" s="20">
        <v>1729</v>
      </c>
      <c r="ABS32" s="20">
        <v>2206</v>
      </c>
      <c r="ABT32" s="20">
        <v>2719</v>
      </c>
      <c r="ABU32" s="20">
        <v>2696</v>
      </c>
      <c r="ABV32" s="20">
        <v>2306</v>
      </c>
      <c r="ABW32" s="20">
        <v>1198</v>
      </c>
      <c r="ABX32" s="20">
        <v>2256</v>
      </c>
      <c r="ABY32" s="20">
        <v>2082</v>
      </c>
      <c r="ABZ32" s="20">
        <v>2536</v>
      </c>
      <c r="ACA32" s="20">
        <v>2083</v>
      </c>
      <c r="ACB32" s="20">
        <v>3346</v>
      </c>
      <c r="ACC32" s="20">
        <v>2895</v>
      </c>
      <c r="ACD32" s="20">
        <v>2875</v>
      </c>
      <c r="ACE32" s="20">
        <v>2686</v>
      </c>
      <c r="ACF32" s="20">
        <v>1726</v>
      </c>
      <c r="ACG32" s="20">
        <v>2005</v>
      </c>
      <c r="ACH32" s="20">
        <v>2899</v>
      </c>
      <c r="ACI32" s="20">
        <v>1202</v>
      </c>
      <c r="ACJ32" s="20">
        <v>255</v>
      </c>
      <c r="ACK32" s="20">
        <v>1311</v>
      </c>
      <c r="ACL32" s="20">
        <v>743</v>
      </c>
      <c r="ACM32" s="20">
        <v>2183</v>
      </c>
      <c r="ACN32" s="20">
        <v>2020</v>
      </c>
      <c r="ACO32" s="20">
        <v>1125</v>
      </c>
      <c r="ACP32" s="20">
        <v>121</v>
      </c>
      <c r="ACQ32" s="20">
        <v>121</v>
      </c>
      <c r="ACR32" s="20">
        <v>212</v>
      </c>
      <c r="ACS32" s="20">
        <v>535</v>
      </c>
      <c r="ACT32" s="20">
        <v>7</v>
      </c>
      <c r="ACU32" s="20">
        <v>15</v>
      </c>
      <c r="ACV32" s="20">
        <v>13</v>
      </c>
      <c r="ACW32" s="20">
        <v>49</v>
      </c>
      <c r="ACX32" s="20">
        <v>48</v>
      </c>
      <c r="ACY32" s="20">
        <v>2335</v>
      </c>
      <c r="ACZ32" s="20">
        <v>2942</v>
      </c>
      <c r="ADA32" s="20">
        <v>2393</v>
      </c>
      <c r="ADB32" s="20">
        <v>2668</v>
      </c>
      <c r="ADC32" s="20">
        <v>2183</v>
      </c>
      <c r="ADD32" s="20">
        <v>2290</v>
      </c>
      <c r="ADE32" s="20">
        <v>2807</v>
      </c>
      <c r="ADF32" s="20">
        <v>3014</v>
      </c>
      <c r="ADG32" s="20">
        <v>2759</v>
      </c>
      <c r="ADH32" s="20">
        <v>2184</v>
      </c>
      <c r="ADI32" s="20">
        <v>3336</v>
      </c>
      <c r="ADJ32" s="20">
        <v>2558</v>
      </c>
      <c r="ADK32" s="20">
        <v>3564</v>
      </c>
      <c r="ADL32" s="20">
        <v>3639</v>
      </c>
      <c r="ADM32" s="20">
        <v>2760</v>
      </c>
      <c r="ADN32" s="20">
        <v>3793</v>
      </c>
      <c r="ADO32" s="20">
        <v>3685</v>
      </c>
      <c r="ADP32" s="20">
        <v>3744</v>
      </c>
      <c r="ADQ32" s="20">
        <v>2877</v>
      </c>
      <c r="ADR32" s="20">
        <v>2340</v>
      </c>
      <c r="ADS32" s="20">
        <v>3013</v>
      </c>
      <c r="ADT32" s="20">
        <v>2783</v>
      </c>
      <c r="ADU32" s="20">
        <v>2675</v>
      </c>
      <c r="ADV32" s="20">
        <v>2364</v>
      </c>
      <c r="ADW32" s="20">
        <v>2037</v>
      </c>
      <c r="ADX32" s="20">
        <v>2857</v>
      </c>
      <c r="ADY32" s="20">
        <v>2399</v>
      </c>
      <c r="ADZ32" s="20">
        <v>2639</v>
      </c>
      <c r="AEA32" s="20">
        <v>2157</v>
      </c>
      <c r="AEB32" s="20">
        <v>1993</v>
      </c>
      <c r="AEC32" s="20">
        <v>2884</v>
      </c>
      <c r="AED32" s="20">
        <v>2478</v>
      </c>
      <c r="AEE32" s="20">
        <v>2457</v>
      </c>
      <c r="AEF32" s="20">
        <v>2390</v>
      </c>
      <c r="AEG32" s="20">
        <v>3013</v>
      </c>
      <c r="AEH32" s="20">
        <v>3405</v>
      </c>
      <c r="AEI32" s="20">
        <v>3392</v>
      </c>
      <c r="AEJ32" s="20">
        <v>3220</v>
      </c>
      <c r="AEK32" s="20">
        <v>2791</v>
      </c>
      <c r="AEL32" s="20">
        <v>3225</v>
      </c>
      <c r="AEM32" s="20">
        <v>2936</v>
      </c>
      <c r="AEN32" s="20">
        <v>2744</v>
      </c>
      <c r="AEO32" s="20">
        <v>2704</v>
      </c>
      <c r="AEP32" s="20">
        <v>2045</v>
      </c>
      <c r="AEQ32" s="20">
        <v>3459</v>
      </c>
      <c r="AER32" s="20">
        <v>2883</v>
      </c>
      <c r="AES32" s="20">
        <v>2397</v>
      </c>
      <c r="AET32" s="20">
        <v>2251</v>
      </c>
      <c r="AEU32" s="20">
        <v>2092</v>
      </c>
      <c r="AEV32" s="20">
        <v>3100</v>
      </c>
      <c r="AEW32" s="20">
        <v>2577</v>
      </c>
      <c r="AEX32" s="20">
        <v>2711</v>
      </c>
      <c r="AEY32" s="20">
        <v>2544</v>
      </c>
      <c r="AEZ32" s="20">
        <v>2322</v>
      </c>
      <c r="AFA32" s="20">
        <v>3450</v>
      </c>
      <c r="AFB32" s="20">
        <v>3531</v>
      </c>
      <c r="AFC32" s="20">
        <v>2970</v>
      </c>
      <c r="AFD32" s="20">
        <v>3220</v>
      </c>
      <c r="AFE32" s="20">
        <v>3061</v>
      </c>
      <c r="AFF32" s="20">
        <v>3763</v>
      </c>
      <c r="AFG32" s="20">
        <v>3154</v>
      </c>
      <c r="AFH32" s="20">
        <v>3002</v>
      </c>
      <c r="AFI32" s="20">
        <v>2227</v>
      </c>
      <c r="AFJ32" s="20">
        <v>1974</v>
      </c>
      <c r="AFK32" s="20">
        <v>3592</v>
      </c>
      <c r="AFL32" s="20">
        <v>2642</v>
      </c>
      <c r="AFM32" s="20">
        <v>2275</v>
      </c>
      <c r="AFN32" s="20">
        <v>2089</v>
      </c>
      <c r="AFO32" s="20">
        <v>2153</v>
      </c>
      <c r="AFP32" s="20">
        <v>2694</v>
      </c>
      <c r="AFQ32" s="20">
        <v>2343</v>
      </c>
      <c r="AFR32" s="20">
        <v>1981</v>
      </c>
      <c r="AFS32" s="20">
        <v>1699</v>
      </c>
      <c r="AFT32" s="20">
        <v>1514</v>
      </c>
      <c r="AFU32" s="20">
        <v>3293</v>
      </c>
      <c r="AFV32" s="20">
        <v>2752</v>
      </c>
      <c r="AFW32" s="20">
        <v>2547</v>
      </c>
      <c r="AFX32" s="20">
        <v>2699</v>
      </c>
      <c r="AFY32" s="20">
        <v>3447</v>
      </c>
      <c r="AFZ32" s="20">
        <v>3252</v>
      </c>
      <c r="AGA32" s="20">
        <v>295</v>
      </c>
      <c r="AGB32" s="20">
        <v>2325</v>
      </c>
      <c r="AGC32" s="20">
        <v>1848</v>
      </c>
      <c r="AGD32" s="20">
        <v>2977</v>
      </c>
      <c r="AGE32" s="20">
        <v>2753</v>
      </c>
      <c r="AGF32" s="20">
        <v>2140</v>
      </c>
      <c r="AGG32" s="20">
        <v>2173</v>
      </c>
      <c r="AGH32" s="20">
        <v>1724</v>
      </c>
      <c r="AGI32" s="20">
        <v>2417</v>
      </c>
      <c r="AGJ32" s="20">
        <v>2022</v>
      </c>
      <c r="AGK32" s="20">
        <v>1837</v>
      </c>
      <c r="AGL32" s="20">
        <v>2011</v>
      </c>
      <c r="AGM32" s="20">
        <v>1644</v>
      </c>
      <c r="AGN32" s="20">
        <v>2332</v>
      </c>
      <c r="AGO32" s="20">
        <v>2098</v>
      </c>
      <c r="AGP32" s="20">
        <v>1996</v>
      </c>
      <c r="AGQ32" s="20">
        <v>2012</v>
      </c>
      <c r="AGR32" s="20">
        <v>1898</v>
      </c>
      <c r="AGS32" s="20">
        <v>3760</v>
      </c>
      <c r="AGT32" s="20">
        <v>2601</v>
      </c>
      <c r="AGU32" s="20">
        <v>2995</v>
      </c>
      <c r="AGV32" s="20">
        <v>2770</v>
      </c>
      <c r="AGW32" s="20">
        <v>3126</v>
      </c>
      <c r="AGX32" s="20">
        <v>2665</v>
      </c>
      <c r="AGY32" s="20">
        <v>2208</v>
      </c>
      <c r="AGZ32" s="20">
        <v>2063</v>
      </c>
      <c r="AHA32" s="20">
        <v>1778</v>
      </c>
      <c r="AHB32" s="20">
        <v>3323</v>
      </c>
      <c r="AHC32" s="20">
        <v>2887</v>
      </c>
      <c r="AHD32" s="20">
        <v>2317</v>
      </c>
      <c r="AHE32" s="20">
        <v>2182</v>
      </c>
      <c r="AHF32" s="20">
        <v>1946</v>
      </c>
      <c r="AHG32" s="20">
        <v>2593</v>
      </c>
      <c r="AHH32" s="20">
        <v>2316</v>
      </c>
      <c r="AHI32" s="20">
        <v>2227</v>
      </c>
      <c r="AHJ32" s="20">
        <v>2228</v>
      </c>
      <c r="AHK32" s="20">
        <v>2231</v>
      </c>
      <c r="AHL32" s="20">
        <v>3094</v>
      </c>
      <c r="AHM32" s="20">
        <v>2956</v>
      </c>
      <c r="AHN32" s="20">
        <v>3348</v>
      </c>
      <c r="AHO32" s="20">
        <v>2977</v>
      </c>
      <c r="AHP32" s="20">
        <v>2726</v>
      </c>
      <c r="AHQ32" s="20">
        <v>3891</v>
      </c>
      <c r="AHR32" s="20">
        <v>3230</v>
      </c>
      <c r="AHS32" s="20">
        <v>2508</v>
      </c>
      <c r="AHT32" s="20">
        <v>2091</v>
      </c>
      <c r="AHU32" s="20">
        <v>1944</v>
      </c>
      <c r="AHV32" s="20">
        <v>3077</v>
      </c>
      <c r="AHW32" s="20">
        <v>2673</v>
      </c>
      <c r="AHX32" s="20">
        <v>2031</v>
      </c>
      <c r="AHY32" s="20">
        <v>1911</v>
      </c>
      <c r="AHZ32" s="20">
        <v>1578</v>
      </c>
      <c r="AIA32" s="20">
        <v>2810</v>
      </c>
      <c r="AIB32" s="20">
        <v>2519</v>
      </c>
      <c r="AIC32" s="20">
        <v>2377</v>
      </c>
      <c r="AID32" s="20">
        <v>2026</v>
      </c>
      <c r="AIE32" s="20">
        <v>1856</v>
      </c>
      <c r="AIF32" s="20">
        <v>2730</v>
      </c>
      <c r="AIG32" s="20">
        <v>2259</v>
      </c>
      <c r="AIH32" s="20">
        <v>2442</v>
      </c>
      <c r="AII32" s="20">
        <v>2195</v>
      </c>
      <c r="AIJ32" s="20">
        <v>2362</v>
      </c>
      <c r="AIK32" s="20">
        <v>3937</v>
      </c>
      <c r="AIL32" s="20">
        <v>3655</v>
      </c>
      <c r="AIM32" s="20">
        <v>3422</v>
      </c>
      <c r="AIN32" s="20">
        <v>2788</v>
      </c>
      <c r="AIO32" s="20">
        <v>2667</v>
      </c>
      <c r="AIP32" s="20">
        <v>2477</v>
      </c>
      <c r="AIQ32" s="20">
        <v>2423</v>
      </c>
      <c r="AIR32" s="20">
        <v>2196</v>
      </c>
      <c r="AIS32" s="20">
        <v>1844</v>
      </c>
      <c r="AIT32" s="20">
        <v>3167</v>
      </c>
      <c r="AIU32" s="20">
        <v>2549</v>
      </c>
      <c r="AIV32" s="20">
        <v>2156</v>
      </c>
      <c r="AIW32" s="20">
        <v>2055</v>
      </c>
      <c r="AIX32" s="20">
        <v>2201</v>
      </c>
      <c r="AIY32" s="20">
        <v>2584</v>
      </c>
      <c r="AIZ32" s="20">
        <v>1944</v>
      </c>
      <c r="AJA32" s="20">
        <v>2488</v>
      </c>
      <c r="AJB32" s="20">
        <v>2312</v>
      </c>
      <c r="AJC32" s="20">
        <v>2253</v>
      </c>
      <c r="AJD32" s="20">
        <v>3652</v>
      </c>
      <c r="AJE32" s="20">
        <v>3351</v>
      </c>
      <c r="AJF32" s="20">
        <v>2657</v>
      </c>
      <c r="AJG32" s="20">
        <v>3137</v>
      </c>
      <c r="AJH32" s="20">
        <v>2435</v>
      </c>
      <c r="AJI32" s="20">
        <v>2505</v>
      </c>
      <c r="AJJ32" s="20">
        <v>2272</v>
      </c>
      <c r="AJK32" s="20">
        <v>2204</v>
      </c>
      <c r="AJL32" s="20">
        <v>1992</v>
      </c>
      <c r="AJM32" s="20">
        <v>1886</v>
      </c>
      <c r="AJN32" s="20">
        <v>1893</v>
      </c>
      <c r="AJO32" s="20">
        <v>2850</v>
      </c>
      <c r="AJP32" s="20">
        <v>2400</v>
      </c>
      <c r="AJQ32" s="20">
        <v>2038</v>
      </c>
      <c r="AJR32" s="20">
        <v>2143</v>
      </c>
      <c r="AJS32" s="20">
        <v>2547</v>
      </c>
      <c r="AJT32" s="20">
        <v>2195</v>
      </c>
      <c r="AJU32" s="20">
        <v>2248</v>
      </c>
      <c r="AJV32" s="20">
        <v>2049</v>
      </c>
      <c r="AJW32" s="20">
        <v>1763</v>
      </c>
      <c r="AJX32" s="20">
        <v>2963</v>
      </c>
      <c r="AJY32" s="20">
        <v>2604</v>
      </c>
      <c r="AJZ32" s="20">
        <v>2182</v>
      </c>
      <c r="AKA32" s="20">
        <v>3432</v>
      </c>
      <c r="AKB32" s="20">
        <v>2788</v>
      </c>
      <c r="AKC32" s="20">
        <v>2912</v>
      </c>
      <c r="AKD32" s="20">
        <v>3367</v>
      </c>
      <c r="AKE32" s="20">
        <v>3431</v>
      </c>
      <c r="AKF32" s="20">
        <v>2959</v>
      </c>
      <c r="AKG32" s="20">
        <v>2425</v>
      </c>
      <c r="AKH32" s="20">
        <v>3556</v>
      </c>
      <c r="AKI32" s="20">
        <v>2800</v>
      </c>
      <c r="AKJ32" s="20">
        <v>2498</v>
      </c>
      <c r="AKK32" s="20">
        <v>1998</v>
      </c>
      <c r="AKL32" s="20">
        <v>2500</v>
      </c>
      <c r="AKM32" s="20">
        <v>2138</v>
      </c>
      <c r="AKN32" s="20">
        <v>1820</v>
      </c>
      <c r="AKO32" s="20">
        <v>3894</v>
      </c>
      <c r="AKP32" s="20">
        <v>2803</v>
      </c>
      <c r="AKQ32" s="20">
        <v>2555</v>
      </c>
      <c r="AKR32" s="20">
        <v>2172</v>
      </c>
      <c r="AKS32" s="20">
        <v>2661</v>
      </c>
      <c r="AKT32" s="20">
        <v>4156</v>
      </c>
      <c r="AKU32" s="20">
        <v>3477</v>
      </c>
      <c r="AKV32" s="20">
        <v>3067</v>
      </c>
      <c r="AKW32" s="20">
        <v>2794</v>
      </c>
      <c r="AKX32" s="20">
        <v>3167</v>
      </c>
      <c r="AKY32" s="20">
        <v>3484</v>
      </c>
      <c r="AKZ32" s="20">
        <v>2819</v>
      </c>
      <c r="ALA32" s="20">
        <v>3115</v>
      </c>
      <c r="ALB32" s="20">
        <v>2842</v>
      </c>
      <c r="ALC32" s="20">
        <v>2753</v>
      </c>
      <c r="ALD32" s="20">
        <v>3075</v>
      </c>
      <c r="ALE32" s="20">
        <v>2489</v>
      </c>
      <c r="ALF32" s="20">
        <v>2352</v>
      </c>
      <c r="ALG32" s="20">
        <v>2054</v>
      </c>
      <c r="ALH32" s="20">
        <v>1953</v>
      </c>
      <c r="ALI32" s="20">
        <v>2959</v>
      </c>
      <c r="ALJ32" s="20">
        <v>2900</v>
      </c>
      <c r="ALK32" s="20">
        <v>2589</v>
      </c>
      <c r="ALL32" s="20">
        <v>1938</v>
      </c>
      <c r="ALM32" s="20">
        <v>2846</v>
      </c>
      <c r="ALN32" s="20">
        <v>2445</v>
      </c>
      <c r="ALO32" s="20">
        <v>2363</v>
      </c>
      <c r="ALP32" s="20">
        <v>1256</v>
      </c>
      <c r="ALQ32" s="20">
        <v>2732</v>
      </c>
      <c r="ALR32" s="20">
        <v>3371</v>
      </c>
      <c r="ALS32" s="20">
        <v>3108</v>
      </c>
      <c r="ALT32" s="20">
        <v>2667</v>
      </c>
      <c r="ALU32" s="20">
        <f>+ALU30+299</f>
        <v>3102</v>
      </c>
      <c r="ALV32" s="20">
        <v>3511</v>
      </c>
      <c r="ALW32" s="20">
        <f>+ALW30+38</f>
        <v>3165</v>
      </c>
      <c r="ALX32" s="20">
        <v>2903</v>
      </c>
      <c r="ALY32" s="20">
        <v>2671</v>
      </c>
      <c r="ALZ32" s="20">
        <v>4266</v>
      </c>
      <c r="AMA32" s="20">
        <v>3461</v>
      </c>
      <c r="AMB32" s="20">
        <v>2963</v>
      </c>
      <c r="AMC32" s="20">
        <v>2507</v>
      </c>
      <c r="AMD32" s="20">
        <v>3298</v>
      </c>
      <c r="AME32" s="20">
        <v>3676</v>
      </c>
      <c r="AMF32" s="20">
        <v>3177</v>
      </c>
      <c r="AMG32" s="20">
        <v>3349</v>
      </c>
      <c r="AMH32" s="20">
        <v>3211</v>
      </c>
      <c r="AMI32" s="20">
        <v>2268</v>
      </c>
      <c r="AMJ32" s="20">
        <v>218</v>
      </c>
      <c r="AMK32" s="20">
        <v>622</v>
      </c>
      <c r="AML32" s="20">
        <v>3221</v>
      </c>
      <c r="AMM32" s="20">
        <v>2902</v>
      </c>
      <c r="AMN32" s="20">
        <v>4005</v>
      </c>
      <c r="AMO32" s="20">
        <v>2877</v>
      </c>
      <c r="AMP32" s="20">
        <v>3081</v>
      </c>
      <c r="AMQ32" s="20">
        <v>2639</v>
      </c>
      <c r="AMR32" s="20">
        <v>3054</v>
      </c>
      <c r="AMS32" s="20">
        <f>+AMS30+5</f>
        <v>2983</v>
      </c>
      <c r="AMT32" s="20">
        <v>3616</v>
      </c>
      <c r="AMU32" s="20">
        <v>3192</v>
      </c>
      <c r="AMV32" s="20">
        <v>3016</v>
      </c>
      <c r="AMW32" s="20">
        <v>2438</v>
      </c>
      <c r="AMX32" s="20">
        <v>3660</v>
      </c>
      <c r="AMY32" s="20">
        <v>3534</v>
      </c>
      <c r="AMZ32" s="20">
        <v>2434</v>
      </c>
      <c r="ANA32" s="20">
        <v>3133</v>
      </c>
      <c r="ANB32" s="20">
        <v>1636</v>
      </c>
      <c r="ANC32" s="20">
        <v>1013</v>
      </c>
      <c r="AND32" s="20">
        <v>1025</v>
      </c>
      <c r="ANE32" s="20">
        <v>1306</v>
      </c>
      <c r="ANF32" s="20">
        <v>2814</v>
      </c>
      <c r="ANG32" s="20">
        <v>2982</v>
      </c>
      <c r="ANH32" s="20">
        <v>1667</v>
      </c>
      <c r="ANI32" s="20">
        <v>3217</v>
      </c>
      <c r="ANJ32" s="20">
        <v>3101</v>
      </c>
      <c r="ANK32" s="20">
        <v>2733</v>
      </c>
      <c r="ANL32" s="20">
        <v>2084</v>
      </c>
      <c r="ANM32" s="20">
        <v>3013</v>
      </c>
      <c r="ANN32" s="20">
        <v>2779</v>
      </c>
      <c r="ANO32" s="20">
        <v>2438</v>
      </c>
      <c r="ANP32" s="20">
        <v>2166</v>
      </c>
      <c r="ANQ32" s="20">
        <v>2197</v>
      </c>
      <c r="ANR32" s="20">
        <v>2948</v>
      </c>
      <c r="ANS32" s="20">
        <v>2587</v>
      </c>
      <c r="ANT32" s="20">
        <v>2494</v>
      </c>
      <c r="ANU32" s="20">
        <v>2561</v>
      </c>
      <c r="ANV32" s="20">
        <v>2637</v>
      </c>
      <c r="ANW32" s="20">
        <v>4445</v>
      </c>
      <c r="ANX32" s="20">
        <v>3601</v>
      </c>
      <c r="ANY32" s="20">
        <v>3402</v>
      </c>
      <c r="ANZ32" s="20">
        <v>3115</v>
      </c>
      <c r="AOA32" s="20">
        <v>3199</v>
      </c>
      <c r="AOB32" s="20">
        <v>3409</v>
      </c>
      <c r="AOC32" s="20">
        <v>3182</v>
      </c>
      <c r="AOD32" s="20">
        <v>2877</v>
      </c>
      <c r="AOE32" s="20">
        <v>2438</v>
      </c>
      <c r="AOF32" s="20">
        <v>2469</v>
      </c>
      <c r="AOG32" s="20">
        <v>2824</v>
      </c>
      <c r="AOH32" s="20">
        <v>2929</v>
      </c>
      <c r="AOI32" s="20">
        <v>2646</v>
      </c>
      <c r="AOJ32" s="20">
        <v>2425</v>
      </c>
      <c r="AOK32" s="20">
        <v>3410</v>
      </c>
      <c r="AOL32" s="20">
        <v>2812</v>
      </c>
      <c r="AOM32" s="20">
        <v>2468</v>
      </c>
      <c r="AON32" s="20">
        <v>2249</v>
      </c>
      <c r="AOO32" s="20">
        <v>1981</v>
      </c>
      <c r="AOP32" s="20">
        <v>2924</v>
      </c>
      <c r="AOQ32" s="20">
        <v>2669</v>
      </c>
      <c r="AOR32" s="20">
        <v>2607</v>
      </c>
      <c r="AOS32" s="20">
        <v>2628</v>
      </c>
      <c r="AOT32" s="20">
        <v>2644</v>
      </c>
      <c r="AOU32" s="20">
        <v>3272</v>
      </c>
      <c r="AOV32" s="20">
        <v>3048</v>
      </c>
      <c r="AOW32" s="20">
        <v>3177</v>
      </c>
      <c r="AOX32" s="20">
        <v>2506</v>
      </c>
      <c r="AOY32" s="20">
        <v>2231</v>
      </c>
      <c r="AOZ32" s="20">
        <v>2921</v>
      </c>
      <c r="APA32" s="20">
        <v>2701</v>
      </c>
      <c r="APB32" s="20">
        <v>2576</v>
      </c>
      <c r="APC32" s="20">
        <f>+APC30+40</f>
        <v>2269</v>
      </c>
      <c r="APD32" s="20">
        <v>1941</v>
      </c>
      <c r="APE32" s="20">
        <v>2720</v>
      </c>
      <c r="APF32" s="20">
        <v>2416</v>
      </c>
      <c r="APG32" s="20">
        <v>2009</v>
      </c>
      <c r="APH32" s="20">
        <v>1987</v>
      </c>
      <c r="API32" s="20">
        <f>+API30+2</f>
        <v>1657</v>
      </c>
      <c r="APJ32" s="20">
        <v>2729</v>
      </c>
      <c r="APK32" s="20">
        <v>2599</v>
      </c>
      <c r="APL32" s="20">
        <v>2206</v>
      </c>
      <c r="APM32" s="20">
        <v>2478</v>
      </c>
      <c r="APN32" s="20">
        <v>2632</v>
      </c>
      <c r="APO32" s="20">
        <v>2853</v>
      </c>
      <c r="APP32" s="20">
        <v>3130</v>
      </c>
      <c r="APQ32" s="20">
        <v>3108</v>
      </c>
      <c r="APR32" s="20">
        <v>2604</v>
      </c>
      <c r="APS32" s="20">
        <v>2623</v>
      </c>
      <c r="APT32" s="20">
        <v>2455</v>
      </c>
      <c r="APU32" s="20">
        <v>2265</v>
      </c>
      <c r="APV32" s="20">
        <v>2160</v>
      </c>
      <c r="APW32" s="20">
        <v>1855</v>
      </c>
      <c r="APX32" s="20">
        <v>2543</v>
      </c>
      <c r="APY32" s="20">
        <v>2472</v>
      </c>
      <c r="APZ32" s="20">
        <v>2228</v>
      </c>
      <c r="AQA32" s="20">
        <v>2046</v>
      </c>
      <c r="AQB32" s="20">
        <v>1957</v>
      </c>
      <c r="AQC32" s="20">
        <v>2454</v>
      </c>
      <c r="AQD32" s="20">
        <v>2075</v>
      </c>
      <c r="AQE32" s="20">
        <v>2255</v>
      </c>
      <c r="AQF32" s="20">
        <v>1985</v>
      </c>
      <c r="AQG32" s="20">
        <v>2030</v>
      </c>
    </row>
    <row r="33" spans="1:1125" ht="19.5" customHeight="1" x14ac:dyDescent="0.25">
      <c r="A33" s="31" t="s">
        <v>43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>
        <f t="shared" ref="ES33:FH33" si="550">IFERROR(ES32/ES$17,"")</f>
        <v>0.68761552680221816</v>
      </c>
      <c r="ET33" s="14">
        <f t="shared" si="550"/>
        <v>0.99466080402010049</v>
      </c>
      <c r="EU33" s="14">
        <f t="shared" si="550"/>
        <v>0.99696325539022168</v>
      </c>
      <c r="EV33" s="14">
        <f t="shared" si="550"/>
        <v>0.99620132953466289</v>
      </c>
      <c r="EW33" s="14">
        <f t="shared" si="550"/>
        <v>0.99823399558498893</v>
      </c>
      <c r="EX33" s="14">
        <f t="shared" si="550"/>
        <v>0.9950819672131147</v>
      </c>
      <c r="EY33" s="14">
        <f t="shared" si="550"/>
        <v>0.99807098765432101</v>
      </c>
      <c r="EZ33" s="14">
        <f t="shared" si="550"/>
        <v>0.9974715549936789</v>
      </c>
      <c r="FA33" s="14">
        <f t="shared" si="550"/>
        <v>0.6336123631680618</v>
      </c>
      <c r="FB33" s="14">
        <f t="shared" si="550"/>
        <v>0.55120130627478425</v>
      </c>
      <c r="FC33" s="14">
        <f t="shared" si="550"/>
        <v>1.0557694696311017E-2</v>
      </c>
      <c r="FD33" s="14">
        <f t="shared" si="550"/>
        <v>9.2519164684113139E-3</v>
      </c>
      <c r="FE33" s="14">
        <f t="shared" si="550"/>
        <v>0.53727653100038042</v>
      </c>
      <c r="FF33" s="14">
        <f t="shared" si="550"/>
        <v>0.91780143599900965</v>
      </c>
      <c r="FG33" s="14">
        <f t="shared" si="550"/>
        <v>0.9072104018912529</v>
      </c>
      <c r="FH33" s="14">
        <f t="shared" si="550"/>
        <v>0.58030573754218784</v>
      </c>
      <c r="FI33" s="14">
        <f t="shared" ref="FI33:FJ35" si="551">IFERROR(FI32/FI$17,"")</f>
        <v>0.82608695652173914</v>
      </c>
      <c r="FJ33" s="14">
        <f t="shared" si="551"/>
        <v>0.91920341394025606</v>
      </c>
      <c r="FK33" s="14">
        <f t="shared" ref="FK33:FP33" si="552">IFERROR(FK32/FK$17,"")</f>
        <v>0.80462863293864373</v>
      </c>
      <c r="FL33" s="14">
        <f t="shared" si="552"/>
        <v>0.93160012380068091</v>
      </c>
      <c r="FM33" s="14">
        <f t="shared" si="552"/>
        <v>0.21536971262512108</v>
      </c>
      <c r="FN33" s="14">
        <f t="shared" si="552"/>
        <v>0.47367518435945805</v>
      </c>
      <c r="FO33" s="14">
        <f t="shared" si="552"/>
        <v>0.73928830791575895</v>
      </c>
      <c r="FP33" s="14">
        <f t="shared" si="552"/>
        <v>0.95891952729319074</v>
      </c>
      <c r="FQ33" s="14">
        <f t="shared" ref="FQ33:GJ35" si="553">IFERROR(FQ32/FQ$17,"")</f>
        <v>0.97592019263845886</v>
      </c>
      <c r="FR33" s="14">
        <f t="shared" si="553"/>
        <v>0.66727025803531015</v>
      </c>
      <c r="FS33" s="14">
        <f t="shared" si="553"/>
        <v>0.80194714881780249</v>
      </c>
      <c r="FT33" s="14">
        <f t="shared" si="553"/>
        <v>0.99041629230308481</v>
      </c>
      <c r="FU33" s="14">
        <f t="shared" si="553"/>
        <v>0.97586396050466262</v>
      </c>
      <c r="FV33" s="14">
        <f t="shared" si="553"/>
        <v>0.6045344409830391</v>
      </c>
      <c r="FW33" s="14">
        <f t="shared" si="553"/>
        <v>0.59031459879816195</v>
      </c>
      <c r="FX33" s="14">
        <f t="shared" si="553"/>
        <v>0.86434302908726179</v>
      </c>
      <c r="FY33" s="14">
        <f t="shared" si="553"/>
        <v>0.97224911261697322</v>
      </c>
      <c r="FZ33" s="14">
        <f t="shared" si="553"/>
        <v>0.99326002128414337</v>
      </c>
      <c r="GA33" s="14">
        <f t="shared" si="553"/>
        <v>0.97313854853911408</v>
      </c>
      <c r="GB33" s="14">
        <f t="shared" si="553"/>
        <v>0.94006716610694907</v>
      </c>
      <c r="GC33" s="14">
        <f t="shared" si="553"/>
        <v>0.95527908540685946</v>
      </c>
      <c r="GD33" s="14">
        <f t="shared" si="553"/>
        <v>0.99381761978361671</v>
      </c>
      <c r="GE33" s="14">
        <f t="shared" si="553"/>
        <v>0.98863205759757489</v>
      </c>
      <c r="GF33" s="14">
        <f t="shared" si="553"/>
        <v>0.92579999999999996</v>
      </c>
      <c r="GG33" s="14">
        <f t="shared" si="553"/>
        <v>0.70387851426226145</v>
      </c>
      <c r="GH33" s="14">
        <f t="shared" si="553"/>
        <v>0.53001464128843334</v>
      </c>
      <c r="GI33" s="14">
        <f t="shared" si="553"/>
        <v>0.30863548782623929</v>
      </c>
      <c r="GJ33" s="14">
        <f t="shared" si="553"/>
        <v>0.60284742881427966</v>
      </c>
      <c r="GK33" s="14">
        <f t="shared" ref="GK33:HD35" si="554">IFERROR(GK32/GK$17,"")</f>
        <v>0.12446703837323712</v>
      </c>
      <c r="GL33" s="14">
        <f t="shared" si="554"/>
        <v>0.65488329934285072</v>
      </c>
      <c r="GM33" s="14">
        <f t="shared" si="554"/>
        <v>0.84047082394189832</v>
      </c>
      <c r="GN33" s="14">
        <f t="shared" si="554"/>
        <v>0.99966044142614596</v>
      </c>
      <c r="GO33" s="14">
        <f t="shared" si="554"/>
        <v>0.99576597382602006</v>
      </c>
      <c r="GP33" s="14">
        <f t="shared" si="554"/>
        <v>0.82844243792325056</v>
      </c>
      <c r="GQ33" s="14">
        <f t="shared" si="554"/>
        <v>0.55416466056812708</v>
      </c>
      <c r="GR33" s="14">
        <f t="shared" si="554"/>
        <v>0.6258817145957678</v>
      </c>
      <c r="GS33" s="14">
        <f t="shared" si="554"/>
        <v>0.93475177304964541</v>
      </c>
      <c r="GT33" s="14">
        <f t="shared" si="554"/>
        <v>0.93302443133951141</v>
      </c>
      <c r="GU33" s="14">
        <f t="shared" si="554"/>
        <v>0.88507338687344228</v>
      </c>
      <c r="GV33" s="14">
        <f t="shared" si="554"/>
        <v>0.9205092911218169</v>
      </c>
      <c r="GW33" s="14">
        <f t="shared" si="554"/>
        <v>0.99478539911752906</v>
      </c>
      <c r="GX33" s="14">
        <f t="shared" si="554"/>
        <v>0.999185667752443</v>
      </c>
      <c r="GY33" s="14">
        <f t="shared" si="554"/>
        <v>0.99905793688177102</v>
      </c>
      <c r="GZ33" s="14">
        <f t="shared" si="554"/>
        <v>0.92489772063120979</v>
      </c>
      <c r="HA33" s="14">
        <f t="shared" si="554"/>
        <v>0.96133682830930534</v>
      </c>
      <c r="HB33" s="14">
        <f t="shared" si="554"/>
        <v>0.99660377358490571</v>
      </c>
      <c r="HC33" s="14">
        <f t="shared" si="554"/>
        <v>0.97180706521739135</v>
      </c>
      <c r="HD33" s="14">
        <f t="shared" si="554"/>
        <v>0.95668409260642273</v>
      </c>
      <c r="HE33" s="14">
        <f t="shared" ref="HE33:HV33" si="555">IFERROR(HE32/HE$17,"")</f>
        <v>0.63901845467450824</v>
      </c>
      <c r="HF33" s="14">
        <f t="shared" si="555"/>
        <v>0.94083465398837829</v>
      </c>
      <c r="HG33" s="14">
        <f t="shared" si="555"/>
        <v>0.95292766934557982</v>
      </c>
      <c r="HH33" s="14">
        <f t="shared" si="555"/>
        <v>0.99259259259259258</v>
      </c>
      <c r="HI33" s="14">
        <f t="shared" si="555"/>
        <v>0.9862190812720848</v>
      </c>
      <c r="HJ33" s="14">
        <f t="shared" si="555"/>
        <v>0.95246856792394974</v>
      </c>
      <c r="HK33" s="14">
        <f t="shared" si="555"/>
        <v>0.99443826473859842</v>
      </c>
      <c r="HL33" s="14">
        <f t="shared" si="555"/>
        <v>0.99491463857609885</v>
      </c>
      <c r="HM33" s="14">
        <f t="shared" si="555"/>
        <v>0.81434149804756828</v>
      </c>
      <c r="HN33" s="14">
        <f t="shared" si="555"/>
        <v>0.4652956298200514</v>
      </c>
      <c r="HO33" s="14">
        <f t="shared" si="555"/>
        <v>0.74066328054974606</v>
      </c>
      <c r="HP33" s="14">
        <f t="shared" si="555"/>
        <v>0.98642699926632427</v>
      </c>
      <c r="HQ33" s="14">
        <f t="shared" si="555"/>
        <v>0.99863013698630132</v>
      </c>
      <c r="HR33" s="14">
        <f t="shared" si="555"/>
        <v>0.99866785079928955</v>
      </c>
      <c r="HS33" s="14">
        <f t="shared" si="555"/>
        <v>0.9983004758667573</v>
      </c>
      <c r="HT33" s="14">
        <f t="shared" si="555"/>
        <v>0.99909543193125283</v>
      </c>
      <c r="HU33" s="14">
        <f t="shared" si="555"/>
        <v>0.99822590183323479</v>
      </c>
      <c r="HV33" s="14">
        <f t="shared" si="555"/>
        <v>0.98636658731876214</v>
      </c>
      <c r="HW33" s="14">
        <f t="shared" ref="HW33:IS33" si="556">IFERROR(HW32/HW$17,"")</f>
        <v>0.69928341981714848</v>
      </c>
      <c r="HX33" s="14">
        <f t="shared" si="556"/>
        <v>0.90949088623507224</v>
      </c>
      <c r="HY33" s="14">
        <f t="shared" si="556"/>
        <v>0.99820014398848089</v>
      </c>
      <c r="HZ33" s="14">
        <f t="shared" si="556"/>
        <v>0.98857142857142855</v>
      </c>
      <c r="IA33" s="14">
        <f t="shared" si="556"/>
        <v>0.6514847064076803</v>
      </c>
      <c r="IB33" s="14">
        <f t="shared" si="556"/>
        <v>0.92327955218966085</v>
      </c>
      <c r="IC33" s="14">
        <f t="shared" si="556"/>
        <v>0.99680383539752293</v>
      </c>
      <c r="ID33" s="14">
        <f t="shared" si="556"/>
        <v>0.99619228938600668</v>
      </c>
      <c r="IE33" s="14">
        <f t="shared" si="556"/>
        <v>0.91295293627655139</v>
      </c>
      <c r="IF33" s="14">
        <f t="shared" si="556"/>
        <v>0.45278776978417268</v>
      </c>
      <c r="IG33" s="14">
        <f t="shared" si="556"/>
        <v>0.8405627198124267</v>
      </c>
      <c r="IH33" s="14">
        <f t="shared" si="556"/>
        <v>0.99773857982813208</v>
      </c>
      <c r="II33" s="14">
        <f t="shared" si="556"/>
        <v>0.99844398340248963</v>
      </c>
      <c r="IJ33" s="14">
        <f t="shared" si="556"/>
        <v>0.99691928527418361</v>
      </c>
      <c r="IK33" s="14">
        <f t="shared" si="556"/>
        <v>0.97162393162393157</v>
      </c>
      <c r="IL33" s="14">
        <f t="shared" si="556"/>
        <v>0.99699248120300754</v>
      </c>
      <c r="IM33" s="14">
        <f t="shared" si="556"/>
        <v>0.99419354838709673</v>
      </c>
      <c r="IN33" s="14">
        <f t="shared" si="556"/>
        <v>1</v>
      </c>
      <c r="IO33" s="14">
        <f t="shared" si="556"/>
        <v>0.9081406398479569</v>
      </c>
      <c r="IP33" s="14">
        <f t="shared" si="556"/>
        <v>0.99321428571428572</v>
      </c>
      <c r="IQ33" s="14">
        <f t="shared" si="556"/>
        <v>0.99719232569021998</v>
      </c>
      <c r="IR33" s="14">
        <f t="shared" si="556"/>
        <v>0.99931693989071035</v>
      </c>
      <c r="IS33" s="14">
        <f t="shared" si="556"/>
        <v>0.40026595744680848</v>
      </c>
      <c r="IT33" s="14">
        <f t="shared" ref="IT33:IZ33" si="557">IFERROR(IT32/IT$17,"")</f>
        <v>0.91660191660191659</v>
      </c>
      <c r="IU33" s="14">
        <f t="shared" si="557"/>
        <v>0.83366633366633369</v>
      </c>
      <c r="IV33" s="14">
        <f t="shared" si="557"/>
        <v>0.99028150134048254</v>
      </c>
      <c r="IW33" s="14">
        <f t="shared" si="557"/>
        <v>0.99873203719357562</v>
      </c>
      <c r="IX33" s="14">
        <f t="shared" si="557"/>
        <v>0.99023314429741649</v>
      </c>
      <c r="IY33" s="14">
        <f t="shared" si="557"/>
        <v>0.88156424581005588</v>
      </c>
      <c r="IZ33" s="14">
        <f t="shared" si="557"/>
        <v>0.88073754413495486</v>
      </c>
      <c r="JA33" s="14">
        <f t="shared" ref="JA33:LL33" si="558">IFERROR(JA32/JA17,"")</f>
        <v>0.99728260869565222</v>
      </c>
      <c r="JB33" s="14">
        <f t="shared" si="558"/>
        <v>0.89832249229715855</v>
      </c>
      <c r="JC33" s="14">
        <f t="shared" si="558"/>
        <v>0.7972093023255814</v>
      </c>
      <c r="JD33" s="14">
        <f t="shared" si="558"/>
        <v>0.86993670886075947</v>
      </c>
      <c r="JE33" s="14">
        <f t="shared" si="558"/>
        <v>0.99524752475247524</v>
      </c>
      <c r="JF33" s="14">
        <f t="shared" si="558"/>
        <v>0.98983326555510365</v>
      </c>
      <c r="JG33" s="14">
        <f t="shared" si="558"/>
        <v>0.93898104265402849</v>
      </c>
      <c r="JH33" s="14">
        <f t="shared" si="558"/>
        <v>0.96456558773424195</v>
      </c>
      <c r="JI33" s="14">
        <f t="shared" si="558"/>
        <v>0.99043062200956933</v>
      </c>
      <c r="JJ33" s="14">
        <f t="shared" si="558"/>
        <v>0.98496778811739438</v>
      </c>
      <c r="JK33" s="14">
        <f t="shared" si="558"/>
        <v>0.98586334567485701</v>
      </c>
      <c r="JL33" s="14">
        <f t="shared" si="558"/>
        <v>0.60841081994928148</v>
      </c>
      <c r="JM33" s="14">
        <f t="shared" si="558"/>
        <v>0.91393442622950816</v>
      </c>
      <c r="JN33" s="14">
        <f t="shared" si="558"/>
        <v>0.99143610013175232</v>
      </c>
      <c r="JO33" s="14">
        <f t="shared" si="558"/>
        <v>0.98936170212765961</v>
      </c>
      <c r="JP33" s="14">
        <f t="shared" si="558"/>
        <v>0.98881118881118879</v>
      </c>
      <c r="JQ33" s="14">
        <f t="shared" si="558"/>
        <v>0.88080684596577019</v>
      </c>
      <c r="JR33" s="14">
        <f t="shared" si="558"/>
        <v>0.98661844484629291</v>
      </c>
      <c r="JS33" s="14">
        <f t="shared" si="558"/>
        <v>0.99468737229260318</v>
      </c>
      <c r="JT33" s="14">
        <f t="shared" si="558"/>
        <v>0.97248495270851243</v>
      </c>
      <c r="JU33" s="14">
        <f t="shared" si="558"/>
        <v>0.90748725989807921</v>
      </c>
      <c r="JV33" s="14">
        <f t="shared" si="558"/>
        <v>0.98613518197573657</v>
      </c>
      <c r="JW33" s="14">
        <f t="shared" si="558"/>
        <v>0.64308776049310246</v>
      </c>
      <c r="JX33" s="14">
        <f t="shared" si="558"/>
        <v>0.89551261054700293</v>
      </c>
      <c r="JY33" s="14">
        <f t="shared" si="558"/>
        <v>0.95501592356687903</v>
      </c>
      <c r="JZ33" s="14">
        <f t="shared" si="558"/>
        <v>0.77910562837316888</v>
      </c>
      <c r="KA33" s="14">
        <f t="shared" si="558"/>
        <v>0.91536231884057973</v>
      </c>
      <c r="KB33" s="14">
        <f t="shared" si="558"/>
        <v>0.98148820326678765</v>
      </c>
      <c r="KC33" s="14">
        <f t="shared" si="558"/>
        <v>0.99500208246563937</v>
      </c>
      <c r="KD33" s="14">
        <f t="shared" si="558"/>
        <v>0.99500208246563937</v>
      </c>
      <c r="KE33" s="14">
        <f t="shared" si="558"/>
        <v>0.99010346378767433</v>
      </c>
      <c r="KF33" s="14">
        <f t="shared" si="558"/>
        <v>0.73275660509703067</v>
      </c>
      <c r="KG33" s="14">
        <f t="shared" si="558"/>
        <v>0.68907975460122695</v>
      </c>
      <c r="KH33" s="14">
        <f t="shared" si="558"/>
        <v>0.98152786474639953</v>
      </c>
      <c r="KI33" s="14">
        <f t="shared" si="558"/>
        <v>0.94263456090651554</v>
      </c>
      <c r="KJ33" s="14">
        <f t="shared" si="558"/>
        <v>0.92943143812709028</v>
      </c>
      <c r="KK33" s="14">
        <f t="shared" si="558"/>
        <v>0.73423217550274222</v>
      </c>
      <c r="KL33" s="14">
        <f t="shared" si="558"/>
        <v>0.98626465661641538</v>
      </c>
      <c r="KM33" s="14">
        <f t="shared" si="558"/>
        <v>0.99753390875462389</v>
      </c>
      <c r="KN33" s="14">
        <f t="shared" si="558"/>
        <v>0.99902296042989736</v>
      </c>
      <c r="KO33" s="14">
        <f t="shared" si="558"/>
        <v>0.99254526091586792</v>
      </c>
      <c r="KP33" s="14">
        <f t="shared" si="558"/>
        <v>0.85752118644067798</v>
      </c>
      <c r="KQ33" s="14">
        <f t="shared" si="558"/>
        <v>0.98233746711762493</v>
      </c>
      <c r="KR33" s="14">
        <f t="shared" si="558"/>
        <v>0.99857954545454541</v>
      </c>
      <c r="KS33" s="14">
        <f t="shared" si="558"/>
        <v>0.9931686810299527</v>
      </c>
      <c r="KT33" s="14">
        <f t="shared" si="558"/>
        <v>0.97700587084148727</v>
      </c>
      <c r="KU33" s="14">
        <f t="shared" si="558"/>
        <v>0.99189502122732531</v>
      </c>
      <c r="KV33" s="14">
        <f t="shared" si="558"/>
        <v>0.97731481481481486</v>
      </c>
      <c r="KW33" s="14">
        <f t="shared" si="558"/>
        <v>0.97499999999999998</v>
      </c>
      <c r="KX33" s="14">
        <f t="shared" si="558"/>
        <v>0.93455352190793117</v>
      </c>
      <c r="KY33" s="14">
        <f t="shared" si="558"/>
        <v>0.94607684856312557</v>
      </c>
      <c r="KZ33" s="14">
        <f t="shared" si="558"/>
        <v>0.85341614906832297</v>
      </c>
      <c r="LA33" s="14">
        <f t="shared" si="558"/>
        <v>0.94115456238361261</v>
      </c>
      <c r="LB33" s="14">
        <f t="shared" si="558"/>
        <v>0.99086213746523644</v>
      </c>
      <c r="LC33" s="14">
        <f t="shared" si="558"/>
        <v>0.92936235204276441</v>
      </c>
      <c r="LD33" s="14">
        <f t="shared" si="558"/>
        <v>0.62817222697462216</v>
      </c>
      <c r="LE33" s="14">
        <f t="shared" si="558"/>
        <v>0.87815126050420167</v>
      </c>
      <c r="LF33" s="14">
        <f t="shared" si="558"/>
        <v>0.88443170964660933</v>
      </c>
      <c r="LG33" s="14">
        <f t="shared" si="558"/>
        <v>0.99552372426141456</v>
      </c>
      <c r="LH33" s="14">
        <f t="shared" si="558"/>
        <v>0.97266514806378135</v>
      </c>
      <c r="LI33" s="14">
        <f t="shared" si="558"/>
        <v>0.79270261543429121</v>
      </c>
      <c r="LJ33" s="14">
        <f t="shared" si="558"/>
        <v>0.99529837251356235</v>
      </c>
      <c r="LK33" s="14">
        <f t="shared" si="558"/>
        <v>0.99094612947034855</v>
      </c>
      <c r="LL33" s="14">
        <f t="shared" si="558"/>
        <v>0.90595340811044001</v>
      </c>
      <c r="LM33" s="14">
        <f t="shared" ref="LM33:NX33" si="559">IFERROR(LM32/LM17,"")</f>
        <v>0.96891694997571631</v>
      </c>
      <c r="LN33" s="14">
        <f t="shared" si="559"/>
        <v>0.94548170276325616</v>
      </c>
      <c r="LO33" s="14">
        <f t="shared" si="559"/>
        <v>0.97379310344827585</v>
      </c>
      <c r="LP33" s="14">
        <f t="shared" si="559"/>
        <v>0.99387186629526458</v>
      </c>
      <c r="LQ33" s="14">
        <f t="shared" si="559"/>
        <v>0.94608695652173913</v>
      </c>
      <c r="LR33" s="14">
        <f t="shared" si="559"/>
        <v>0.9636468551644547</v>
      </c>
      <c r="LS33" s="14">
        <f t="shared" si="559"/>
        <v>0.96300914380714875</v>
      </c>
      <c r="LT33" s="14">
        <f t="shared" si="559"/>
        <v>0.93561643835616437</v>
      </c>
      <c r="LU33" s="14">
        <f t="shared" si="559"/>
        <v>0.99568138195777356</v>
      </c>
      <c r="LV33" s="14">
        <f t="shared" si="559"/>
        <v>0.98844801607232546</v>
      </c>
      <c r="LW33" s="14">
        <f t="shared" si="559"/>
        <v>0.92324208266237251</v>
      </c>
      <c r="LX33" s="14">
        <f t="shared" si="559"/>
        <v>0.80242491044364839</v>
      </c>
      <c r="LY33" s="14">
        <f t="shared" si="559"/>
        <v>0.91404223786587624</v>
      </c>
      <c r="LZ33" s="14">
        <f t="shared" si="559"/>
        <v>0.99506828528072833</v>
      </c>
      <c r="MA33" s="14">
        <f t="shared" si="559"/>
        <v>0.97355857510099153</v>
      </c>
      <c r="MB33" s="14">
        <f t="shared" si="559"/>
        <v>0.74893617021276593</v>
      </c>
      <c r="MC33" s="14">
        <f t="shared" si="559"/>
        <v>0.92347343378271218</v>
      </c>
      <c r="MD33" s="14">
        <f t="shared" si="559"/>
        <v>0.9787635677206229</v>
      </c>
      <c r="ME33" s="14">
        <f t="shared" si="559"/>
        <v>0.98135080645161288</v>
      </c>
      <c r="MF33" s="14">
        <f t="shared" si="559"/>
        <v>0.96715176715176721</v>
      </c>
      <c r="MG33" s="14">
        <f t="shared" si="559"/>
        <v>0.69068541300527242</v>
      </c>
      <c r="MH33" s="14">
        <f t="shared" si="559"/>
        <v>0.97344514325646403</v>
      </c>
      <c r="MI33" s="14">
        <f t="shared" si="559"/>
        <v>0.9946784922394678</v>
      </c>
      <c r="MJ33" s="14">
        <f t="shared" si="559"/>
        <v>0.96966527196652719</v>
      </c>
      <c r="MK33" s="14">
        <f t="shared" si="559"/>
        <v>0.99710815500289185</v>
      </c>
      <c r="ML33" s="14">
        <f t="shared" si="559"/>
        <v>0.86639199529134781</v>
      </c>
      <c r="MM33" s="14">
        <f t="shared" si="559"/>
        <v>0.99487398547629213</v>
      </c>
      <c r="MN33" s="14">
        <f t="shared" si="559"/>
        <v>0.95629699248120303</v>
      </c>
      <c r="MO33" s="14">
        <f t="shared" si="559"/>
        <v>0.95371263259402117</v>
      </c>
      <c r="MP33" s="14">
        <f t="shared" si="559"/>
        <v>0.99564032697547689</v>
      </c>
      <c r="MQ33" s="14">
        <f t="shared" si="559"/>
        <v>0.96571072319202</v>
      </c>
      <c r="MR33" s="14">
        <f t="shared" si="559"/>
        <v>0.93192404156216413</v>
      </c>
      <c r="MS33" s="14">
        <f t="shared" si="559"/>
        <v>0.94151453684922248</v>
      </c>
      <c r="MT33" s="14">
        <f t="shared" si="559"/>
        <v>0.95671641791044781</v>
      </c>
      <c r="MU33" s="14">
        <f t="shared" si="559"/>
        <v>0.99797734627831713</v>
      </c>
      <c r="MV33" s="14">
        <f t="shared" si="559"/>
        <v>0.60146989094357517</v>
      </c>
      <c r="MW33" s="14">
        <f t="shared" si="559"/>
        <v>0.86624053030303028</v>
      </c>
      <c r="MX33" s="14">
        <f t="shared" si="559"/>
        <v>0.99819981998199825</v>
      </c>
      <c r="MY33" s="14">
        <f t="shared" si="559"/>
        <v>0.99443207126948774</v>
      </c>
      <c r="MZ33" s="14">
        <f t="shared" si="559"/>
        <v>0.87593337162550255</v>
      </c>
      <c r="NA33" s="14">
        <f t="shared" si="559"/>
        <v>0.99776536312849162</v>
      </c>
      <c r="NB33" s="14">
        <f t="shared" si="559"/>
        <v>0.97724345212537567</v>
      </c>
      <c r="NC33" s="14">
        <f t="shared" si="559"/>
        <v>0.99671951886276655</v>
      </c>
      <c r="ND33" s="14">
        <f t="shared" si="559"/>
        <v>0.99877974374618672</v>
      </c>
      <c r="NE33" s="14">
        <f t="shared" si="559"/>
        <v>0.84601769911504421</v>
      </c>
      <c r="NF33" s="14">
        <f t="shared" si="559"/>
        <v>0.9190800681431005</v>
      </c>
      <c r="NG33" s="14">
        <f t="shared" si="559"/>
        <v>0.99228791773778924</v>
      </c>
      <c r="NH33" s="14">
        <f t="shared" si="559"/>
        <v>0.99940227136879856</v>
      </c>
      <c r="NI33" s="14">
        <f t="shared" si="559"/>
        <v>0.99869621903520212</v>
      </c>
      <c r="NJ33" s="14">
        <f t="shared" si="559"/>
        <v>0.98847926267281105</v>
      </c>
      <c r="NK33" s="14">
        <f t="shared" si="559"/>
        <v>0.9468170829975826</v>
      </c>
      <c r="NL33" s="14">
        <f t="shared" si="559"/>
        <v>0.9756295694557271</v>
      </c>
      <c r="NM33" s="14">
        <f t="shared" si="559"/>
        <v>0.99398249452954046</v>
      </c>
      <c r="NN33" s="14">
        <f t="shared" si="559"/>
        <v>0.85543322163714697</v>
      </c>
      <c r="NO33" s="14">
        <f t="shared" si="559"/>
        <v>0.9633992427429533</v>
      </c>
      <c r="NP33" s="14">
        <f t="shared" si="559"/>
        <v>0.8316077953714982</v>
      </c>
      <c r="NQ33" s="14">
        <f t="shared" si="559"/>
        <v>0.63673469387755099</v>
      </c>
      <c r="NR33" s="14">
        <f t="shared" si="559"/>
        <v>0.78134017313241422</v>
      </c>
      <c r="NS33" s="14">
        <f t="shared" si="559"/>
        <v>0.99511400651465798</v>
      </c>
      <c r="NT33" s="14">
        <f t="shared" si="559"/>
        <v>0.81909394952873216</v>
      </c>
      <c r="NU33" s="14">
        <f t="shared" si="559"/>
        <v>0.9543090638930164</v>
      </c>
      <c r="NV33" s="14">
        <f t="shared" si="559"/>
        <v>0.9939341421143848</v>
      </c>
      <c r="NW33" s="14">
        <f t="shared" si="559"/>
        <v>0.96487603305785119</v>
      </c>
      <c r="NX33" s="14">
        <f t="shared" si="559"/>
        <v>0.93984220907297833</v>
      </c>
      <c r="NY33" s="14">
        <f t="shared" ref="NY33:QJ33" si="560">IFERROR(NY32/NY17,"")</f>
        <v>0.96694750486066106</v>
      </c>
      <c r="NZ33" s="14">
        <f t="shared" si="560"/>
        <v>0.99554475496152284</v>
      </c>
      <c r="OA33" s="14">
        <f t="shared" si="560"/>
        <v>0.97576345128453712</v>
      </c>
      <c r="OB33" s="14">
        <f t="shared" si="560"/>
        <v>0.96934225195094759</v>
      </c>
      <c r="OC33" s="14">
        <f t="shared" si="560"/>
        <v>0.9830866807610994</v>
      </c>
      <c r="OD33" s="14">
        <f t="shared" si="560"/>
        <v>0.95927434283598667</v>
      </c>
      <c r="OE33" s="14">
        <f t="shared" si="560"/>
        <v>0.99056603773584906</v>
      </c>
      <c r="OF33" s="14">
        <f t="shared" si="560"/>
        <v>0.95946568401658217</v>
      </c>
      <c r="OG33" s="14">
        <f t="shared" si="560"/>
        <v>0.99344758064516125</v>
      </c>
      <c r="OH33" s="14">
        <f t="shared" si="560"/>
        <v>0.92009685230024219</v>
      </c>
      <c r="OI33" s="14">
        <f t="shared" si="560"/>
        <v>0.36257164216297033</v>
      </c>
      <c r="OJ33" s="14">
        <f t="shared" si="560"/>
        <v>0.93053143452587705</v>
      </c>
      <c r="OK33" s="14">
        <f t="shared" si="560"/>
        <v>0.98394400988060926</v>
      </c>
      <c r="OL33" s="14">
        <f t="shared" si="560"/>
        <v>0.92834394904458595</v>
      </c>
      <c r="OM33" s="14">
        <f t="shared" si="560"/>
        <v>0.95958279009126468</v>
      </c>
      <c r="ON33" s="14">
        <f t="shared" si="560"/>
        <v>0.90222063037249278</v>
      </c>
      <c r="OO33" s="14">
        <f t="shared" si="560"/>
        <v>0.98844672657252886</v>
      </c>
      <c r="OP33" s="14">
        <f t="shared" si="560"/>
        <v>0.98572834645669294</v>
      </c>
      <c r="OQ33" s="14">
        <f t="shared" si="560"/>
        <v>0.8996929375639714</v>
      </c>
      <c r="OR33" s="14">
        <f t="shared" si="560"/>
        <v>0.84713958810068646</v>
      </c>
      <c r="OS33" s="14">
        <f t="shared" si="560"/>
        <v>0.46668548842461888</v>
      </c>
      <c r="OT33" s="14">
        <f t="shared" si="560"/>
        <v>0.93597063621533438</v>
      </c>
      <c r="OU33" s="14">
        <f t="shared" si="560"/>
        <v>0.96871992300288734</v>
      </c>
      <c r="OV33" s="14">
        <f t="shared" si="560"/>
        <v>0.98874680306905371</v>
      </c>
      <c r="OW33" s="14">
        <f t="shared" si="560"/>
        <v>0.99528795811518322</v>
      </c>
      <c r="OX33" s="14">
        <f t="shared" si="560"/>
        <v>0.99094339622641514</v>
      </c>
      <c r="OY33" s="14">
        <f t="shared" si="560"/>
        <v>0.99622641509433962</v>
      </c>
      <c r="OZ33" s="14">
        <f t="shared" si="560"/>
        <v>0.99563106796116507</v>
      </c>
      <c r="PA33" s="14">
        <f t="shared" si="560"/>
        <v>0.99155880697805288</v>
      </c>
      <c r="PB33" s="14">
        <f t="shared" si="560"/>
        <v>0.99135268684373068</v>
      </c>
      <c r="PC33" s="14">
        <f t="shared" si="560"/>
        <v>0.99932111337406648</v>
      </c>
      <c r="PD33" s="14">
        <f t="shared" si="560"/>
        <v>0.96936619718309858</v>
      </c>
      <c r="PE33" s="14">
        <f t="shared" si="560"/>
        <v>0.98176420695504663</v>
      </c>
      <c r="PF33" s="14">
        <f t="shared" si="560"/>
        <v>0.85396941005098326</v>
      </c>
      <c r="PG33" s="14">
        <f t="shared" si="560"/>
        <v>0.94780987884436163</v>
      </c>
      <c r="PH33" s="14">
        <f t="shared" si="560"/>
        <v>0.96304718590108018</v>
      </c>
      <c r="PI33" s="14">
        <f t="shared" si="560"/>
        <v>0.96821337230544391</v>
      </c>
      <c r="PJ33" s="14">
        <f t="shared" si="560"/>
        <v>0.97239692522711396</v>
      </c>
      <c r="PK33" s="14">
        <f t="shared" si="560"/>
        <v>0.99640287769784175</v>
      </c>
      <c r="PL33" s="14">
        <f t="shared" si="560"/>
        <v>0.53715258082813389</v>
      </c>
      <c r="PM33" s="14">
        <f t="shared" si="560"/>
        <v>0.97002622705133013</v>
      </c>
      <c r="PN33" s="14">
        <f t="shared" si="560"/>
        <v>0.99515418502202646</v>
      </c>
      <c r="PO33" s="14">
        <f t="shared" si="560"/>
        <v>0.96513761467889914</v>
      </c>
      <c r="PP33" s="14">
        <f t="shared" si="560"/>
        <v>0.97727272727272729</v>
      </c>
      <c r="PQ33" s="14">
        <f t="shared" si="560"/>
        <v>0.85568917668825162</v>
      </c>
      <c r="PR33" s="14">
        <f t="shared" si="560"/>
        <v>0.98974553740979876</v>
      </c>
      <c r="PS33" s="14">
        <f t="shared" si="560"/>
        <v>0.99673963670237542</v>
      </c>
      <c r="PT33" s="14">
        <f t="shared" si="560"/>
        <v>0.99016393442622952</v>
      </c>
      <c r="PU33" s="14">
        <f t="shared" si="560"/>
        <v>0.98483965014577257</v>
      </c>
      <c r="PV33" s="14">
        <f t="shared" si="560"/>
        <v>0.94252468265162204</v>
      </c>
      <c r="PW33" s="14">
        <f t="shared" si="560"/>
        <v>0.95974842767295598</v>
      </c>
      <c r="PX33" s="14">
        <f t="shared" si="560"/>
        <v>0.90689346463742171</v>
      </c>
      <c r="PY33" s="14">
        <f t="shared" si="560"/>
        <v>0.85264019647973799</v>
      </c>
      <c r="PZ33" s="14">
        <f t="shared" si="560"/>
        <v>0.91256157635467983</v>
      </c>
      <c r="QA33" s="14">
        <f t="shared" si="560"/>
        <v>0.54580427987496993</v>
      </c>
      <c r="QB33" s="14">
        <f t="shared" si="560"/>
        <v>0.90905923344947737</v>
      </c>
      <c r="QC33" s="14">
        <f t="shared" si="560"/>
        <v>0.90841813135985194</v>
      </c>
      <c r="QD33" s="14">
        <f t="shared" si="560"/>
        <v>0.64792332268370612</v>
      </c>
      <c r="QE33" s="14">
        <f t="shared" si="560"/>
        <v>0.97673531655225021</v>
      </c>
      <c r="QF33" s="14">
        <f t="shared" si="560"/>
        <v>0.96954674220963177</v>
      </c>
      <c r="QG33" s="14">
        <f t="shared" si="560"/>
        <v>0.9759572573463936</v>
      </c>
      <c r="QH33" s="14">
        <f t="shared" si="560"/>
        <v>0.93355344614114733</v>
      </c>
      <c r="QI33" s="14">
        <f t="shared" si="560"/>
        <v>0.73552595814079913</v>
      </c>
      <c r="QJ33" s="14">
        <f t="shared" si="560"/>
        <v>0.98521607278241097</v>
      </c>
      <c r="QK33" s="14">
        <f t="shared" ref="QK33:SV33" si="561">IFERROR(QK32/QK17,"")</f>
        <v>0.99719757122839792</v>
      </c>
      <c r="QL33" s="14">
        <f t="shared" si="561"/>
        <v>0.98854337152209493</v>
      </c>
      <c r="QM33" s="14">
        <f t="shared" si="561"/>
        <v>0.98041136141038199</v>
      </c>
      <c r="QN33" s="14">
        <f t="shared" si="561"/>
        <v>0.98753408648227503</v>
      </c>
      <c r="QO33" s="14">
        <f t="shared" si="561"/>
        <v>0.99465954606141527</v>
      </c>
      <c r="QP33" s="14">
        <f t="shared" si="561"/>
        <v>0.99751367478866237</v>
      </c>
      <c r="QQ33" s="14">
        <f t="shared" si="561"/>
        <v>0.9821428571428571</v>
      </c>
      <c r="QR33" s="14">
        <f t="shared" si="561"/>
        <v>0.99781420765027318</v>
      </c>
      <c r="QS33" s="14">
        <f t="shared" si="561"/>
        <v>0.92527821939586641</v>
      </c>
      <c r="QT33" s="14">
        <f t="shared" si="561"/>
        <v>0.862870424171993</v>
      </c>
      <c r="QU33" s="14">
        <f t="shared" si="561"/>
        <v>0.99129172714078373</v>
      </c>
      <c r="QV33" s="14">
        <f t="shared" si="561"/>
        <v>0.97432289834681673</v>
      </c>
      <c r="QW33" s="14">
        <f t="shared" si="561"/>
        <v>0.9553814713896458</v>
      </c>
      <c r="QX33" s="14">
        <f t="shared" si="561"/>
        <v>0.89270386266094426</v>
      </c>
      <c r="QY33" s="14">
        <f t="shared" si="561"/>
        <v>0.99870129870129876</v>
      </c>
      <c r="QZ33" s="14">
        <f t="shared" si="561"/>
        <v>0.98663484486873509</v>
      </c>
      <c r="RA33" s="14">
        <f t="shared" si="561"/>
        <v>0.99545867393278842</v>
      </c>
      <c r="RB33" s="14">
        <f t="shared" si="561"/>
        <v>0.36533689635426608</v>
      </c>
      <c r="RC33" s="14">
        <f t="shared" si="561"/>
        <v>0.79644770228361994</v>
      </c>
      <c r="RD33" s="14">
        <f t="shared" si="561"/>
        <v>0.98297872340425529</v>
      </c>
      <c r="RE33" s="14">
        <f t="shared" si="561"/>
        <v>0.99242086491306292</v>
      </c>
      <c r="RF33" s="14">
        <f t="shared" si="561"/>
        <v>0.96241830065359479</v>
      </c>
      <c r="RG33" s="14">
        <f t="shared" si="561"/>
        <v>0.98955707598127474</v>
      </c>
      <c r="RH33" s="14">
        <f t="shared" si="561"/>
        <v>0.97020725388601037</v>
      </c>
      <c r="RI33" s="14">
        <f t="shared" si="561"/>
        <v>0.99790502793296088</v>
      </c>
      <c r="RJ33" s="14">
        <f t="shared" si="561"/>
        <v>0.85809523809523813</v>
      </c>
      <c r="RK33" s="14">
        <f t="shared" si="561"/>
        <v>0.95214220601640842</v>
      </c>
      <c r="RL33" s="14">
        <f t="shared" si="561"/>
        <v>0.9818803418803419</v>
      </c>
      <c r="RM33" s="14">
        <f t="shared" si="561"/>
        <v>0.97031963470319638</v>
      </c>
      <c r="RN33" s="14">
        <f t="shared" si="561"/>
        <v>0.98107377365778292</v>
      </c>
      <c r="RO33" s="14">
        <f t="shared" si="561"/>
        <v>0.96234631147540983</v>
      </c>
      <c r="RP33" s="14">
        <f t="shared" si="561"/>
        <v>0.74651162790697678</v>
      </c>
      <c r="RQ33" s="14">
        <f t="shared" si="561"/>
        <v>0.95953912111468387</v>
      </c>
      <c r="RR33" s="14">
        <f t="shared" si="561"/>
        <v>0.99452861952861948</v>
      </c>
      <c r="RS33" s="14">
        <f t="shared" si="561"/>
        <v>0.98275862068965514</v>
      </c>
      <c r="RT33" s="14">
        <f t="shared" si="561"/>
        <v>0.40818224081822407</v>
      </c>
      <c r="RU33" s="14">
        <f t="shared" si="561"/>
        <v>0.91929824561403506</v>
      </c>
      <c r="RV33" s="14">
        <f t="shared" si="561"/>
        <v>0.97806691449814132</v>
      </c>
      <c r="RW33" s="14">
        <f t="shared" si="561"/>
        <v>0.98317981577893476</v>
      </c>
      <c r="RX33" s="14">
        <f t="shared" si="561"/>
        <v>0.9920358387257342</v>
      </c>
      <c r="RY33" s="14">
        <f t="shared" si="561"/>
        <v>0.98189563365282218</v>
      </c>
      <c r="RZ33" s="14">
        <f t="shared" si="561"/>
        <v>0.99649583880858517</v>
      </c>
      <c r="SA33" s="14">
        <f t="shared" si="561"/>
        <v>0.99693627450980393</v>
      </c>
      <c r="SB33" s="14">
        <f t="shared" si="561"/>
        <v>1</v>
      </c>
      <c r="SC33" s="14">
        <f t="shared" si="561"/>
        <v>0.99921507064364212</v>
      </c>
      <c r="SD33" s="14">
        <f t="shared" si="561"/>
        <v>0.99886191198786034</v>
      </c>
      <c r="SE33" s="14">
        <f t="shared" si="561"/>
        <v>0.97679814385150809</v>
      </c>
      <c r="SF33" s="14">
        <f t="shared" si="561"/>
        <v>0.99151515151515146</v>
      </c>
      <c r="SG33" s="14">
        <f t="shared" si="561"/>
        <v>0.96499756927564417</v>
      </c>
      <c r="SH33" s="14">
        <f t="shared" si="561"/>
        <v>0.66999362922064132</v>
      </c>
      <c r="SI33" s="14">
        <f t="shared" si="561"/>
        <v>0.9529806884970613</v>
      </c>
      <c r="SJ33" s="14">
        <f t="shared" si="561"/>
        <v>0.7082476582133882</v>
      </c>
      <c r="SK33" s="14">
        <f t="shared" si="561"/>
        <v>0.95448548812664913</v>
      </c>
      <c r="SL33" s="14">
        <f t="shared" si="561"/>
        <v>0.86150770988006853</v>
      </c>
      <c r="SM33" s="14">
        <f t="shared" si="561"/>
        <v>0.9892780557541101</v>
      </c>
      <c r="SN33" s="14">
        <f t="shared" si="561"/>
        <v>0.99609222352481441</v>
      </c>
      <c r="SO33" s="14">
        <f t="shared" si="561"/>
        <v>0.92827638002253099</v>
      </c>
      <c r="SP33" s="14">
        <f t="shared" si="561"/>
        <v>0.91263537906137182</v>
      </c>
      <c r="SQ33" s="14">
        <f t="shared" si="561"/>
        <v>0.51513903192584964</v>
      </c>
      <c r="SR33" s="14">
        <f t="shared" si="561"/>
        <v>0.88428013225127744</v>
      </c>
      <c r="SS33" s="14">
        <f t="shared" si="561"/>
        <v>0.97045454545454546</v>
      </c>
      <c r="ST33" s="14">
        <f t="shared" si="561"/>
        <v>0.96435067297198984</v>
      </c>
      <c r="SU33" s="14">
        <f t="shared" si="561"/>
        <v>0.88572866851245913</v>
      </c>
      <c r="SV33" s="14">
        <f t="shared" si="561"/>
        <v>0.99713193116634802</v>
      </c>
      <c r="SW33" s="14">
        <f t="shared" ref="SW33:VH33" si="562">IFERROR(SW32/SW17,"")</f>
        <v>0.96751412429378536</v>
      </c>
      <c r="SX33" s="14">
        <f t="shared" si="562"/>
        <v>0.9925611052072264</v>
      </c>
      <c r="SY33" s="14">
        <f t="shared" si="562"/>
        <v>0.98807749627421759</v>
      </c>
      <c r="SZ33" s="14">
        <f t="shared" si="562"/>
        <v>0.85300159780871943</v>
      </c>
      <c r="TA33" s="14">
        <f t="shared" si="562"/>
        <v>0.75435624394966116</v>
      </c>
      <c r="TB33" s="14">
        <f t="shared" si="562"/>
        <v>0.62335359675785207</v>
      </c>
      <c r="TC33" s="14">
        <f t="shared" si="562"/>
        <v>0.71415689810640215</v>
      </c>
      <c r="TD33" s="14">
        <f t="shared" si="562"/>
        <v>0.35689374564054871</v>
      </c>
      <c r="TE33" s="14">
        <f t="shared" si="562"/>
        <v>0.31359116022099448</v>
      </c>
      <c r="TF33" s="14">
        <f t="shared" si="562"/>
        <v>0.78972809667673716</v>
      </c>
      <c r="TG33" s="14">
        <f t="shared" si="562"/>
        <v>0.91633597883597884</v>
      </c>
      <c r="TH33" s="14">
        <f t="shared" si="562"/>
        <v>0.98275862068965514</v>
      </c>
      <c r="TI33" s="14">
        <f t="shared" si="562"/>
        <v>0.82815734989648038</v>
      </c>
      <c r="TJ33" s="14">
        <f t="shared" si="562"/>
        <v>0.33057471264367816</v>
      </c>
      <c r="TK33" s="14">
        <f t="shared" si="562"/>
        <v>0.86093165589935394</v>
      </c>
      <c r="TL33" s="14">
        <f t="shared" si="562"/>
        <v>0.8996970716930327</v>
      </c>
      <c r="TM33" s="14">
        <f t="shared" si="562"/>
        <v>0.83427708569271419</v>
      </c>
      <c r="TN33" s="14">
        <f t="shared" si="562"/>
        <v>0.98112359550561801</v>
      </c>
      <c r="TO33" s="14">
        <f t="shared" si="562"/>
        <v>0.99491682070240295</v>
      </c>
      <c r="TP33" s="14">
        <f t="shared" si="562"/>
        <v>0.8823332215890044</v>
      </c>
      <c r="TQ33" s="14">
        <f t="shared" si="562"/>
        <v>0.84782608695652173</v>
      </c>
      <c r="TR33" s="14">
        <f t="shared" si="562"/>
        <v>0.84094256259204714</v>
      </c>
      <c r="TS33" s="14">
        <f t="shared" si="562"/>
        <v>0.96494303242769497</v>
      </c>
      <c r="TT33" s="14">
        <f t="shared" si="562"/>
        <v>0.66428900138057989</v>
      </c>
      <c r="TU33" s="14">
        <f t="shared" si="562"/>
        <v>0.34160267769245917</v>
      </c>
      <c r="TV33" s="14">
        <f t="shared" si="562"/>
        <v>0.29570237331622834</v>
      </c>
      <c r="TW33" s="14">
        <f t="shared" si="562"/>
        <v>0.37694787748522302</v>
      </c>
      <c r="TX33" s="14">
        <f t="shared" si="562"/>
        <v>0.29334628460417678</v>
      </c>
      <c r="TY33" s="14">
        <f t="shared" si="562"/>
        <v>3.4618755477651184E-2</v>
      </c>
      <c r="TZ33" s="14">
        <f t="shared" si="562"/>
        <v>0.26175237254469214</v>
      </c>
      <c r="UA33" s="14">
        <f t="shared" si="562"/>
        <v>0.13687066626469702</v>
      </c>
      <c r="UB33" s="14">
        <f t="shared" si="562"/>
        <v>0.41865001950838859</v>
      </c>
      <c r="UC33" s="14">
        <f t="shared" si="562"/>
        <v>0.19760956175298805</v>
      </c>
      <c r="UD33" s="14">
        <f t="shared" si="562"/>
        <v>2.3232575568323758E-2</v>
      </c>
      <c r="UE33" s="14">
        <f t="shared" si="562"/>
        <v>7.9426694535682296E-2</v>
      </c>
      <c r="UF33" s="14">
        <f t="shared" si="562"/>
        <v>0.84687367077839215</v>
      </c>
      <c r="UG33" s="14">
        <f t="shared" si="562"/>
        <v>0.89312977099236646</v>
      </c>
      <c r="UH33" s="14">
        <f t="shared" si="562"/>
        <v>0.99777158774373254</v>
      </c>
      <c r="UI33" s="14">
        <f t="shared" si="562"/>
        <v>0.86292613636363635</v>
      </c>
      <c r="UJ33" s="14">
        <f t="shared" si="562"/>
        <v>0.99218410768562748</v>
      </c>
      <c r="UK33" s="14">
        <f t="shared" si="562"/>
        <v>0.99355670103092786</v>
      </c>
      <c r="UL33" s="14">
        <f t="shared" si="562"/>
        <v>0.99492151431209608</v>
      </c>
      <c r="UM33" s="14">
        <f t="shared" si="562"/>
        <v>0.99243306169965073</v>
      </c>
      <c r="UN33" s="14">
        <f t="shared" si="562"/>
        <v>0.80922275939010779</v>
      </c>
      <c r="UO33" s="14">
        <f t="shared" si="562"/>
        <v>0.96559139784946235</v>
      </c>
      <c r="UP33" s="14">
        <f t="shared" si="562"/>
        <v>0.94842186297151654</v>
      </c>
      <c r="UQ33" s="14">
        <f t="shared" si="562"/>
        <v>0.97651152675076125</v>
      </c>
      <c r="UR33" s="14">
        <f t="shared" si="562"/>
        <v>0.96611605252011856</v>
      </c>
      <c r="US33" s="14">
        <f t="shared" si="562"/>
        <v>0.65395163300922465</v>
      </c>
      <c r="UT33" s="14">
        <f t="shared" si="562"/>
        <v>0.94738675958188157</v>
      </c>
      <c r="UU33" s="14">
        <f t="shared" si="562"/>
        <v>0.93511586452762918</v>
      </c>
      <c r="UV33" s="14">
        <f t="shared" si="562"/>
        <v>0.98524962178517395</v>
      </c>
      <c r="UW33" s="14">
        <f t="shared" si="562"/>
        <v>0.99173932996787517</v>
      </c>
      <c r="UX33" s="14">
        <f t="shared" si="562"/>
        <v>0.67727272727272725</v>
      </c>
      <c r="UY33" s="14">
        <f t="shared" si="562"/>
        <v>0.96770428015564203</v>
      </c>
      <c r="UZ33" s="14">
        <f t="shared" si="562"/>
        <v>0.98528735632183906</v>
      </c>
      <c r="VA33" s="14">
        <f t="shared" si="562"/>
        <v>0.97371188222923244</v>
      </c>
      <c r="VB33" s="14">
        <f t="shared" si="562"/>
        <v>0.84802007808142776</v>
      </c>
      <c r="VC33" s="14">
        <f t="shared" si="562"/>
        <v>0.8687405159332322</v>
      </c>
      <c r="VD33" s="14">
        <f t="shared" si="562"/>
        <v>0.97569113441372735</v>
      </c>
      <c r="VE33" s="14">
        <f t="shared" si="562"/>
        <v>0.99114554510237962</v>
      </c>
      <c r="VF33" s="14">
        <f t="shared" si="562"/>
        <v>0.96323894684550426</v>
      </c>
      <c r="VG33" s="14">
        <f t="shared" si="562"/>
        <v>0.94343277799302594</v>
      </c>
      <c r="VH33" s="14">
        <f t="shared" si="562"/>
        <v>0.99086559373640715</v>
      </c>
      <c r="VI33" s="14">
        <f t="shared" ref="VI33:XT33" si="563">IFERROR(VI32/VI17,"")</f>
        <v>0.99551368326603862</v>
      </c>
      <c r="VJ33" s="14">
        <f t="shared" si="563"/>
        <v>0.99899598393574296</v>
      </c>
      <c r="VK33" s="14">
        <f t="shared" si="563"/>
        <v>0.99670897978373296</v>
      </c>
      <c r="VL33" s="14">
        <f t="shared" si="563"/>
        <v>0.6676262758440199</v>
      </c>
      <c r="VM33" s="14">
        <f t="shared" si="563"/>
        <v>0.92489974480495807</v>
      </c>
      <c r="VN33" s="14">
        <f t="shared" si="563"/>
        <v>0.98233809924306137</v>
      </c>
      <c r="VO33" s="14">
        <f t="shared" si="563"/>
        <v>0.93831041257367387</v>
      </c>
      <c r="VP33" s="14">
        <f t="shared" si="563"/>
        <v>0.97340425531914898</v>
      </c>
      <c r="VQ33" s="14">
        <f t="shared" si="563"/>
        <v>0.9928544565626175</v>
      </c>
      <c r="VR33" s="14">
        <f t="shared" si="563"/>
        <v>0.9923629829290207</v>
      </c>
      <c r="VS33" s="14">
        <f t="shared" si="563"/>
        <v>0.99780821917808216</v>
      </c>
      <c r="VT33" s="14">
        <f t="shared" si="563"/>
        <v>0.99649122807017543</v>
      </c>
      <c r="VU33" s="14">
        <f t="shared" si="563"/>
        <v>0.9946745562130177</v>
      </c>
      <c r="VV33" s="14">
        <f t="shared" si="563"/>
        <v>0.95495836487509467</v>
      </c>
      <c r="VW33" s="14">
        <f t="shared" si="563"/>
        <v>0.99422243620606643</v>
      </c>
      <c r="VX33" s="14">
        <f t="shared" si="563"/>
        <v>0.99286889742183215</v>
      </c>
      <c r="VY33" s="14">
        <f t="shared" si="563"/>
        <v>0.99699157641395908</v>
      </c>
      <c r="VZ33" s="14">
        <f t="shared" si="563"/>
        <v>0.99821746880570406</v>
      </c>
      <c r="WA33" s="14">
        <f t="shared" si="563"/>
        <v>0.99541284403669728</v>
      </c>
      <c r="WB33" s="14">
        <f t="shared" si="563"/>
        <v>0.99851924975320827</v>
      </c>
      <c r="WC33" s="14">
        <f t="shared" si="563"/>
        <v>0.99223416965352451</v>
      </c>
      <c r="WD33" s="14">
        <f t="shared" si="563"/>
        <v>0.98872886662492177</v>
      </c>
      <c r="WE33" s="14">
        <f t="shared" si="563"/>
        <v>0.99928673323823114</v>
      </c>
      <c r="WF33" s="14">
        <f t="shared" si="563"/>
        <v>0.984375</v>
      </c>
      <c r="WG33" s="14">
        <f t="shared" si="563"/>
        <v>0.99877700774561762</v>
      </c>
      <c r="WH33" s="14">
        <f t="shared" si="563"/>
        <v>0.97233644859813084</v>
      </c>
      <c r="WI33" s="14">
        <f t="shared" si="563"/>
        <v>0.99671515720319104</v>
      </c>
      <c r="WJ33" s="14">
        <f t="shared" si="563"/>
        <v>0.99206896551724133</v>
      </c>
      <c r="WK33" s="14">
        <f t="shared" si="563"/>
        <v>0.99001663893510816</v>
      </c>
      <c r="WL33" s="14">
        <f t="shared" si="563"/>
        <v>0.99848542218856495</v>
      </c>
      <c r="WM33" s="14">
        <f t="shared" si="563"/>
        <v>0.99950024987506247</v>
      </c>
      <c r="WN33" s="14">
        <f t="shared" si="563"/>
        <v>0.98693152117093574</v>
      </c>
      <c r="WO33" s="14">
        <f t="shared" si="563"/>
        <v>0.98255813953488369</v>
      </c>
      <c r="WP33" s="14">
        <f t="shared" si="563"/>
        <v>0.99873790492217085</v>
      </c>
      <c r="WQ33" s="14">
        <f t="shared" si="563"/>
        <v>0.99786324786324787</v>
      </c>
      <c r="WR33" s="14">
        <f t="shared" si="563"/>
        <v>0.99706916764361075</v>
      </c>
      <c r="WS33" s="14">
        <f t="shared" si="563"/>
        <v>0.98427672955974843</v>
      </c>
      <c r="WT33" s="14">
        <f t="shared" si="563"/>
        <v>0.99953466728711027</v>
      </c>
      <c r="WU33" s="14">
        <f t="shared" si="563"/>
        <v>0.9989200863930886</v>
      </c>
      <c r="WV33" s="14">
        <f t="shared" si="563"/>
        <v>0.9964120963608406</v>
      </c>
      <c r="WW33" s="14">
        <f t="shared" si="563"/>
        <v>0.9981412639405205</v>
      </c>
      <c r="WX33" s="14">
        <f t="shared" si="563"/>
        <v>0.99572344975053462</v>
      </c>
      <c r="WY33" s="14">
        <f t="shared" si="563"/>
        <v>0.98505371321812241</v>
      </c>
      <c r="WZ33" s="14">
        <f t="shared" si="563"/>
        <v>0.99043570669500536</v>
      </c>
      <c r="XA33" s="14">
        <f t="shared" si="563"/>
        <v>0.99852941176470589</v>
      </c>
      <c r="XB33" s="14">
        <f t="shared" si="563"/>
        <v>0.99113197704747003</v>
      </c>
      <c r="XC33" s="14">
        <f t="shared" si="563"/>
        <v>0.91583665338645415</v>
      </c>
      <c r="XD33" s="14">
        <f t="shared" si="563"/>
        <v>0.99301561216105172</v>
      </c>
      <c r="XE33" s="14">
        <f t="shared" si="563"/>
        <v>0.99634636463280968</v>
      </c>
      <c r="XF33" s="14">
        <f t="shared" si="563"/>
        <v>0.799248890406282</v>
      </c>
      <c r="XG33" s="14">
        <f t="shared" si="563"/>
        <v>0.99803844644958806</v>
      </c>
      <c r="XH33" s="14">
        <f t="shared" si="563"/>
        <v>0.99816983894582723</v>
      </c>
      <c r="XI33" s="14">
        <f t="shared" si="563"/>
        <v>0.98567086409031701</v>
      </c>
      <c r="XJ33" s="14">
        <f t="shared" si="563"/>
        <v>0.99738493723849375</v>
      </c>
      <c r="XK33" s="14">
        <f t="shared" si="563"/>
        <v>0.99698946312092318</v>
      </c>
      <c r="XL33" s="14">
        <f t="shared" si="563"/>
        <v>0.99065880039331367</v>
      </c>
      <c r="XM33" s="14">
        <f t="shared" si="563"/>
        <v>0.9981401115933044</v>
      </c>
      <c r="XN33" s="14">
        <f t="shared" si="563"/>
        <v>0.99799196787148592</v>
      </c>
      <c r="XO33" s="14">
        <f t="shared" si="563"/>
        <v>0.99952673923331758</v>
      </c>
      <c r="XP33" s="14">
        <f t="shared" si="563"/>
        <v>0.99893617021276593</v>
      </c>
      <c r="XQ33" s="14">
        <f t="shared" si="563"/>
        <v>0.99904214559386972</v>
      </c>
      <c r="XR33" s="14">
        <f t="shared" si="563"/>
        <v>0.99840063974410231</v>
      </c>
      <c r="XS33" s="14">
        <f t="shared" si="563"/>
        <v>0.99957464908549554</v>
      </c>
      <c r="XT33" s="14">
        <f t="shared" si="563"/>
        <v>0.99613526570048305</v>
      </c>
      <c r="XU33" s="14">
        <f t="shared" ref="XU33:AAF33" si="564">IFERROR(XU32/XU17,"")</f>
        <v>1</v>
      </c>
      <c r="XV33" s="14">
        <f t="shared" si="564"/>
        <v>0.99854510184287104</v>
      </c>
      <c r="XW33" s="14">
        <f t="shared" si="564"/>
        <v>0.99766286882851296</v>
      </c>
      <c r="XX33" s="14">
        <f t="shared" si="564"/>
        <v>0.99789029535864981</v>
      </c>
      <c r="XY33" s="14">
        <f t="shared" si="564"/>
        <v>0.99855595667870034</v>
      </c>
      <c r="XZ33" s="14">
        <f t="shared" si="564"/>
        <v>0.99367299367299367</v>
      </c>
      <c r="YA33" s="14">
        <f t="shared" si="564"/>
        <v>0.9953588004284184</v>
      </c>
      <c r="YB33" s="14">
        <f t="shared" si="564"/>
        <v>0.99608610567514677</v>
      </c>
      <c r="YC33" s="14">
        <f t="shared" si="564"/>
        <v>0.99795835034708047</v>
      </c>
      <c r="YD33" s="14">
        <f t="shared" si="564"/>
        <v>1</v>
      </c>
      <c r="YE33" s="14">
        <f t="shared" si="564"/>
        <v>0.99803825404610103</v>
      </c>
      <c r="YF33" s="14">
        <f t="shared" si="564"/>
        <v>0.99445564516129037</v>
      </c>
      <c r="YG33" s="14">
        <f t="shared" si="564"/>
        <v>0.99881516587677721</v>
      </c>
      <c r="YH33" s="14">
        <f t="shared" si="564"/>
        <v>0.99960845732184811</v>
      </c>
      <c r="YI33" s="14">
        <f t="shared" si="564"/>
        <v>0.99920255183413076</v>
      </c>
      <c r="YJ33" s="14">
        <f t="shared" si="564"/>
        <v>0.95034802784222738</v>
      </c>
      <c r="YK33" s="14">
        <f t="shared" si="564"/>
        <v>0.8413173652694611</v>
      </c>
      <c r="YL33" s="14">
        <f t="shared" si="564"/>
        <v>0.98687448728465954</v>
      </c>
      <c r="YM33" s="14">
        <f t="shared" si="564"/>
        <v>0.95316159250585475</v>
      </c>
      <c r="YN33" s="14">
        <f t="shared" si="564"/>
        <v>0.98086560364464692</v>
      </c>
      <c r="YO33" s="14">
        <f t="shared" si="564"/>
        <v>0.99554896142433236</v>
      </c>
      <c r="YP33" s="14">
        <f t="shared" si="564"/>
        <v>0.98630918425556191</v>
      </c>
      <c r="YQ33" s="14">
        <f t="shared" si="564"/>
        <v>0.89230238177424925</v>
      </c>
      <c r="YR33" s="14">
        <f t="shared" si="564"/>
        <v>0.93673174258857561</v>
      </c>
      <c r="YS33" s="14">
        <f t="shared" si="564"/>
        <v>0.98171238570241059</v>
      </c>
      <c r="YT33" s="14">
        <f t="shared" si="564"/>
        <v>0.96980976013234077</v>
      </c>
      <c r="YU33" s="14">
        <f t="shared" si="564"/>
        <v>0.68197513812154698</v>
      </c>
      <c r="YV33" s="14">
        <f t="shared" si="564"/>
        <v>0.79224652087475145</v>
      </c>
      <c r="YW33" s="14">
        <f t="shared" si="564"/>
        <v>0.98465346534653464</v>
      </c>
      <c r="YX33" s="14">
        <f t="shared" si="564"/>
        <v>0.74733542319749213</v>
      </c>
      <c r="YY33" s="14">
        <f t="shared" si="564"/>
        <v>0.5</v>
      </c>
      <c r="YZ33" s="14">
        <f t="shared" si="564"/>
        <v>0.21399730820995963</v>
      </c>
      <c r="ZA33" s="14">
        <f t="shared" si="564"/>
        <v>0.995398773006135</v>
      </c>
      <c r="ZB33" s="14">
        <f t="shared" si="564"/>
        <v>0.9579524680073126</v>
      </c>
      <c r="ZC33" s="14">
        <f t="shared" si="564"/>
        <v>0.99672846237731738</v>
      </c>
      <c r="ZD33" s="14">
        <f t="shared" si="564"/>
        <v>0.66465422612513725</v>
      </c>
      <c r="ZE33" s="14">
        <f t="shared" si="564"/>
        <v>0.9083665338645418</v>
      </c>
      <c r="ZF33" s="14">
        <f t="shared" si="564"/>
        <v>0.97056514913657765</v>
      </c>
      <c r="ZG33" s="14">
        <f t="shared" si="564"/>
        <v>0.99632183908045979</v>
      </c>
      <c r="ZH33" s="14">
        <f t="shared" si="564"/>
        <v>0.9978213507625272</v>
      </c>
      <c r="ZI33" s="14">
        <f t="shared" si="564"/>
        <v>0.97340043134435661</v>
      </c>
      <c r="ZJ33" s="14">
        <f t="shared" si="564"/>
        <v>0.99724264705882348</v>
      </c>
      <c r="ZK33" s="14">
        <f t="shared" si="564"/>
        <v>0.99531116794543906</v>
      </c>
      <c r="ZL33" s="14">
        <f t="shared" si="564"/>
        <v>0.99301004805591964</v>
      </c>
      <c r="ZM33" s="14">
        <f t="shared" si="564"/>
        <v>0.98959318826868492</v>
      </c>
      <c r="ZN33" s="14">
        <f t="shared" si="564"/>
        <v>0.81656490576055218</v>
      </c>
      <c r="ZO33" s="14">
        <f t="shared" si="564"/>
        <v>0.89948287007110539</v>
      </c>
      <c r="ZP33" s="14">
        <f t="shared" si="564"/>
        <v>0.95068807339449546</v>
      </c>
      <c r="ZQ33" s="14">
        <f t="shared" si="564"/>
        <v>0.94431158182439356</v>
      </c>
      <c r="ZR33" s="14">
        <f t="shared" si="564"/>
        <v>0.94465081723625555</v>
      </c>
      <c r="ZS33" s="14">
        <f t="shared" si="564"/>
        <v>0.97639484978540769</v>
      </c>
      <c r="ZT33" s="14">
        <f t="shared" si="564"/>
        <v>0.92158199795431295</v>
      </c>
      <c r="ZU33" s="14">
        <f t="shared" si="564"/>
        <v>0.99361786996410051</v>
      </c>
      <c r="ZV33" s="14">
        <f t="shared" si="564"/>
        <v>0.86786786786786785</v>
      </c>
      <c r="ZW33" s="14">
        <f t="shared" si="564"/>
        <v>0.88993238166791888</v>
      </c>
      <c r="ZX33" s="14">
        <f t="shared" si="564"/>
        <v>0.7237170596393897</v>
      </c>
      <c r="ZY33" s="14">
        <f t="shared" si="564"/>
        <v>9.0609555189456348E-2</v>
      </c>
      <c r="ZZ33" s="14">
        <f t="shared" si="564"/>
        <v>0.94276701216764314</v>
      </c>
      <c r="AAA33" s="14">
        <f t="shared" si="564"/>
        <v>0.92234613795952081</v>
      </c>
      <c r="AAB33" s="14">
        <f t="shared" si="564"/>
        <v>0.89693833548943513</v>
      </c>
      <c r="AAC33" s="14">
        <f t="shared" si="564"/>
        <v>0.83669354838709675</v>
      </c>
      <c r="AAD33" s="14">
        <f t="shared" si="564"/>
        <v>0.99601752289924328</v>
      </c>
      <c r="AAE33" s="14">
        <f t="shared" si="564"/>
        <v>0.99644602398933813</v>
      </c>
      <c r="AAF33" s="14">
        <f t="shared" si="564"/>
        <v>0.97728860936408102</v>
      </c>
      <c r="AAG33" s="14">
        <f t="shared" ref="AAG33:ACR33" si="565">IFERROR(AAG32/AAG17,"")</f>
        <v>0.99324650265315972</v>
      </c>
      <c r="AAH33" s="14">
        <f t="shared" si="565"/>
        <v>0.97675169518889249</v>
      </c>
      <c r="AAI33" s="14">
        <f t="shared" si="565"/>
        <v>0.99764243614931236</v>
      </c>
      <c r="AAJ33" s="14">
        <f t="shared" si="565"/>
        <v>0.8127208480565371</v>
      </c>
      <c r="AAK33" s="14">
        <f t="shared" si="565"/>
        <v>0.89536981358989776</v>
      </c>
      <c r="AAL33" s="14">
        <f t="shared" si="565"/>
        <v>0.7185164683088846</v>
      </c>
      <c r="AAM33" s="14">
        <f t="shared" si="565"/>
        <v>0.45028312570781426</v>
      </c>
      <c r="AAN33" s="14">
        <f t="shared" si="565"/>
        <v>0.72365805168986086</v>
      </c>
      <c r="AAO33" s="14">
        <f t="shared" si="565"/>
        <v>0.99728353140916803</v>
      </c>
      <c r="AAP33" s="14">
        <f t="shared" si="565"/>
        <v>0.98935361216730033</v>
      </c>
      <c r="AAQ33" s="14">
        <f t="shared" si="565"/>
        <v>0.8638328530259366</v>
      </c>
      <c r="AAR33" s="14">
        <f t="shared" si="565"/>
        <v>0.6643198390746794</v>
      </c>
      <c r="AAS33" s="14">
        <f t="shared" si="565"/>
        <v>0.97096774193548385</v>
      </c>
      <c r="AAT33" s="14">
        <f t="shared" si="565"/>
        <v>0.9880201765447667</v>
      </c>
      <c r="AAU33" s="14">
        <f t="shared" si="565"/>
        <v>0.93076923076923079</v>
      </c>
      <c r="AAV33" s="14">
        <f t="shared" si="565"/>
        <v>0.98086279597794357</v>
      </c>
      <c r="AAW33" s="14">
        <f t="shared" si="565"/>
        <v>0.99266324284666174</v>
      </c>
      <c r="AAX33" s="14">
        <f t="shared" si="565"/>
        <v>0.99503722084367241</v>
      </c>
      <c r="AAY33" s="14">
        <f t="shared" si="565"/>
        <v>0.8725420516465292</v>
      </c>
      <c r="AAZ33" s="14">
        <f t="shared" si="565"/>
        <v>0.92734060884549108</v>
      </c>
      <c r="ABA33" s="14">
        <f t="shared" si="565"/>
        <v>0.77837531842626662</v>
      </c>
      <c r="ABB33" s="14">
        <f t="shared" si="565"/>
        <v>0.86904024767801857</v>
      </c>
      <c r="ABC33" s="14">
        <f t="shared" si="565"/>
        <v>0.86335218815123549</v>
      </c>
      <c r="ABD33" s="14">
        <f t="shared" si="565"/>
        <v>0.51366717690793795</v>
      </c>
      <c r="ABE33" s="14">
        <f t="shared" si="565"/>
        <v>0.69480685597339475</v>
      </c>
      <c r="ABF33" s="14">
        <f t="shared" si="565"/>
        <v>0.96557332610463542</v>
      </c>
      <c r="ABG33" s="14">
        <f t="shared" si="565"/>
        <v>0.93009545199326227</v>
      </c>
      <c r="ABH33" s="14">
        <f t="shared" si="565"/>
        <v>0.93099449115685706</v>
      </c>
      <c r="ABI33" s="14">
        <f t="shared" si="565"/>
        <v>0.67432112265354471</v>
      </c>
      <c r="ABJ33" s="14">
        <f t="shared" si="565"/>
        <v>0.27250996015936257</v>
      </c>
      <c r="ABK33" s="14">
        <f t="shared" si="565"/>
        <v>0.95297297297297301</v>
      </c>
      <c r="ABL33" s="14">
        <f t="shared" si="565"/>
        <v>0.89374295377677559</v>
      </c>
      <c r="ABM33" s="14">
        <f t="shared" si="565"/>
        <v>0.96890117484450589</v>
      </c>
      <c r="ABN33" s="14">
        <f t="shared" si="565"/>
        <v>0.9234434561626429</v>
      </c>
      <c r="ABO33" s="14">
        <f t="shared" si="565"/>
        <v>0.91961904761904767</v>
      </c>
      <c r="ABP33" s="14">
        <f t="shared" si="565"/>
        <v>0.99574468085106382</v>
      </c>
      <c r="ABQ33" s="14">
        <f t="shared" si="565"/>
        <v>0.990495867768595</v>
      </c>
      <c r="ABR33" s="14">
        <f t="shared" si="565"/>
        <v>0.99942196531791905</v>
      </c>
      <c r="ABS33" s="14">
        <f t="shared" si="565"/>
        <v>0.98526127735596247</v>
      </c>
      <c r="ABT33" s="14">
        <f t="shared" si="565"/>
        <v>0.95103182931094787</v>
      </c>
      <c r="ABU33" s="14">
        <f t="shared" si="565"/>
        <v>0.85397529299968322</v>
      </c>
      <c r="ABV33" s="14">
        <f t="shared" si="565"/>
        <v>0.82979489024829078</v>
      </c>
      <c r="ABW33" s="14">
        <f t="shared" si="565"/>
        <v>0.24762298470442332</v>
      </c>
      <c r="ABX33" s="14">
        <f t="shared" si="565"/>
        <v>0.60890688259109316</v>
      </c>
      <c r="ABY33" s="14">
        <f t="shared" si="565"/>
        <v>0.56699346405228757</v>
      </c>
      <c r="ABZ33" s="14">
        <f t="shared" si="565"/>
        <v>0.63400000000000001</v>
      </c>
      <c r="ACA33" s="14">
        <f t="shared" si="565"/>
        <v>0.48611435239206535</v>
      </c>
      <c r="ACB33" s="14">
        <f t="shared" si="565"/>
        <v>0.87249022164276402</v>
      </c>
      <c r="ACC33" s="14">
        <f t="shared" si="565"/>
        <v>0.87807097361237485</v>
      </c>
      <c r="ACD33" s="14">
        <f t="shared" si="565"/>
        <v>0.93495934959349591</v>
      </c>
      <c r="ACE33" s="14">
        <f t="shared" si="565"/>
        <v>0.9095834744327802</v>
      </c>
      <c r="ACF33" s="14">
        <f t="shared" si="565"/>
        <v>0.34191759112519809</v>
      </c>
      <c r="ACG33" s="14">
        <f t="shared" si="565"/>
        <v>0.5252816347917213</v>
      </c>
      <c r="ACH33" s="14">
        <f t="shared" si="565"/>
        <v>0.82287822878228778</v>
      </c>
      <c r="ACI33" s="14">
        <f t="shared" si="565"/>
        <v>0.35394581861012958</v>
      </c>
      <c r="ACJ33" s="14">
        <f t="shared" si="565"/>
        <v>5.6830844662357924E-2</v>
      </c>
      <c r="ACK33" s="14">
        <f t="shared" si="565"/>
        <v>0.35044105854049717</v>
      </c>
      <c r="ACL33" s="14">
        <f t="shared" si="565"/>
        <v>0.21840094062316284</v>
      </c>
      <c r="ACM33" s="14">
        <f t="shared" si="565"/>
        <v>0.67627013630731103</v>
      </c>
      <c r="ACN33" s="14">
        <f t="shared" si="565"/>
        <v>0.7557052001496446</v>
      </c>
      <c r="ACO33" s="14">
        <f t="shared" si="565"/>
        <v>0.24719841793012526</v>
      </c>
      <c r="ACP33" s="14">
        <f t="shared" si="565"/>
        <v>2.727682596934175E-2</v>
      </c>
      <c r="ACQ33" s="14">
        <f t="shared" si="565"/>
        <v>2.8054718293531185E-2</v>
      </c>
      <c r="ACR33" s="14">
        <f t="shared" si="565"/>
        <v>4.3247654018767852E-2</v>
      </c>
      <c r="ACS33" s="14">
        <f t="shared" ref="ACS33:AFD33" si="566">IFERROR(ACS32/ACS17,"")</f>
        <v>0.13892495455725787</v>
      </c>
      <c r="ACT33" s="14">
        <f t="shared" si="566"/>
        <v>1.2567324955116697E-3</v>
      </c>
      <c r="ACU33" s="14">
        <f t="shared" si="566"/>
        <v>3.1043046357615892E-3</v>
      </c>
      <c r="ACV33" s="14">
        <f t="shared" si="566"/>
        <v>2.6853955794257384E-3</v>
      </c>
      <c r="ACW33" s="14">
        <f t="shared" si="566"/>
        <v>9.6361848574237959E-3</v>
      </c>
      <c r="ACX33" s="14">
        <f t="shared" si="566"/>
        <v>1.2668250197941409E-2</v>
      </c>
      <c r="ACY33" s="14">
        <f t="shared" si="566"/>
        <v>0.49199325747998313</v>
      </c>
      <c r="ACZ33" s="14">
        <f t="shared" si="566"/>
        <v>0.7645530145530145</v>
      </c>
      <c r="ADA33" s="14">
        <f t="shared" si="566"/>
        <v>0.99294605809128633</v>
      </c>
      <c r="ADB33" s="14">
        <f t="shared" si="566"/>
        <v>0.97265767407947501</v>
      </c>
      <c r="ADC33" s="14">
        <f t="shared" si="566"/>
        <v>0.975860527492177</v>
      </c>
      <c r="ADD33" s="14">
        <f t="shared" si="566"/>
        <v>0.98537005163511182</v>
      </c>
      <c r="ADE33" s="14">
        <f t="shared" si="566"/>
        <v>0.95476190476190481</v>
      </c>
      <c r="ADF33" s="14">
        <f t="shared" si="566"/>
        <v>0.96386312759833703</v>
      </c>
      <c r="ADG33" s="14">
        <f t="shared" si="566"/>
        <v>0.96434813002446695</v>
      </c>
      <c r="ADH33" s="14">
        <f t="shared" si="566"/>
        <v>0.95789473684210524</v>
      </c>
      <c r="ADI33" s="14">
        <f t="shared" si="566"/>
        <v>0.88347457627118642</v>
      </c>
      <c r="ADJ33" s="14">
        <f t="shared" si="566"/>
        <v>0.77538648075174299</v>
      </c>
      <c r="ADK33" s="14">
        <f t="shared" si="566"/>
        <v>0.94636218799787575</v>
      </c>
      <c r="ADL33" s="14">
        <f t="shared" si="566"/>
        <v>0.87266187050359711</v>
      </c>
      <c r="ADM33" s="14">
        <f t="shared" si="566"/>
        <v>0.95501730103806226</v>
      </c>
      <c r="ADN33" s="14">
        <f t="shared" si="566"/>
        <v>0.86617949303493946</v>
      </c>
      <c r="ADO33" s="14">
        <f t="shared" si="566"/>
        <v>0.85578262888992107</v>
      </c>
      <c r="ADP33" s="14">
        <f t="shared" si="566"/>
        <v>0.93670252689517142</v>
      </c>
      <c r="ADQ33" s="14">
        <f t="shared" si="566"/>
        <v>0.9244858611825193</v>
      </c>
      <c r="ADR33" s="14">
        <f t="shared" si="566"/>
        <v>0.91192517537022599</v>
      </c>
      <c r="ADS33" s="14">
        <f t="shared" si="566"/>
        <v>0.80885906040268452</v>
      </c>
      <c r="ADT33" s="14">
        <f t="shared" si="566"/>
        <v>0.83674082982561637</v>
      </c>
      <c r="ADU33" s="14">
        <f t="shared" si="566"/>
        <v>0.97520962449872406</v>
      </c>
      <c r="ADV33" s="14">
        <f t="shared" si="566"/>
        <v>0.95941558441558439</v>
      </c>
      <c r="ADW33" s="14">
        <f t="shared" si="566"/>
        <v>0.98263386396526775</v>
      </c>
      <c r="ADX33" s="14">
        <f t="shared" si="566"/>
        <v>0.97044836956521741</v>
      </c>
      <c r="ADY33" s="14">
        <f t="shared" si="566"/>
        <v>0.95998399359743902</v>
      </c>
      <c r="ADZ33" s="14">
        <f t="shared" si="566"/>
        <v>0.9698640205806689</v>
      </c>
      <c r="AEA33" s="14">
        <f t="shared" si="566"/>
        <v>0.98673376029277216</v>
      </c>
      <c r="AEB33" s="14">
        <f t="shared" si="566"/>
        <v>0.94231678486997639</v>
      </c>
      <c r="AEC33" s="14">
        <f t="shared" si="566"/>
        <v>0.94248366013071894</v>
      </c>
      <c r="AED33" s="14">
        <f t="shared" si="566"/>
        <v>0.96910441924129842</v>
      </c>
      <c r="AEE33" s="14">
        <f t="shared" si="566"/>
        <v>0.98201438848920863</v>
      </c>
      <c r="AEF33" s="14">
        <f t="shared" si="566"/>
        <v>0.92923794712286156</v>
      </c>
      <c r="AEG33" s="14">
        <f t="shared" si="566"/>
        <v>0.60514159469773043</v>
      </c>
      <c r="AEH33" s="14">
        <f t="shared" si="566"/>
        <v>0.91630785791173308</v>
      </c>
      <c r="AEI33" s="14">
        <f t="shared" si="566"/>
        <v>0.9295697451356536</v>
      </c>
      <c r="AEJ33" s="14">
        <f t="shared" si="566"/>
        <v>0.98140810728436456</v>
      </c>
      <c r="AEK33" s="14">
        <f t="shared" si="566"/>
        <v>0.99394586894586889</v>
      </c>
      <c r="AEL33" s="14">
        <f t="shared" si="566"/>
        <v>0.97579425113464446</v>
      </c>
      <c r="AEM33" s="14">
        <f t="shared" si="566"/>
        <v>0.99626739056667801</v>
      </c>
      <c r="AEN33" s="14">
        <f t="shared" si="566"/>
        <v>0.99890789952675652</v>
      </c>
      <c r="AEO33" s="14">
        <f t="shared" si="566"/>
        <v>0.98866544789762345</v>
      </c>
      <c r="AEP33" s="14">
        <f t="shared" si="566"/>
        <v>0.99416626154594068</v>
      </c>
      <c r="AEQ33" s="14">
        <f t="shared" si="566"/>
        <v>0.94845078146421713</v>
      </c>
      <c r="AER33" s="14">
        <f t="shared" si="566"/>
        <v>0.98732876712328765</v>
      </c>
      <c r="AES33" s="14">
        <f t="shared" si="566"/>
        <v>0.97359870024370432</v>
      </c>
      <c r="AET33" s="14">
        <f t="shared" si="566"/>
        <v>0.99601769911504423</v>
      </c>
      <c r="AEU33" s="14">
        <f t="shared" si="566"/>
        <v>0.99524262607040914</v>
      </c>
      <c r="AEV33" s="14">
        <f t="shared" si="566"/>
        <v>0.98475222363405335</v>
      </c>
      <c r="AEW33" s="14">
        <f t="shared" si="566"/>
        <v>0.99729102167182659</v>
      </c>
      <c r="AEX33" s="14">
        <f t="shared" si="566"/>
        <v>0.99632488055861812</v>
      </c>
      <c r="AEY33" s="14">
        <f t="shared" si="566"/>
        <v>0.9887291099883404</v>
      </c>
      <c r="AEZ33" s="14">
        <f t="shared" si="566"/>
        <v>0.99443254817987148</v>
      </c>
      <c r="AFA33" s="14">
        <f t="shared" si="566"/>
        <v>0.91828586638275222</v>
      </c>
      <c r="AFB33" s="14">
        <f t="shared" si="566"/>
        <v>0.89824472144492495</v>
      </c>
      <c r="AFC33" s="14">
        <f t="shared" si="566"/>
        <v>0.96900489396411094</v>
      </c>
      <c r="AFD33" s="14">
        <f t="shared" si="566"/>
        <v>0.95577322647669927</v>
      </c>
      <c r="AFE33" s="14">
        <f t="shared" ref="AFE33:AHP33" si="567">IFERROR(AFE32/AFE17,"")</f>
        <v>0.99222042139384115</v>
      </c>
      <c r="AFF33" s="14">
        <f t="shared" si="567"/>
        <v>0.96363636363636362</v>
      </c>
      <c r="AFG33" s="14">
        <f t="shared" si="567"/>
        <v>0.99088909833490413</v>
      </c>
      <c r="AFH33" s="14">
        <f t="shared" si="567"/>
        <v>0.99667994687915007</v>
      </c>
      <c r="AFI33" s="14">
        <f t="shared" si="567"/>
        <v>0.99597495527728086</v>
      </c>
      <c r="AFJ33" s="14">
        <f t="shared" si="567"/>
        <v>0.97674418604651159</v>
      </c>
      <c r="AFK33" s="14">
        <f t="shared" si="567"/>
        <v>0.98789878987898794</v>
      </c>
      <c r="AFL33" s="14">
        <f t="shared" si="567"/>
        <v>0.96599634369287024</v>
      </c>
      <c r="AFM33" s="14">
        <f t="shared" si="567"/>
        <v>0.99824484422992543</v>
      </c>
      <c r="AFN33" s="14">
        <f t="shared" si="567"/>
        <v>0.99761222540592165</v>
      </c>
      <c r="AFO33" s="14">
        <f t="shared" si="567"/>
        <v>0.99583718778908414</v>
      </c>
      <c r="AFP33" s="14">
        <f t="shared" si="567"/>
        <v>0.94825765575501586</v>
      </c>
      <c r="AFQ33" s="14">
        <f t="shared" si="567"/>
        <v>0.99702127659574469</v>
      </c>
      <c r="AFR33" s="14">
        <f t="shared" si="567"/>
        <v>0.99298245614035086</v>
      </c>
      <c r="AFS33" s="14">
        <f t="shared" si="567"/>
        <v>0.99941176470588233</v>
      </c>
      <c r="AFT33" s="14">
        <f t="shared" si="567"/>
        <v>0.99409061063690085</v>
      </c>
      <c r="AFU33" s="14">
        <f t="shared" si="567"/>
        <v>0.98711031175059949</v>
      </c>
      <c r="AFV33" s="14">
        <f t="shared" si="567"/>
        <v>0.99854862119013066</v>
      </c>
      <c r="AFW33" s="14">
        <f t="shared" si="567"/>
        <v>0.99375731564572767</v>
      </c>
      <c r="AFX33" s="14">
        <f t="shared" si="567"/>
        <v>0.95001759943681807</v>
      </c>
      <c r="AFY33" s="14">
        <f t="shared" si="567"/>
        <v>0.99308556611927401</v>
      </c>
      <c r="AFZ33" s="14">
        <f t="shared" si="567"/>
        <v>0.96814528133373023</v>
      </c>
      <c r="AGA33" s="14">
        <f t="shared" si="567"/>
        <v>9.9126344086021501E-2</v>
      </c>
      <c r="AGB33" s="14">
        <f t="shared" si="567"/>
        <v>0.97894736842105268</v>
      </c>
      <c r="AGC33" s="14">
        <f t="shared" si="567"/>
        <v>0.99676375404530748</v>
      </c>
      <c r="AGD33" s="14">
        <f t="shared" si="567"/>
        <v>0.99002327901563014</v>
      </c>
      <c r="AGE33" s="14">
        <f t="shared" si="567"/>
        <v>0.98709214772319831</v>
      </c>
      <c r="AGF33" s="14">
        <f t="shared" si="567"/>
        <v>1</v>
      </c>
      <c r="AGG33" s="14">
        <f t="shared" si="567"/>
        <v>0.98015336039693279</v>
      </c>
      <c r="AGH33" s="14">
        <f t="shared" si="567"/>
        <v>0.971815107102593</v>
      </c>
      <c r="AGI33" s="14">
        <f t="shared" si="567"/>
        <v>0.99342375667899707</v>
      </c>
      <c r="AGJ33" s="14">
        <f t="shared" si="567"/>
        <v>0.96331586469747499</v>
      </c>
      <c r="AGK33" s="14">
        <f t="shared" si="567"/>
        <v>0.98130341880341876</v>
      </c>
      <c r="AGL33" s="14">
        <f t="shared" si="567"/>
        <v>0.90382022471910117</v>
      </c>
      <c r="AGM33" s="14">
        <f t="shared" si="567"/>
        <v>0.99576014536644453</v>
      </c>
      <c r="AGN33" s="14">
        <f t="shared" si="567"/>
        <v>0.99828767123287676</v>
      </c>
      <c r="AGO33" s="14">
        <f t="shared" si="567"/>
        <v>0.99857210851975253</v>
      </c>
      <c r="AGP33" s="14">
        <f t="shared" si="567"/>
        <v>0.95639674173454725</v>
      </c>
      <c r="AGQ33" s="14">
        <f t="shared" si="567"/>
        <v>0.95809523809523811</v>
      </c>
      <c r="AGR33" s="14">
        <f t="shared" si="567"/>
        <v>0.95858585858585854</v>
      </c>
      <c r="AGS33" s="14">
        <f t="shared" si="567"/>
        <v>0.96459722934838377</v>
      </c>
      <c r="AGT33" s="14">
        <f t="shared" si="567"/>
        <v>0.99085714285714288</v>
      </c>
      <c r="AGU33" s="14">
        <f t="shared" si="567"/>
        <v>0.95717481623521894</v>
      </c>
      <c r="AGV33" s="14">
        <f t="shared" si="567"/>
        <v>0.9812256464753808</v>
      </c>
      <c r="AGW33" s="14">
        <f t="shared" si="567"/>
        <v>0.98456692913385824</v>
      </c>
      <c r="AGX33" s="14">
        <f t="shared" si="567"/>
        <v>0.99403207758299139</v>
      </c>
      <c r="AGY33" s="14">
        <f t="shared" si="567"/>
        <v>0.9817696754112939</v>
      </c>
      <c r="AGZ33" s="14">
        <f t="shared" si="567"/>
        <v>0.93390674513354455</v>
      </c>
      <c r="AHA33" s="14">
        <f t="shared" si="567"/>
        <v>0.98668146503884568</v>
      </c>
      <c r="AHB33" s="14">
        <f t="shared" si="567"/>
        <v>0.96626926432102356</v>
      </c>
      <c r="AHC33" s="14">
        <f t="shared" si="567"/>
        <v>0.99620427881297446</v>
      </c>
      <c r="AHD33" s="14">
        <f t="shared" si="567"/>
        <v>0.98011844331641285</v>
      </c>
      <c r="AHE33" s="14">
        <f t="shared" si="567"/>
        <v>0.99817017383348583</v>
      </c>
      <c r="AHF33" s="14">
        <f t="shared" si="567"/>
        <v>0.98531645569620252</v>
      </c>
      <c r="AHG33" s="14">
        <f t="shared" si="567"/>
        <v>0.99654112221368174</v>
      </c>
      <c r="AHH33" s="14">
        <f t="shared" si="567"/>
        <v>0.99484536082474229</v>
      </c>
      <c r="AHI33" s="14">
        <f t="shared" si="567"/>
        <v>1</v>
      </c>
      <c r="AHJ33" s="14">
        <f t="shared" si="567"/>
        <v>0.97165285651984301</v>
      </c>
      <c r="AHK33" s="14">
        <f t="shared" si="567"/>
        <v>0.98848028356225082</v>
      </c>
      <c r="AHL33" s="14">
        <f t="shared" si="567"/>
        <v>0.93956878226541152</v>
      </c>
      <c r="AHM33" s="14">
        <f t="shared" si="567"/>
        <v>0.98829822801738554</v>
      </c>
      <c r="AHN33" s="14">
        <f t="shared" si="567"/>
        <v>0.96400806219406854</v>
      </c>
      <c r="AHO33" s="14">
        <f t="shared" si="567"/>
        <v>0.99531929120695417</v>
      </c>
      <c r="AHP33" s="14">
        <f t="shared" si="567"/>
        <v>0.9697616506581288</v>
      </c>
      <c r="AHQ33" s="14">
        <f t="shared" ref="AHQ33:AKB33" si="568">IFERROR(AHQ32/AHQ17,"")</f>
        <v>0.90299373404502203</v>
      </c>
      <c r="AHR33" s="14">
        <f t="shared" si="568"/>
        <v>0.93271729714120699</v>
      </c>
      <c r="AHS33" s="14">
        <f t="shared" si="568"/>
        <v>0.96498653328203154</v>
      </c>
      <c r="AHT33" s="14">
        <f t="shared" si="568"/>
        <v>0.94572591587516963</v>
      </c>
      <c r="AHU33" s="14">
        <f t="shared" si="568"/>
        <v>0.97005988023952094</v>
      </c>
      <c r="AHV33" s="14">
        <f t="shared" si="568"/>
        <v>0.96761006289308171</v>
      </c>
      <c r="AHW33" s="14">
        <f t="shared" si="568"/>
        <v>0.99627282892284752</v>
      </c>
      <c r="AHX33" s="14">
        <f t="shared" si="568"/>
        <v>0.97597308986064391</v>
      </c>
      <c r="AHY33" s="14">
        <f t="shared" si="568"/>
        <v>0.94370370370370371</v>
      </c>
      <c r="AHZ33" s="14">
        <f t="shared" si="568"/>
        <v>0.68282128948507137</v>
      </c>
      <c r="AIA33" s="14">
        <f t="shared" si="568"/>
        <v>0.98080279232111689</v>
      </c>
      <c r="AIB33" s="14">
        <f t="shared" si="568"/>
        <v>0.91700036403349106</v>
      </c>
      <c r="AIC33" s="14">
        <f t="shared" si="568"/>
        <v>0.97457974579745799</v>
      </c>
      <c r="AID33" s="14">
        <f t="shared" si="568"/>
        <v>0.95791962174940903</v>
      </c>
      <c r="AIE33" s="14">
        <f t="shared" si="568"/>
        <v>0.98097251585623679</v>
      </c>
      <c r="AIF33" s="14">
        <f t="shared" si="568"/>
        <v>0.9963503649635036</v>
      </c>
      <c r="AIG33" s="14">
        <f t="shared" si="568"/>
        <v>0.99779151943462896</v>
      </c>
      <c r="AIH33" s="14">
        <f t="shared" si="568"/>
        <v>0.99268292682926829</v>
      </c>
      <c r="AII33" s="14">
        <f t="shared" si="568"/>
        <v>0.99231464737793851</v>
      </c>
      <c r="AIJ33" s="14">
        <f t="shared" si="568"/>
        <v>0.98663324979114453</v>
      </c>
      <c r="AIK33" s="14">
        <f t="shared" si="568"/>
        <v>0.91643389199255121</v>
      </c>
      <c r="AIL33" s="14">
        <f t="shared" si="568"/>
        <v>0.98650472334682859</v>
      </c>
      <c r="AIM33" s="14">
        <f t="shared" si="568"/>
        <v>0.99303540336622176</v>
      </c>
      <c r="AIN33" s="14">
        <f t="shared" si="568"/>
        <v>0.97278436845778093</v>
      </c>
      <c r="AIO33" s="14">
        <f t="shared" si="568"/>
        <v>0.9649059334298119</v>
      </c>
      <c r="AIP33" s="14">
        <f t="shared" si="568"/>
        <v>0.99557877813504825</v>
      </c>
      <c r="AIQ33" s="14">
        <f t="shared" si="568"/>
        <v>0.99670917317976138</v>
      </c>
      <c r="AIR33" s="14">
        <f t="shared" si="568"/>
        <v>0.99682251475261008</v>
      </c>
      <c r="AIS33" s="14">
        <f t="shared" si="568"/>
        <v>0.99783549783549785</v>
      </c>
      <c r="AIT33" s="14">
        <f t="shared" si="568"/>
        <v>0.98415164698570545</v>
      </c>
      <c r="AIU33" s="14">
        <f t="shared" si="568"/>
        <v>0.99067236688690241</v>
      </c>
      <c r="AIV33" s="14">
        <f t="shared" si="568"/>
        <v>0.9972247918593895</v>
      </c>
      <c r="AIW33" s="14">
        <f t="shared" si="568"/>
        <v>0.99467570183930298</v>
      </c>
      <c r="AIX33" s="14">
        <f t="shared" si="568"/>
        <v>0.99099504727600185</v>
      </c>
      <c r="AIY33" s="14">
        <f t="shared" si="568"/>
        <v>0.99768339768339764</v>
      </c>
      <c r="AIZ33" s="14">
        <f t="shared" si="568"/>
        <v>0.97346019028542818</v>
      </c>
      <c r="AJA33" s="14">
        <f t="shared" si="568"/>
        <v>0.99202551834130781</v>
      </c>
      <c r="AJB33" s="14">
        <f t="shared" si="568"/>
        <v>0.99312714776632305</v>
      </c>
      <c r="AJC33" s="14">
        <f t="shared" si="568"/>
        <v>0.93330571665285833</v>
      </c>
      <c r="AJD33" s="14">
        <f t="shared" si="568"/>
        <v>0.92455696202531645</v>
      </c>
      <c r="AJE33" s="14">
        <f t="shared" si="568"/>
        <v>0.98039789350497364</v>
      </c>
      <c r="AJF33" s="14">
        <f t="shared" si="568"/>
        <v>0.81403186274509809</v>
      </c>
      <c r="AJG33" s="14">
        <f t="shared" si="568"/>
        <v>0.93725724529429344</v>
      </c>
      <c r="AJH33" s="14">
        <f t="shared" si="568"/>
        <v>0.81793752099428951</v>
      </c>
      <c r="AJI33" s="14">
        <f t="shared" si="568"/>
        <v>0.98855564325177581</v>
      </c>
      <c r="AJJ33" s="14">
        <f t="shared" si="568"/>
        <v>0.92621280065226252</v>
      </c>
      <c r="AJK33" s="14">
        <f t="shared" si="568"/>
        <v>0.99728506787330318</v>
      </c>
      <c r="AJL33" s="14">
        <f t="shared" si="568"/>
        <v>0.98273310310804141</v>
      </c>
      <c r="AJM33" s="14">
        <f t="shared" si="568"/>
        <v>0.98846960167714881</v>
      </c>
      <c r="AJN33" s="14">
        <f t="shared" si="568"/>
        <v>0.75059476605868358</v>
      </c>
      <c r="AJO33" s="14">
        <f t="shared" si="568"/>
        <v>0.97037793667007155</v>
      </c>
      <c r="AJP33" s="14">
        <f t="shared" si="568"/>
        <v>0.98522167487684731</v>
      </c>
      <c r="AJQ33" s="14">
        <f t="shared" si="568"/>
        <v>0.99269361909400877</v>
      </c>
      <c r="AJR33" s="14">
        <f t="shared" si="568"/>
        <v>0.93908851884312006</v>
      </c>
      <c r="AJS33" s="14">
        <f t="shared" si="568"/>
        <v>0.98225993058233707</v>
      </c>
      <c r="AJT33" s="14">
        <f t="shared" si="568"/>
        <v>0.9493944636678201</v>
      </c>
      <c r="AJU33" s="14">
        <f t="shared" si="568"/>
        <v>0.99778073679538393</v>
      </c>
      <c r="AJV33" s="14">
        <f t="shared" si="568"/>
        <v>0.97804295942720765</v>
      </c>
      <c r="AJW33" s="14">
        <f t="shared" si="568"/>
        <v>0.99604519774011302</v>
      </c>
      <c r="AJX33" s="14">
        <f t="shared" si="568"/>
        <v>0.92738654147104849</v>
      </c>
      <c r="AJY33" s="14">
        <f t="shared" si="568"/>
        <v>0.93066476054324521</v>
      </c>
      <c r="AJZ33" s="14">
        <f t="shared" si="568"/>
        <v>0.92418466751376538</v>
      </c>
      <c r="AKA33" s="14">
        <f t="shared" si="568"/>
        <v>0.97833523375142528</v>
      </c>
      <c r="AKB33" s="14">
        <f t="shared" si="568"/>
        <v>0.97482517482517483</v>
      </c>
      <c r="AKC33" s="14">
        <f t="shared" ref="AKC33:AMN33" si="569">IFERROR(AKC32/AKC17,"")</f>
        <v>0.76230366492146595</v>
      </c>
      <c r="AKD33" s="14">
        <f t="shared" si="569"/>
        <v>0.95086133860491384</v>
      </c>
      <c r="AKE33" s="14">
        <f t="shared" si="569"/>
        <v>0.83115310077519378</v>
      </c>
      <c r="AKF33" s="14">
        <f t="shared" si="569"/>
        <v>0.93698543381887267</v>
      </c>
      <c r="AKG33" s="14">
        <f t="shared" si="569"/>
        <v>0.95774091627172198</v>
      </c>
      <c r="AKH33" s="14">
        <f t="shared" si="569"/>
        <v>0.88944472236118055</v>
      </c>
      <c r="AKI33" s="14">
        <f t="shared" si="569"/>
        <v>0.9715475364330326</v>
      </c>
      <c r="AKJ33" s="14">
        <f t="shared" si="569"/>
        <v>0.96003074558032286</v>
      </c>
      <c r="AKK33" s="14">
        <f t="shared" si="569"/>
        <v>0.99205561072492554</v>
      </c>
      <c r="AKL33" s="14">
        <f t="shared" si="569"/>
        <v>0.97352024922118385</v>
      </c>
      <c r="AKM33" s="14">
        <f t="shared" si="569"/>
        <v>0.9604672057502246</v>
      </c>
      <c r="AKN33" s="14">
        <f t="shared" si="569"/>
        <v>0.89347079037800692</v>
      </c>
      <c r="AKO33" s="14">
        <f t="shared" si="569"/>
        <v>0.97325668582854286</v>
      </c>
      <c r="AKP33" s="14">
        <f t="shared" si="569"/>
        <v>0.92937665782493373</v>
      </c>
      <c r="AKQ33" s="14">
        <f t="shared" si="569"/>
        <v>0.92304913294797686</v>
      </c>
      <c r="AKR33" s="14">
        <f t="shared" si="569"/>
        <v>0.79589593257603519</v>
      </c>
      <c r="AKS33" s="14">
        <f t="shared" si="569"/>
        <v>0.94529307282415631</v>
      </c>
      <c r="AKT33" s="14">
        <f t="shared" si="569"/>
        <v>0.90210549164315168</v>
      </c>
      <c r="AKU33" s="14">
        <f t="shared" si="569"/>
        <v>0.96209186496956278</v>
      </c>
      <c r="AKV33" s="14">
        <f t="shared" si="569"/>
        <v>0.92268351383874847</v>
      </c>
      <c r="AKW33" s="14">
        <f t="shared" si="569"/>
        <v>0.92241663915483663</v>
      </c>
      <c r="AKX33" s="14">
        <f t="shared" si="569"/>
        <v>0.86672140120415986</v>
      </c>
      <c r="AKY33" s="14">
        <f t="shared" si="569"/>
        <v>0.93530201342281882</v>
      </c>
      <c r="AKZ33" s="14">
        <f t="shared" si="569"/>
        <v>0.87846681209099409</v>
      </c>
      <c r="ALA33" s="14">
        <f t="shared" si="569"/>
        <v>0.86551819949986109</v>
      </c>
      <c r="ALB33" s="14">
        <f t="shared" si="569"/>
        <v>0.981692573402418</v>
      </c>
      <c r="ALC33" s="14">
        <f t="shared" si="569"/>
        <v>0.87285986049461006</v>
      </c>
      <c r="ALD33" s="14">
        <f t="shared" si="569"/>
        <v>0.91084123222748814</v>
      </c>
      <c r="ALE33" s="14">
        <f t="shared" si="569"/>
        <v>0.92665673864482501</v>
      </c>
      <c r="ALF33" s="14">
        <f t="shared" si="569"/>
        <v>0.84270870655678964</v>
      </c>
      <c r="ALG33" s="14">
        <f t="shared" si="569"/>
        <v>0.99275012083131953</v>
      </c>
      <c r="ALH33" s="14">
        <f t="shared" si="569"/>
        <v>0.99036511156186613</v>
      </c>
      <c r="ALI33" s="14">
        <f t="shared" si="569"/>
        <v>0.88778877887788776</v>
      </c>
      <c r="ALJ33" s="14">
        <f t="shared" si="569"/>
        <v>0.93548387096774188</v>
      </c>
      <c r="ALK33" s="14">
        <f t="shared" si="569"/>
        <v>0.94008714596949894</v>
      </c>
      <c r="ALL33" s="14">
        <f t="shared" si="569"/>
        <v>0.86827956989247312</v>
      </c>
      <c r="ALM33" s="14">
        <f t="shared" si="569"/>
        <v>0.58996683250414594</v>
      </c>
      <c r="ALN33" s="14">
        <f t="shared" si="569"/>
        <v>0.58633093525179858</v>
      </c>
      <c r="ALO33" s="14">
        <f t="shared" si="569"/>
        <v>0.58187638512681605</v>
      </c>
      <c r="ALP33" s="14">
        <f t="shared" si="569"/>
        <v>0.20419443992846692</v>
      </c>
      <c r="ALQ33" s="14">
        <f t="shared" si="569"/>
        <v>0.61642599277978338</v>
      </c>
      <c r="ALR33" s="14">
        <f t="shared" si="569"/>
        <v>0.97091013824884798</v>
      </c>
      <c r="ALS33" s="14">
        <f t="shared" si="569"/>
        <v>0.99265410412008948</v>
      </c>
      <c r="ALT33" s="14">
        <f t="shared" si="569"/>
        <v>0.9776392961876833</v>
      </c>
      <c r="ALU33" s="14">
        <f t="shared" si="569"/>
        <v>0.7088665447897623</v>
      </c>
      <c r="ALV33" s="14">
        <f t="shared" si="569"/>
        <v>0.94356355818328408</v>
      </c>
      <c r="ALW33" s="14">
        <f t="shared" si="569"/>
        <v>0.95561594202898548</v>
      </c>
      <c r="ALX33" s="14">
        <f t="shared" si="569"/>
        <v>0.98842356145726928</v>
      </c>
      <c r="ALY33" s="14">
        <f t="shared" si="569"/>
        <v>0.97767203513909229</v>
      </c>
      <c r="ALZ33" s="14">
        <f t="shared" si="569"/>
        <v>0.97286202964652224</v>
      </c>
      <c r="AMA33" s="14">
        <f t="shared" si="569"/>
        <v>0.97823629169022042</v>
      </c>
      <c r="AMB33" s="14">
        <f t="shared" si="569"/>
        <v>0.94393118827652123</v>
      </c>
      <c r="AMC33" s="14">
        <f t="shared" si="569"/>
        <v>0.99444664815549388</v>
      </c>
      <c r="AMD33" s="14">
        <f t="shared" si="569"/>
        <v>0.95983701979045399</v>
      </c>
      <c r="AME33" s="14">
        <f t="shared" si="569"/>
        <v>0.94595985589294906</v>
      </c>
      <c r="AMF33" s="14">
        <f t="shared" si="569"/>
        <v>0.96859756097560978</v>
      </c>
      <c r="AMG33" s="14">
        <f t="shared" si="569"/>
        <v>0.93599776411403024</v>
      </c>
      <c r="AMH33" s="14">
        <f t="shared" si="569"/>
        <v>0.77635396518375244</v>
      </c>
      <c r="AMI33" s="14">
        <f t="shared" si="569"/>
        <v>0.4315068493150685</v>
      </c>
      <c r="AMJ33" s="14">
        <f t="shared" si="569"/>
        <v>2.820910973084886E-2</v>
      </c>
      <c r="AMK33" s="14">
        <f t="shared" si="569"/>
        <v>0.10366666666666667</v>
      </c>
      <c r="AML33" s="14">
        <f t="shared" si="569"/>
        <v>0.73791523482245136</v>
      </c>
      <c r="AMM33" s="14">
        <f t="shared" si="569"/>
        <v>0.94312642183945405</v>
      </c>
      <c r="AMN33" s="14">
        <f t="shared" si="569"/>
        <v>0.95017793594306055</v>
      </c>
      <c r="AMO33" s="14">
        <f t="shared" ref="AMO33:AOZ33" si="570">IFERROR(AMO32/AMO17,"")</f>
        <v>0.69059049447911669</v>
      </c>
      <c r="AMP33" s="14">
        <f t="shared" si="570"/>
        <v>0.93990237949969491</v>
      </c>
      <c r="AMQ33" s="14">
        <f t="shared" si="570"/>
        <v>0.99735449735449733</v>
      </c>
      <c r="AMR33" s="14">
        <f t="shared" si="570"/>
        <v>0.96921612186607431</v>
      </c>
      <c r="AMS33" s="14">
        <f t="shared" si="570"/>
        <v>0.99466488829609867</v>
      </c>
      <c r="AMT33" s="14">
        <f t="shared" si="570"/>
        <v>0.95007882291119283</v>
      </c>
      <c r="AMU33" s="14">
        <f t="shared" si="570"/>
        <v>0.95483099012862693</v>
      </c>
      <c r="AMV33" s="14">
        <f t="shared" si="570"/>
        <v>0.97227595099935527</v>
      </c>
      <c r="AMW33" s="14">
        <f t="shared" si="570"/>
        <v>0.99388503872808809</v>
      </c>
      <c r="AMX33" s="14">
        <f t="shared" si="570"/>
        <v>0.98599137931034486</v>
      </c>
      <c r="AMY33" s="14">
        <f t="shared" si="570"/>
        <v>0.90708418891170428</v>
      </c>
      <c r="AMZ33" s="14">
        <f t="shared" si="570"/>
        <v>0.71567186121728898</v>
      </c>
      <c r="ANA33" s="14">
        <f t="shared" si="570"/>
        <v>0.89157655093910071</v>
      </c>
      <c r="ANB33" s="14">
        <f t="shared" si="570"/>
        <v>0.39747327502429541</v>
      </c>
      <c r="ANC33" s="14">
        <f t="shared" si="570"/>
        <v>0.18759259259259259</v>
      </c>
      <c r="AND33" s="14">
        <f t="shared" si="570"/>
        <v>0.19806763285024154</v>
      </c>
      <c r="ANE33" s="14">
        <f t="shared" si="570"/>
        <v>0.28747523662777902</v>
      </c>
      <c r="ANF33" s="14">
        <f t="shared" si="570"/>
        <v>0.77074774034511095</v>
      </c>
      <c r="ANG33" s="14">
        <f t="shared" si="570"/>
        <v>0.94726810673443451</v>
      </c>
      <c r="ANH33" s="14">
        <f t="shared" si="570"/>
        <v>0.41852874717549587</v>
      </c>
      <c r="ANI33" s="14">
        <f t="shared" si="570"/>
        <v>0.90238429172510515</v>
      </c>
      <c r="ANJ33" s="14">
        <f t="shared" si="570"/>
        <v>0.99422891952548897</v>
      </c>
      <c r="ANK33" s="14">
        <f t="shared" si="570"/>
        <v>0.98168103448275867</v>
      </c>
      <c r="ANL33" s="14">
        <f t="shared" si="570"/>
        <v>0.95246800731261427</v>
      </c>
      <c r="ANM33" s="14">
        <f t="shared" si="570"/>
        <v>0.97729484268569577</v>
      </c>
      <c r="ANN33" s="14">
        <f t="shared" si="570"/>
        <v>0.98546099290780143</v>
      </c>
      <c r="ANO33" s="14">
        <f t="shared" si="570"/>
        <v>0.99065420560747663</v>
      </c>
      <c r="ANP33" s="14">
        <f t="shared" si="570"/>
        <v>0.99540441176470584</v>
      </c>
      <c r="ANQ33" s="14">
        <f t="shared" si="570"/>
        <v>0.99501811594202894</v>
      </c>
      <c r="ANR33" s="14">
        <f t="shared" si="570"/>
        <v>0.97519020840224946</v>
      </c>
      <c r="ANS33" s="14">
        <f t="shared" si="570"/>
        <v>0.99385324625432192</v>
      </c>
      <c r="ANT33" s="14">
        <f t="shared" si="570"/>
        <v>0.99125596184419718</v>
      </c>
      <c r="ANU33" s="14">
        <f t="shared" si="570"/>
        <v>0.96677991694979237</v>
      </c>
      <c r="ANV33" s="14">
        <f t="shared" si="570"/>
        <v>0.93943712148200931</v>
      </c>
      <c r="ANW33" s="14">
        <f t="shared" si="570"/>
        <v>0.89580814187827484</v>
      </c>
      <c r="ANX33" s="14">
        <f t="shared" si="570"/>
        <v>0.92594497300077139</v>
      </c>
      <c r="ANY33" s="14">
        <f t="shared" si="570"/>
        <v>0.9653802497162316</v>
      </c>
      <c r="ANZ33" s="14">
        <f t="shared" si="570"/>
        <v>0.77276110146365662</v>
      </c>
      <c r="AOA33" s="14">
        <f t="shared" si="570"/>
        <v>0.96152690111211303</v>
      </c>
      <c r="AOB33" s="14">
        <f t="shared" si="570"/>
        <v>0.92060491493383745</v>
      </c>
      <c r="AOC33" s="14">
        <f t="shared" si="570"/>
        <v>0.94871794871794868</v>
      </c>
      <c r="AOD33" s="14">
        <f t="shared" si="570"/>
        <v>0.99104374784705473</v>
      </c>
      <c r="AOE33" s="14">
        <f t="shared" si="570"/>
        <v>0.9740311626048741</v>
      </c>
      <c r="AOF33" s="14">
        <f t="shared" si="570"/>
        <v>0.96709753231492357</v>
      </c>
      <c r="AOG33" s="14">
        <f t="shared" si="570"/>
        <v>0.75995694294940797</v>
      </c>
      <c r="AOH33" s="14">
        <f t="shared" si="570"/>
        <v>0.94575395544074914</v>
      </c>
      <c r="AOI33" s="14">
        <f t="shared" si="570"/>
        <v>0.99287054409005626</v>
      </c>
      <c r="AOJ33" s="14">
        <f t="shared" si="570"/>
        <v>0.9758551307847082</v>
      </c>
      <c r="AOK33" s="14">
        <f t="shared" si="570"/>
        <v>0.99041533546325877</v>
      </c>
      <c r="AOL33" s="14">
        <f t="shared" si="570"/>
        <v>0.96071062521352923</v>
      </c>
      <c r="AOM33" s="14">
        <f t="shared" si="570"/>
        <v>0.99757477768795477</v>
      </c>
      <c r="AON33" s="14">
        <f t="shared" si="570"/>
        <v>0.99381352187361904</v>
      </c>
      <c r="AOO33" s="14">
        <f t="shared" si="570"/>
        <v>0.98951048951048948</v>
      </c>
      <c r="AOP33" s="14">
        <f t="shared" si="570"/>
        <v>0.79155387114239306</v>
      </c>
      <c r="AOQ33" s="14">
        <f t="shared" si="570"/>
        <v>0.8005398920215957</v>
      </c>
      <c r="AOR33" s="14">
        <f t="shared" si="570"/>
        <v>0.66863298281610672</v>
      </c>
      <c r="AOS33" s="14">
        <f t="shared" si="570"/>
        <v>0.83827751196172251</v>
      </c>
      <c r="AOT33" s="14">
        <f t="shared" si="570"/>
        <v>0.85125563425627815</v>
      </c>
      <c r="AOU33" s="14">
        <f t="shared" si="570"/>
        <v>0.90038525041276829</v>
      </c>
      <c r="AOV33" s="14">
        <f t="shared" si="570"/>
        <v>0.85738396624472579</v>
      </c>
      <c r="AOW33" s="14">
        <f t="shared" si="570"/>
        <v>0.95491433724075747</v>
      </c>
      <c r="AOX33" s="14">
        <f t="shared" si="570"/>
        <v>0.99051383399209492</v>
      </c>
      <c r="AOY33" s="14">
        <f t="shared" si="570"/>
        <v>0.97850877192982455</v>
      </c>
      <c r="AOZ33" s="14">
        <f t="shared" si="570"/>
        <v>0.89628720466400735</v>
      </c>
      <c r="APA33" s="14">
        <f t="shared" ref="APA33:ARL33" si="571">IFERROR(APA32/APA17,"")</f>
        <v>0.94045961002785516</v>
      </c>
      <c r="APB33" s="14">
        <f t="shared" si="571"/>
        <v>0.98170731707317072</v>
      </c>
      <c r="APC33" s="14">
        <f t="shared" si="571"/>
        <v>0.95376208490962588</v>
      </c>
      <c r="APD33" s="14">
        <f t="shared" si="571"/>
        <v>0.78108651911468818</v>
      </c>
      <c r="APE33" s="14">
        <f t="shared" si="571"/>
        <v>0.91367148135707088</v>
      </c>
      <c r="APF33" s="14">
        <f t="shared" si="571"/>
        <v>0.98411405295315679</v>
      </c>
      <c r="APG33" s="14">
        <f t="shared" si="571"/>
        <v>0.9975173783515392</v>
      </c>
      <c r="APH33" s="14">
        <f t="shared" si="571"/>
        <v>0.99549098196392782</v>
      </c>
      <c r="API33" s="14">
        <f t="shared" si="571"/>
        <v>0.99519519519519517</v>
      </c>
      <c r="APJ33" s="14">
        <f t="shared" si="571"/>
        <v>0.97568823739721133</v>
      </c>
      <c r="APK33" s="14">
        <f t="shared" si="571"/>
        <v>0.95481263776634828</v>
      </c>
      <c r="APL33" s="14">
        <f t="shared" si="571"/>
        <v>0.92689075630252105</v>
      </c>
      <c r="APM33" s="14">
        <f t="shared" si="571"/>
        <v>0.99040767386091122</v>
      </c>
      <c r="APN33" s="14">
        <f t="shared" si="571"/>
        <v>0.63992219790906879</v>
      </c>
      <c r="APO33" s="14">
        <f t="shared" si="571"/>
        <v>0.9332679097154073</v>
      </c>
      <c r="APP33" s="14">
        <f t="shared" si="571"/>
        <v>0.84985066521857178</v>
      </c>
      <c r="APQ33" s="14">
        <f t="shared" si="571"/>
        <v>0.98137038206504579</v>
      </c>
      <c r="APR33" s="14">
        <f t="shared" si="571"/>
        <v>0.98227084119200303</v>
      </c>
      <c r="APS33" s="14">
        <f t="shared" si="571"/>
        <v>0.94795807734007953</v>
      </c>
      <c r="APT33" s="14">
        <f t="shared" si="571"/>
        <v>0.9851524879614767</v>
      </c>
      <c r="APU33" s="14">
        <f t="shared" si="571"/>
        <v>0.96465076660988069</v>
      </c>
      <c r="APV33" s="14">
        <f t="shared" si="571"/>
        <v>0.97560975609756095</v>
      </c>
      <c r="APW33" s="14">
        <f t="shared" si="571"/>
        <v>0.99038974906567001</v>
      </c>
      <c r="APX33" s="14">
        <f t="shared" si="571"/>
        <v>0.90337477797513321</v>
      </c>
      <c r="APY33" s="14">
        <f t="shared" si="571"/>
        <v>0.9891956782713085</v>
      </c>
      <c r="APZ33" s="14">
        <f t="shared" si="571"/>
        <v>0.97505470459518595</v>
      </c>
      <c r="AQA33" s="14">
        <f t="shared" si="571"/>
        <v>0.96646197449220594</v>
      </c>
      <c r="AQB33" s="14">
        <f t="shared" si="571"/>
        <v>0.98095238095238091</v>
      </c>
      <c r="AQC33" s="14">
        <f t="shared" si="571"/>
        <v>0.98081534772182255</v>
      </c>
      <c r="AQD33" s="14">
        <f t="shared" si="571"/>
        <v>0.99045346062052508</v>
      </c>
      <c r="AQE33" s="14">
        <f t="shared" si="571"/>
        <v>0.9838568935427574</v>
      </c>
      <c r="AQF33" s="14">
        <f t="shared" si="571"/>
        <v>0.95893719806763289</v>
      </c>
      <c r="AQG33" s="14">
        <f t="shared" si="571"/>
        <v>0.94859813084112155</v>
      </c>
    </row>
    <row r="34" spans="1:1125" s="21" customFormat="1" ht="19.5" customHeight="1" x14ac:dyDescent="0.25">
      <c r="A34" s="31" t="s">
        <v>44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>
        <f>+FN32+179</f>
        <v>2941</v>
      </c>
      <c r="FO34" s="20">
        <f>+FO32+103</f>
        <v>3157</v>
      </c>
      <c r="FP34" s="20">
        <f>+FP32+67</f>
        <v>3475</v>
      </c>
      <c r="FQ34" s="20">
        <f>+FQ32+21</f>
        <v>2858</v>
      </c>
      <c r="FR34" s="20">
        <f>+FR32+140</f>
        <v>3088</v>
      </c>
      <c r="FS34" s="20">
        <f>+FS32+19</f>
        <v>2902</v>
      </c>
      <c r="FT34" s="20">
        <f>+FT32+9</f>
        <v>3316</v>
      </c>
      <c r="FU34" s="20">
        <f>+FU32+21</f>
        <v>3579</v>
      </c>
      <c r="FV34" s="20">
        <f>+FV32+255</f>
        <v>3748</v>
      </c>
      <c r="FW34" s="20">
        <f>+FW32+85</f>
        <v>3425</v>
      </c>
      <c r="FX34" s="20">
        <f>+FX32+50</f>
        <v>3497</v>
      </c>
      <c r="FY34" s="20">
        <f>+FY32+26</f>
        <v>3039</v>
      </c>
      <c r="FZ34" s="20">
        <f>+FZ32+4</f>
        <v>2804</v>
      </c>
      <c r="GA34" s="20">
        <f>+GA32+48</f>
        <v>4178</v>
      </c>
      <c r="GB34" s="20">
        <f>+GB32+27</f>
        <v>3666</v>
      </c>
      <c r="GC34" s="20">
        <f>+GC32+34</f>
        <v>2875</v>
      </c>
      <c r="GD34" s="20">
        <f>+GD32+4</f>
        <v>2576</v>
      </c>
      <c r="GE34" s="20">
        <f>+GE32+9</f>
        <v>2618</v>
      </c>
      <c r="GF34" s="20">
        <f>+GF32+20</f>
        <v>4649</v>
      </c>
      <c r="GG34" s="20">
        <f>+GG32+91</f>
        <v>3521</v>
      </c>
      <c r="GH34" s="20">
        <f>+GH32+52</f>
        <v>2586</v>
      </c>
      <c r="GI34" s="20">
        <f>GI32+49</f>
        <v>1811</v>
      </c>
      <c r="GJ34" s="20">
        <f>GJ32+229</f>
        <v>3066</v>
      </c>
      <c r="GK34" s="20">
        <f>GK32+135</f>
        <v>894</v>
      </c>
      <c r="GL34" s="20">
        <f>GL32+159</f>
        <v>3049</v>
      </c>
      <c r="GM34" s="20">
        <f>+GM32+82</f>
        <v>3438</v>
      </c>
      <c r="GN34" s="20">
        <f>+GN32+0</f>
        <v>2944</v>
      </c>
      <c r="GO34" s="20">
        <f>+GO32+3</f>
        <v>2590</v>
      </c>
      <c r="GP34" s="20">
        <f>+GP32+89</f>
        <v>3392</v>
      </c>
      <c r="GQ34" s="20">
        <f>+GQ32+104</f>
        <v>2406</v>
      </c>
      <c r="GR34" s="20">
        <f>+GR32+74</f>
        <v>2381</v>
      </c>
      <c r="GS34" s="20">
        <f>+GS32+51</f>
        <v>2687</v>
      </c>
      <c r="GT34" s="20">
        <f>+GT32+49</f>
        <v>2264</v>
      </c>
      <c r="GU34" s="20">
        <f>+GU32+49</f>
        <v>3245</v>
      </c>
      <c r="GV34" s="20">
        <f>+GV32+51</f>
        <v>2726</v>
      </c>
      <c r="GW34" s="20">
        <f>+GW32+2</f>
        <v>2482</v>
      </c>
      <c r="GX34" s="20">
        <f>GX32+0</f>
        <v>2454</v>
      </c>
      <c r="GY34" s="20">
        <f>+GY32+0</f>
        <v>2121</v>
      </c>
      <c r="GZ34" s="20">
        <f>+GZ32+74</f>
        <v>3239</v>
      </c>
      <c r="HA34" s="20">
        <f>+HA32+55</f>
        <v>2989</v>
      </c>
      <c r="HB34" s="20">
        <f>+HB32+3</f>
        <v>2644</v>
      </c>
      <c r="HC34" s="20">
        <f>+HC32+32</f>
        <v>2893</v>
      </c>
      <c r="HD34" s="20">
        <f>+HD32+22</f>
        <v>2584</v>
      </c>
      <c r="HE34" s="20">
        <f>+HE32+122</f>
        <v>3273</v>
      </c>
      <c r="HF34" s="20">
        <f>+HF32+80</f>
        <v>3642</v>
      </c>
      <c r="HG34" s="20">
        <f>+HG32+30</f>
        <v>3350</v>
      </c>
      <c r="HH34" s="20">
        <f>+HH32+8</f>
        <v>3090</v>
      </c>
      <c r="HI34" s="20">
        <f>+HI32+10</f>
        <v>2801</v>
      </c>
      <c r="HJ34" s="20">
        <f>+HJ32+35</f>
        <v>3141</v>
      </c>
      <c r="HK34" s="20">
        <f>+HK32+3</f>
        <v>2685</v>
      </c>
      <c r="HL34" s="20">
        <f>+HL32+1</f>
        <v>2740</v>
      </c>
      <c r="HM34" s="20">
        <f>+HM32+90</f>
        <v>2384</v>
      </c>
      <c r="HN34" s="20">
        <f>+HN32+103</f>
        <v>2456</v>
      </c>
      <c r="HO34" s="20">
        <f>HO32+56</f>
        <v>2535</v>
      </c>
      <c r="HP34" s="20">
        <f>+HP32+18</f>
        <v>2707</v>
      </c>
      <c r="HQ34" s="20">
        <f>+HQ32+0</f>
        <v>2187</v>
      </c>
      <c r="HR34" s="20">
        <f>+HR32+0</f>
        <v>2249</v>
      </c>
      <c r="HS34" s="20">
        <f>+HS32+2</f>
        <v>2939</v>
      </c>
      <c r="HT34" s="20">
        <f>+HT32+0</f>
        <v>2209</v>
      </c>
      <c r="HU34" s="20">
        <f>+HU32+1</f>
        <v>1689</v>
      </c>
      <c r="HV34" s="20">
        <f>HV32+28</f>
        <v>4586</v>
      </c>
      <c r="HW34" s="20">
        <f>+HW32+35</f>
        <v>2865</v>
      </c>
      <c r="HX34" s="20">
        <f>+HX32+58</f>
        <v>2952</v>
      </c>
      <c r="HY34" s="20">
        <f>+HY32+2</f>
        <v>2775</v>
      </c>
      <c r="HZ34" s="20">
        <f>+HZ32+2</f>
        <v>2597</v>
      </c>
      <c r="IA34" s="20">
        <f>+IA32+72</f>
        <v>2990</v>
      </c>
      <c r="IB34" s="20">
        <f>IB32+53</f>
        <v>2857</v>
      </c>
      <c r="IC34" s="20">
        <f>+IC32+1</f>
        <v>2496</v>
      </c>
      <c r="ID34" s="20">
        <f>+ID32+2</f>
        <v>2095</v>
      </c>
      <c r="IE34" s="20">
        <f>IE32+70</f>
        <v>2262</v>
      </c>
      <c r="IF34" s="20">
        <f>+IF32+100</f>
        <v>2114</v>
      </c>
      <c r="IG34" s="20">
        <f>+IG32+117</f>
        <v>2985</v>
      </c>
      <c r="IH34" s="20">
        <f>+IH32+2</f>
        <v>2208</v>
      </c>
      <c r="II34" s="20">
        <f>II32+0</f>
        <v>1925</v>
      </c>
      <c r="IJ34" s="20">
        <f>+IJ32+2</f>
        <v>1620</v>
      </c>
      <c r="IK34" s="20">
        <f>IK32+22</f>
        <v>2864</v>
      </c>
      <c r="IL34" s="20">
        <f>IL32+2</f>
        <v>1991</v>
      </c>
      <c r="IM34" s="20">
        <f>IM32+2</f>
        <v>1543</v>
      </c>
      <c r="IN34" s="20">
        <f>IN32</f>
        <v>352</v>
      </c>
      <c r="IO34" s="20">
        <f>IO32+33</f>
        <v>2900</v>
      </c>
      <c r="IP34" s="20">
        <f>IP32+10</f>
        <v>2791</v>
      </c>
      <c r="IQ34" s="20">
        <f>IQ32+2</f>
        <v>2133</v>
      </c>
      <c r="IR34" s="20">
        <f>+IR32</f>
        <v>1463</v>
      </c>
      <c r="IS34" s="20">
        <f>+IS32+180</f>
        <v>2287</v>
      </c>
      <c r="IT34" s="20">
        <f>+IT32+118</f>
        <v>3657</v>
      </c>
      <c r="IU34" s="20">
        <f>+IU32+126</f>
        <v>3464</v>
      </c>
      <c r="IV34" s="20">
        <f>+IV32+4</f>
        <v>2959</v>
      </c>
      <c r="IW34" s="20">
        <f>+IW32+0</f>
        <v>2363</v>
      </c>
      <c r="IX34" s="20">
        <f>+IX32+6</f>
        <v>3149</v>
      </c>
      <c r="IY34" s="20">
        <f>+IY32+19</f>
        <v>2386</v>
      </c>
      <c r="IZ34" s="20">
        <f>+IZ32+52</f>
        <v>2297</v>
      </c>
      <c r="JA34" s="20">
        <f>+JA32+2</f>
        <v>2571</v>
      </c>
      <c r="JB34" s="20">
        <f>JB32+72</f>
        <v>2696</v>
      </c>
      <c r="JC34" s="20">
        <f>JC32+112</f>
        <v>3540</v>
      </c>
      <c r="JD34" s="20">
        <f>+JD32+41</f>
        <v>2790</v>
      </c>
      <c r="JE34" s="20">
        <f>+JE32</f>
        <v>2513</v>
      </c>
      <c r="JF34" s="20">
        <f>+JF32+1</f>
        <v>2435</v>
      </c>
      <c r="JG34" s="20">
        <f>+JG32+84</f>
        <v>3254</v>
      </c>
      <c r="JH34" s="20">
        <f>+JH32+49</f>
        <v>2880</v>
      </c>
      <c r="JI34" s="20">
        <f>+JI32+8</f>
        <v>2906</v>
      </c>
      <c r="JJ34" s="20">
        <f>JJ32+7</f>
        <v>2759</v>
      </c>
      <c r="JK34" s="20">
        <f>+JK32+18</f>
        <v>2947</v>
      </c>
      <c r="JL34" s="20">
        <f>+JL32+119</f>
        <v>2998</v>
      </c>
      <c r="JM34" s="20">
        <f>+JM32+96</f>
        <v>3441</v>
      </c>
      <c r="JN34" s="20">
        <f>+JN32+8</f>
        <v>3018</v>
      </c>
      <c r="JO34" s="20">
        <f>+JO32+9</f>
        <v>2520</v>
      </c>
      <c r="JP34" s="20">
        <f>+JP32+8</f>
        <v>2836</v>
      </c>
      <c r="JQ34" s="20">
        <f>+JQ32+46</f>
        <v>2928</v>
      </c>
      <c r="JR34" s="20">
        <f>+JR32+10</f>
        <v>2738</v>
      </c>
      <c r="JS34" s="20">
        <f>+JS32+2</f>
        <v>2436</v>
      </c>
      <c r="JT34" s="20">
        <f>+JT32+8</f>
        <v>2270</v>
      </c>
      <c r="JU34" s="20">
        <f>JU32+48</f>
        <v>2363</v>
      </c>
      <c r="JV34" s="20">
        <f>+JV32+8</f>
        <v>2284</v>
      </c>
      <c r="JW34" s="20">
        <f>+JW32+74</f>
        <v>2265</v>
      </c>
      <c r="JX34" s="20">
        <f>42</f>
        <v>42</v>
      </c>
      <c r="JY34" s="20">
        <f>+JY32+41</f>
        <v>2440</v>
      </c>
      <c r="JZ34" s="20">
        <f>+JZ32+48</f>
        <v>2069</v>
      </c>
      <c r="KA34" s="20">
        <f>KA32+114</f>
        <v>3272</v>
      </c>
      <c r="KB34" s="20">
        <f>KB32+21</f>
        <v>2725</v>
      </c>
      <c r="KC34" s="20">
        <f>KC32+4</f>
        <v>2393</v>
      </c>
      <c r="KD34" s="20">
        <f>KD32+4</f>
        <v>2393</v>
      </c>
      <c r="KE34" s="20">
        <f>+KE32+11</f>
        <v>2212</v>
      </c>
      <c r="KF34" s="20">
        <f>+KF32+94</f>
        <v>3228</v>
      </c>
      <c r="KG34" s="20">
        <f>+KG32+106</f>
        <v>2914</v>
      </c>
      <c r="KH34" s="20">
        <f>+KH32+23</f>
        <v>3158</v>
      </c>
      <c r="KI34" s="20">
        <f>KI32+24</f>
        <v>2686</v>
      </c>
      <c r="KJ34" s="20">
        <f>+KJ32+34</f>
        <v>2813</v>
      </c>
      <c r="KK34" s="20">
        <f>+KK32+259</f>
        <v>3472</v>
      </c>
      <c r="KL34" s="20">
        <f>+KL32+18</f>
        <v>2962</v>
      </c>
      <c r="KM34" s="20">
        <f>+KM32+1</f>
        <v>2428</v>
      </c>
      <c r="KN34" s="20">
        <f>KN32+1</f>
        <v>2046</v>
      </c>
      <c r="KO34" s="20">
        <f>+KO32+7</f>
        <v>1871</v>
      </c>
      <c r="KP34" s="20">
        <f>+KP32+162</f>
        <v>3400</v>
      </c>
      <c r="KQ34" s="20">
        <f>KQ32+9</f>
        <v>2623</v>
      </c>
      <c r="KR34" s="20">
        <v>2019</v>
      </c>
      <c r="KS34" s="20">
        <f>1890+4</f>
        <v>1894</v>
      </c>
      <c r="KT34" s="20">
        <f>KT32+11</f>
        <v>2008</v>
      </c>
      <c r="KU34" s="20">
        <f>2570+1</f>
        <v>2571</v>
      </c>
      <c r="KV34" s="20">
        <f>2111+10</f>
        <v>2121</v>
      </c>
      <c r="KW34" s="20">
        <f>1911+22</f>
        <v>1933</v>
      </c>
      <c r="KX34" s="20">
        <f>KX32+34</f>
        <v>1719</v>
      </c>
      <c r="KY34" s="20">
        <f>+KY32+10</f>
        <v>2940</v>
      </c>
      <c r="KZ34" s="20">
        <f>+KZ32+44</f>
        <v>2792</v>
      </c>
      <c r="LA34" s="20">
        <f>+LA32+70</f>
        <v>2597</v>
      </c>
      <c r="LB34" s="20">
        <f>+LB32+10</f>
        <v>2504</v>
      </c>
      <c r="LC34" s="20">
        <f>+LC32+39</f>
        <v>2473</v>
      </c>
      <c r="LD34" s="20">
        <f>+LD32+186</f>
        <v>2389</v>
      </c>
      <c r="LE34" s="20">
        <f>LE32+57</f>
        <v>2983</v>
      </c>
      <c r="LF34" s="20">
        <f>+LF32+31</f>
        <v>2809</v>
      </c>
      <c r="LG34" s="20">
        <f>+LG32+2</f>
        <v>2226</v>
      </c>
      <c r="LH34" s="20">
        <f>+LH32+9</f>
        <v>2144</v>
      </c>
      <c r="LI34" s="20">
        <f>+LI32+125</f>
        <v>2580</v>
      </c>
      <c r="LJ34" s="20">
        <f>+LJ32+6</f>
        <v>2758</v>
      </c>
      <c r="LK34" s="20">
        <f>LK32+5</f>
        <v>2194</v>
      </c>
      <c r="LL34" s="20">
        <f>+LL32+41</f>
        <v>2141</v>
      </c>
      <c r="LM34" s="20">
        <f>+LM32+13</f>
        <v>2008</v>
      </c>
      <c r="LN34" s="20">
        <f>+LN32+31</f>
        <v>2563</v>
      </c>
      <c r="LO34" s="20">
        <f>+LO32+27</f>
        <v>2145</v>
      </c>
      <c r="LP34" s="20">
        <f>+LP32+4</f>
        <v>1788</v>
      </c>
      <c r="LQ34" s="20">
        <f>+LQ32+17</f>
        <v>1649</v>
      </c>
      <c r="LR34" s="20">
        <f>LR32+22</f>
        <v>1692</v>
      </c>
      <c r="LS34" s="20">
        <f>LS32+31</f>
        <v>2348</v>
      </c>
      <c r="LT34" s="20">
        <f>+LT32+37</f>
        <v>2086</v>
      </c>
      <c r="LU34" s="20">
        <f>+LU32+1</f>
        <v>2076</v>
      </c>
      <c r="LV34" s="20">
        <f>+LV32+6</f>
        <v>1974</v>
      </c>
      <c r="LW34" s="20">
        <f>+LW32+57</f>
        <v>1777</v>
      </c>
      <c r="LX34" s="20">
        <f>+LX32+110</f>
        <v>3022</v>
      </c>
      <c r="LY34" s="20">
        <f>+LY32+86</f>
        <v>2553</v>
      </c>
      <c r="LZ34" s="20">
        <f>+LZ32+6</f>
        <v>2629</v>
      </c>
      <c r="MA34" s="20">
        <f>+MA32+21</f>
        <v>2672</v>
      </c>
      <c r="MB34" s="20">
        <f>+MB32+56</f>
        <v>1640</v>
      </c>
      <c r="MC34" s="20">
        <f>+MC32+69</f>
        <v>2398</v>
      </c>
      <c r="MD34" s="20">
        <f>MD32+8</f>
        <v>2082</v>
      </c>
      <c r="ME34" s="20">
        <f>+ME32+25</f>
        <v>1972</v>
      </c>
      <c r="MF34" s="20">
        <f>+MF32+34</f>
        <v>2360</v>
      </c>
      <c r="MG34" s="20">
        <f>+MG32+33</f>
        <v>1605</v>
      </c>
      <c r="MH34" s="20">
        <f>+MH32+29</f>
        <v>2815</v>
      </c>
      <c r="MI34" s="20">
        <f>+MI32+6</f>
        <v>2249</v>
      </c>
      <c r="MJ34" s="20">
        <f>+MJ32+26</f>
        <v>1880</v>
      </c>
      <c r="MK34" s="20">
        <f>+MK32+0</f>
        <v>1724</v>
      </c>
      <c r="ML34" s="20">
        <f>ML32+43</f>
        <v>1515</v>
      </c>
      <c r="MM34" s="20">
        <f>+MM32+4</f>
        <v>2333</v>
      </c>
      <c r="MN34" s="20">
        <f>+MN32+42</f>
        <v>2077</v>
      </c>
      <c r="MO34" s="20">
        <f>MO32+22</f>
        <v>2000</v>
      </c>
      <c r="MP34" s="20">
        <f>+MP32+1</f>
        <v>1828</v>
      </c>
      <c r="MQ34" s="20">
        <f>+MQ32+17</f>
        <v>1566</v>
      </c>
      <c r="MR34" s="20">
        <f>+MR32+44</f>
        <v>2645</v>
      </c>
      <c r="MS34" s="20">
        <f>+MS32+39</f>
        <v>2824</v>
      </c>
      <c r="MT34" s="20">
        <f>+MT32+25</f>
        <v>2589</v>
      </c>
      <c r="MU34" s="20">
        <f>+MU32+0</f>
        <v>2467</v>
      </c>
      <c r="MV34" s="20">
        <f>+MV32+171</f>
        <v>2708</v>
      </c>
      <c r="MW34" s="20">
        <f>+MW32+34</f>
        <v>3693</v>
      </c>
      <c r="MX34" s="20">
        <f>+MX32+2</f>
        <v>2220</v>
      </c>
      <c r="MY34" s="20">
        <f>+MY32+2</f>
        <v>1788</v>
      </c>
      <c r="MZ34" s="20">
        <f>+MZ32+40</f>
        <v>1565</v>
      </c>
      <c r="NA34" s="20">
        <f>+NA32+1</f>
        <v>2680</v>
      </c>
      <c r="NB34" s="20">
        <f>+NB32+27</f>
        <v>2303</v>
      </c>
      <c r="NC34" s="20">
        <f>+NC32+2</f>
        <v>1825</v>
      </c>
      <c r="ND34" s="20">
        <f>+ND32+0</f>
        <v>1637</v>
      </c>
      <c r="NE34" s="20">
        <f>+NE32+59</f>
        <v>1493</v>
      </c>
      <c r="NF34" s="20">
        <f>+NF32+46</f>
        <v>2204</v>
      </c>
      <c r="NG34" s="20">
        <f>+NG32+3</f>
        <v>1933</v>
      </c>
      <c r="NH34" s="20">
        <f>+NH32+0</f>
        <v>1672</v>
      </c>
      <c r="NI34" s="20">
        <f>+NI32+0</f>
        <v>1532</v>
      </c>
      <c r="NJ34" s="20">
        <f>+NJ32+6</f>
        <v>1293</v>
      </c>
      <c r="NK34" s="20">
        <f>+NK32+42</f>
        <v>2392</v>
      </c>
      <c r="NL34" s="20">
        <f>+NL32+16</f>
        <v>2418</v>
      </c>
      <c r="NM34" s="20">
        <f>+NM32+3</f>
        <v>1820</v>
      </c>
      <c r="NN34" s="20">
        <f>+NN32+81</f>
        <v>1868</v>
      </c>
      <c r="NO34" s="20">
        <f>+NO32+33</f>
        <v>2323</v>
      </c>
      <c r="NP34" s="20">
        <f>+NP32+125</f>
        <v>2856</v>
      </c>
      <c r="NQ34" s="20">
        <f>+NQ32+89</f>
        <v>2273</v>
      </c>
      <c r="NR34" s="20">
        <f>NR32+235</f>
        <v>2672</v>
      </c>
      <c r="NS34" s="20">
        <f>+NS32+3</f>
        <v>1836</v>
      </c>
      <c r="NT34" s="20">
        <f>+NT32+78</f>
        <v>2772</v>
      </c>
      <c r="NU34" s="20">
        <f>+NU32+33</f>
        <v>2602</v>
      </c>
      <c r="NV34" s="20">
        <f>+NV32+3</f>
        <v>2297</v>
      </c>
      <c r="NW34" s="20">
        <f>NW32+27</f>
        <v>2362</v>
      </c>
      <c r="NX34" s="20">
        <f>NX32+17</f>
        <v>1923</v>
      </c>
      <c r="NY34" s="20">
        <f>NY32+16</f>
        <v>3000</v>
      </c>
      <c r="NZ34" s="20">
        <f>NZ32+2</f>
        <v>2460</v>
      </c>
      <c r="OA34" s="20">
        <f>OA32+14</f>
        <v>2027</v>
      </c>
      <c r="OB34" s="20">
        <f>OB32+18</f>
        <v>1757</v>
      </c>
      <c r="OC34" s="20">
        <f>OC32+19</f>
        <v>1879</v>
      </c>
      <c r="OD34" s="20">
        <f>OD32+29</f>
        <v>2620</v>
      </c>
      <c r="OE34" s="20">
        <f>OE32+8</f>
        <v>2213</v>
      </c>
      <c r="OF34" s="20">
        <f>OF32+37</f>
        <v>2120</v>
      </c>
      <c r="OG34" s="20">
        <f>OG32+2</f>
        <v>1973</v>
      </c>
      <c r="OH34" s="20">
        <f>+OH32+20</f>
        <v>1920</v>
      </c>
      <c r="OI34" s="20">
        <f>+OI32+45</f>
        <v>1500</v>
      </c>
      <c r="OJ34" s="20">
        <f>+OJ32+53</f>
        <v>2732</v>
      </c>
      <c r="OK34" s="20">
        <f>+OK32+10</f>
        <v>2400</v>
      </c>
      <c r="OL34" s="20">
        <f>+OL32+21</f>
        <v>2353</v>
      </c>
      <c r="OM34" s="20">
        <f>OM32+16</f>
        <v>2224</v>
      </c>
      <c r="ON34" s="20">
        <f>+ON32+31</f>
        <v>2550</v>
      </c>
      <c r="OO34" s="20">
        <f>+OO32+9</f>
        <v>2319</v>
      </c>
      <c r="OP34" s="20">
        <f>+OP32+6</f>
        <v>2009</v>
      </c>
      <c r="OQ34" s="20">
        <f>+OQ32+43</f>
        <v>1801</v>
      </c>
      <c r="OR34" s="20">
        <f>OR32+30</f>
        <v>1881</v>
      </c>
      <c r="OS34" s="20">
        <f>+OS32+183</f>
        <v>1836</v>
      </c>
      <c r="OT34" s="20">
        <f>+OT32+48</f>
        <v>2343</v>
      </c>
      <c r="OU34" s="20">
        <f>+OU32+37</f>
        <v>2050</v>
      </c>
      <c r="OV34" s="20">
        <f>OV32+11</f>
        <v>1944</v>
      </c>
      <c r="OW34" s="20">
        <f>OW32+1</f>
        <v>1902</v>
      </c>
      <c r="OX34" s="20">
        <f>+OX32+6</f>
        <v>2632</v>
      </c>
      <c r="OY34" s="20">
        <f>+OY32+3</f>
        <v>2379</v>
      </c>
      <c r="OZ34" s="20">
        <f>+OZ32+2</f>
        <v>2053</v>
      </c>
      <c r="PA34" s="20">
        <f>+PA32+6</f>
        <v>1768</v>
      </c>
      <c r="PB34" s="20">
        <f>+PB32+5</f>
        <v>1610</v>
      </c>
      <c r="PC34" s="20">
        <f>PC32+1</f>
        <v>2945</v>
      </c>
      <c r="PD34" s="20">
        <f>+PD32+27</f>
        <v>2780</v>
      </c>
      <c r="PE34" s="20">
        <f>+PE32+20</f>
        <v>2335</v>
      </c>
      <c r="PF34" s="20">
        <f>+PF32+111</f>
        <v>2456</v>
      </c>
      <c r="PG34" s="20">
        <f>+PG32+34</f>
        <v>2068</v>
      </c>
      <c r="PH34" s="20">
        <f>+PH32+27</f>
        <v>3415</v>
      </c>
      <c r="PI34" s="20">
        <f>+PI32+23</f>
        <v>2673</v>
      </c>
      <c r="PJ34" s="20">
        <f>+PJ32+33</f>
        <v>2816</v>
      </c>
      <c r="PK34" s="20">
        <f>+PK32+3</f>
        <v>1942</v>
      </c>
      <c r="PL34" s="20">
        <f>+PL32+76</f>
        <v>1970</v>
      </c>
      <c r="PM34" s="20">
        <f>+PM32+16</f>
        <v>2605</v>
      </c>
      <c r="PN34" s="20">
        <f>+PN32+3</f>
        <v>2262</v>
      </c>
      <c r="PO34" s="20">
        <f>+PO32+29</f>
        <v>2659</v>
      </c>
      <c r="PP34" s="20">
        <f>PP32+16</f>
        <v>2209</v>
      </c>
      <c r="PQ34" s="20">
        <f>+PQ32+132</f>
        <v>2907</v>
      </c>
      <c r="PR34" s="20">
        <f>+PR32+5</f>
        <v>2611</v>
      </c>
      <c r="PS34" s="20">
        <f>+PS32+6</f>
        <v>2146</v>
      </c>
      <c r="PT34" s="20">
        <f>+PT32+7</f>
        <v>1819</v>
      </c>
      <c r="PU34" s="20">
        <f>+PU32+11</f>
        <v>1700</v>
      </c>
      <c r="PV34" s="20">
        <f>+PV32+50</f>
        <v>2723</v>
      </c>
      <c r="PW34" s="20">
        <f>+PW32+36</f>
        <v>2325</v>
      </c>
      <c r="PX34" s="20">
        <f>+PX32+26</f>
        <v>2052</v>
      </c>
      <c r="PY34" s="20">
        <f>+PY32+31</f>
        <v>2114</v>
      </c>
      <c r="PZ34" s="20">
        <f>PZ32+36</f>
        <v>2259</v>
      </c>
      <c r="QA34" s="20">
        <f>+QA32+126</f>
        <v>2396</v>
      </c>
      <c r="QB34" s="20">
        <f>QB32+38</f>
        <v>2647</v>
      </c>
      <c r="QC34" s="20">
        <f>QC32+32</f>
        <v>1996</v>
      </c>
      <c r="QD34" s="20">
        <f>+QD32+31</f>
        <v>2059</v>
      </c>
      <c r="QE34" s="20">
        <f>+QE32+17</f>
        <v>2578</v>
      </c>
      <c r="QF34" s="20">
        <f>+QF32+30</f>
        <v>2768</v>
      </c>
      <c r="QG34" s="20">
        <f>+QG32+12</f>
        <v>2204</v>
      </c>
      <c r="QH34" s="20">
        <f>+QH32+56</f>
        <v>2318</v>
      </c>
      <c r="QI34" s="20">
        <f>+QI32+63</f>
        <v>2769</v>
      </c>
      <c r="QJ34" s="20">
        <f>+QJ32+8</f>
        <v>2607</v>
      </c>
      <c r="QK34" s="20">
        <f>+QK32+2</f>
        <v>2137</v>
      </c>
      <c r="QL34" s="20">
        <f>+QL32+6</f>
        <v>1818</v>
      </c>
      <c r="QM34" s="20">
        <f>+QM32+7</f>
        <v>2009</v>
      </c>
      <c r="QN34" s="20">
        <f>+QN32+8</f>
        <v>2543</v>
      </c>
      <c r="QO34" s="20">
        <f>+QO32+6</f>
        <v>2241</v>
      </c>
      <c r="QP34" s="20">
        <f>+QP32+1</f>
        <v>2007</v>
      </c>
      <c r="QQ34" s="20">
        <f>+QQ32+16</f>
        <v>2161</v>
      </c>
      <c r="QR34" s="20">
        <f>+QR32+1</f>
        <v>1827</v>
      </c>
      <c r="QS34" s="20">
        <f>+QS32+88</f>
        <v>2998</v>
      </c>
      <c r="QT34" s="20">
        <f>+QT32+109</f>
        <v>3079</v>
      </c>
      <c r="QU34" s="20">
        <f>+QU32+10</f>
        <v>2742</v>
      </c>
      <c r="QV34" s="20">
        <f>+QV32+21</f>
        <v>2791</v>
      </c>
      <c r="QW34" s="20">
        <f>QW32+15</f>
        <v>2820</v>
      </c>
      <c r="QX34" s="20">
        <f>QX32+114</f>
        <v>3234</v>
      </c>
      <c r="QY34" s="20">
        <f>+QY32+1</f>
        <v>2308</v>
      </c>
      <c r="QZ34" s="20">
        <f>+QZ32+4</f>
        <v>2071</v>
      </c>
      <c r="RA34" s="20">
        <f>+RA32+3</f>
        <v>2195</v>
      </c>
      <c r="RB34" s="20">
        <f>+RB32+50</f>
        <v>1964</v>
      </c>
      <c r="RC34" s="20">
        <f>+RC32+138</f>
        <v>2963</v>
      </c>
      <c r="RD34" s="20">
        <f>+RD32+18</f>
        <v>2559</v>
      </c>
      <c r="RE34" s="20">
        <f>+RE32+7</f>
        <v>2233</v>
      </c>
      <c r="RF34" s="20">
        <f>RF32+15</f>
        <v>2371</v>
      </c>
      <c r="RG34" s="20">
        <f>+RG32+11</f>
        <v>2759</v>
      </c>
      <c r="RH34" s="20">
        <f>+RH32+10</f>
        <v>2257</v>
      </c>
      <c r="RI34" s="20">
        <f>RI32+0</f>
        <v>1429</v>
      </c>
      <c r="RJ34" s="20">
        <f>RJ32+92</f>
        <v>1894</v>
      </c>
      <c r="RK34" s="20">
        <f>RK32+71</f>
        <v>4249</v>
      </c>
      <c r="RL34" s="20">
        <f>+RL32+13</f>
        <v>2885</v>
      </c>
      <c r="RM34" s="20">
        <f>+RM32+41</f>
        <v>3441</v>
      </c>
      <c r="RN34" s="20">
        <f>+RN32+18</f>
        <v>2558</v>
      </c>
      <c r="RO34" s="20">
        <f>+RO32+54</f>
        <v>3811</v>
      </c>
      <c r="RP34" s="20">
        <f>+RP32+156</f>
        <v>3045</v>
      </c>
      <c r="RQ34" s="20">
        <v>3650</v>
      </c>
      <c r="RR34" s="20">
        <f>RR32+2</f>
        <v>2365</v>
      </c>
      <c r="RS34" s="20">
        <f>RS32+11</f>
        <v>2576</v>
      </c>
      <c r="RT34" s="20">
        <f>RT32+62</f>
        <v>1818</v>
      </c>
      <c r="RU34" s="20">
        <f>RU32+106</f>
        <v>3250</v>
      </c>
      <c r="RV34" s="20">
        <f>RV32+22</f>
        <v>2653</v>
      </c>
      <c r="RW34" s="20">
        <f>RW32+10</f>
        <v>2465</v>
      </c>
      <c r="RX34" s="20">
        <f>RX32+5</f>
        <v>1998</v>
      </c>
      <c r="RY34" s="20">
        <f>RY32+24</f>
        <v>2790</v>
      </c>
      <c r="RZ34" s="20">
        <v>2275</v>
      </c>
      <c r="SA34" s="20">
        <f>SA32+2</f>
        <v>1629</v>
      </c>
      <c r="SB34" s="20">
        <v>1935</v>
      </c>
      <c r="SC34" s="20">
        <v>1273</v>
      </c>
      <c r="SD34" s="20">
        <f>SD32+1</f>
        <v>2634</v>
      </c>
      <c r="SE34" s="20">
        <f>SE32+35</f>
        <v>2982</v>
      </c>
      <c r="SF34" s="20">
        <f>SF32+11</f>
        <v>2465</v>
      </c>
      <c r="SG34" s="20">
        <f>SG32+33</f>
        <v>2018</v>
      </c>
      <c r="SH34" s="20">
        <f>SH32+179</f>
        <v>3334</v>
      </c>
      <c r="SI34" s="20">
        <f>SI32+36</f>
        <v>3441</v>
      </c>
      <c r="SJ34" s="20">
        <f>SJ32+186</f>
        <v>3286</v>
      </c>
      <c r="SK34" s="20">
        <f>SK32+50</f>
        <v>2944</v>
      </c>
      <c r="SL34" s="20">
        <f>SL32+81</f>
        <v>3098</v>
      </c>
      <c r="SM34" s="20">
        <f>SM32+11</f>
        <v>2779</v>
      </c>
      <c r="SN34" s="20">
        <f>SN32+0</f>
        <v>2549</v>
      </c>
      <c r="SO34" s="20">
        <f>SO32+50</f>
        <v>2522</v>
      </c>
      <c r="SP34" s="20">
        <f>SP32+73</f>
        <v>2601</v>
      </c>
      <c r="SQ34" s="20">
        <f>SQ32+77</f>
        <v>2578</v>
      </c>
      <c r="SR34" s="20">
        <f>SR32+49</f>
        <v>2991</v>
      </c>
      <c r="SS34" s="20">
        <f>SS32+20</f>
        <v>2582</v>
      </c>
      <c r="ST34" s="20">
        <f>ST32+25</f>
        <v>2676</v>
      </c>
      <c r="SU34" s="20">
        <f>SU32+162</f>
        <v>3681</v>
      </c>
      <c r="SV34" s="20">
        <f>SV32+2</f>
        <v>3131</v>
      </c>
      <c r="SW34" s="20">
        <f>SW32+1</f>
        <v>2741</v>
      </c>
      <c r="SX34" s="20">
        <f>SX32+6</f>
        <v>2808</v>
      </c>
      <c r="SY34" s="20">
        <f>SY32+11</f>
        <v>2663</v>
      </c>
      <c r="SZ34" s="20">
        <f>SZ32+89</f>
        <v>3826</v>
      </c>
      <c r="TA34" s="20">
        <f>TA32+49</f>
        <v>3166</v>
      </c>
      <c r="TB34" s="20">
        <f>TB32+145</f>
        <v>2606</v>
      </c>
      <c r="TC34" s="20">
        <f>TC32+124</f>
        <v>2500</v>
      </c>
      <c r="TD34" s="20">
        <f>TD32+180</f>
        <v>1715</v>
      </c>
      <c r="TE34" s="20">
        <f>TE32+94</f>
        <v>1513</v>
      </c>
      <c r="TF34" s="20">
        <f>TF32+89</f>
        <v>2703</v>
      </c>
      <c r="TG34" s="20">
        <f>TG32+88</f>
        <v>2859</v>
      </c>
      <c r="TH34" s="20">
        <f>TH32+10</f>
        <v>2632</v>
      </c>
      <c r="TI34" s="20">
        <f>TI32+70</f>
        <v>2470</v>
      </c>
      <c r="TJ34" s="20">
        <f>TJ32+32</f>
        <v>1470</v>
      </c>
      <c r="TK34" s="20">
        <f>TK32+68</f>
        <v>2600</v>
      </c>
      <c r="TL34" s="20">
        <f>TL32+72</f>
        <v>2745</v>
      </c>
      <c r="TM34" s="20">
        <f>TM32+27</f>
        <v>2237</v>
      </c>
      <c r="TN34" s="20">
        <v>2203</v>
      </c>
      <c r="TO34" s="20">
        <f>TO32+4</f>
        <v>2157</v>
      </c>
      <c r="TP34" s="20">
        <f>TP32+54</f>
        <v>2686</v>
      </c>
      <c r="TQ34" s="20">
        <f>TQ32+92</f>
        <v>2978</v>
      </c>
      <c r="TR34" s="20">
        <f>TR32+61</f>
        <v>2345</v>
      </c>
      <c r="TS34" s="20">
        <f>TS32+13</f>
        <v>2215</v>
      </c>
      <c r="TT34" s="20">
        <f>TT32+97</f>
        <v>2984</v>
      </c>
      <c r="TU34" s="20">
        <f>TU32+124</f>
        <v>1859</v>
      </c>
      <c r="TV34" s="20">
        <f>TV32+148</f>
        <v>1531</v>
      </c>
      <c r="TW34" s="20">
        <f>TW32+66</f>
        <v>1469</v>
      </c>
      <c r="TX34" s="20">
        <f>TX32+164</f>
        <v>1372</v>
      </c>
      <c r="TY34" s="20">
        <f>TY32+75</f>
        <v>233</v>
      </c>
      <c r="TZ34" s="20">
        <f>TZ32+34</f>
        <v>1220</v>
      </c>
      <c r="UA34" s="20">
        <f>UA32+74</f>
        <v>528</v>
      </c>
      <c r="UB34" s="20">
        <f>UB32+57</f>
        <v>1130</v>
      </c>
      <c r="UC34" s="20">
        <f>UC32+95</f>
        <v>591</v>
      </c>
      <c r="UD34" s="20">
        <f>UD32+17</f>
        <v>110</v>
      </c>
      <c r="UE34" s="20">
        <f>UE32+41</f>
        <v>307</v>
      </c>
      <c r="UF34" s="20">
        <f>UF32+46</f>
        <v>2037</v>
      </c>
      <c r="UG34" s="20">
        <f>UG32+32</f>
        <v>1904</v>
      </c>
      <c r="UH34" s="20">
        <f>UH32+1</f>
        <v>1792</v>
      </c>
      <c r="UI34" s="20">
        <f>UI32+56</f>
        <v>2486</v>
      </c>
      <c r="UJ34" s="20">
        <f>UJ32+3</f>
        <v>2288</v>
      </c>
      <c r="UK34" s="20">
        <f>UK32+3</f>
        <v>2316</v>
      </c>
      <c r="UL34" s="20">
        <f>UL32+2</f>
        <v>2157</v>
      </c>
      <c r="UM34" s="20">
        <f>UM32+3</f>
        <v>1708</v>
      </c>
      <c r="UN34" s="20">
        <f>UN32+91</f>
        <v>2267</v>
      </c>
      <c r="UO34" s="20">
        <f>UO32+13</f>
        <v>2258</v>
      </c>
      <c r="UP34" s="20">
        <f>UP32+41</f>
        <v>2505</v>
      </c>
      <c r="UQ34" s="20">
        <f>UQ32+15</f>
        <v>2260</v>
      </c>
      <c r="UR34" s="20">
        <f>UR32+33</f>
        <v>2314</v>
      </c>
      <c r="US34" s="20">
        <f>US32+87</f>
        <v>2710</v>
      </c>
      <c r="UT34" s="20">
        <f>UT32+12</f>
        <v>2731</v>
      </c>
      <c r="UU34" s="20">
        <f>UU32+10</f>
        <v>2633</v>
      </c>
      <c r="UV34" s="20">
        <f>UV32+4</f>
        <v>2609</v>
      </c>
      <c r="UW34" s="20">
        <f>UW32+6</f>
        <v>2167</v>
      </c>
      <c r="UX34" s="20">
        <f>UX32+131</f>
        <v>2962</v>
      </c>
      <c r="UY34" s="20">
        <f>UY32+13</f>
        <v>2500</v>
      </c>
      <c r="UZ34" s="20">
        <f>UZ32+3</f>
        <v>2146</v>
      </c>
      <c r="VA34" s="20">
        <f>VA32+4</f>
        <v>1856</v>
      </c>
      <c r="VB34" s="20">
        <f>VB32+64</f>
        <v>3105</v>
      </c>
      <c r="VC34" s="20">
        <f>VC32+16</f>
        <v>2306</v>
      </c>
      <c r="VD34" s="20">
        <f>VD32+7</f>
        <v>2054</v>
      </c>
      <c r="VE34" s="20">
        <f>VE32+3</f>
        <v>1794</v>
      </c>
      <c r="VF34" s="20">
        <f>VF32+11</f>
        <v>1950</v>
      </c>
      <c r="VG34" s="20">
        <f>VG32+16</f>
        <v>2451</v>
      </c>
      <c r="VH34" s="20">
        <f>VH32+8</f>
        <v>2286</v>
      </c>
      <c r="VI34" s="20">
        <f>VI32+1</f>
        <v>2220</v>
      </c>
      <c r="VJ34" s="20">
        <f>VJ32+2</f>
        <v>1992</v>
      </c>
      <c r="VK34" s="20">
        <f>VK32+1</f>
        <v>2121</v>
      </c>
      <c r="VL34" s="20">
        <f>VL32+55</f>
        <v>2606</v>
      </c>
      <c r="VM34" s="20">
        <f>VM32+35</f>
        <v>2572</v>
      </c>
      <c r="VN34" s="20">
        <f>VN32+14</f>
        <v>2350</v>
      </c>
      <c r="VO34" s="20">
        <f>VO32+21</f>
        <v>2409</v>
      </c>
      <c r="VP34" s="20">
        <f>VP32+17</f>
        <v>2396</v>
      </c>
      <c r="VQ34" s="20">
        <f>VQ32+11</f>
        <v>2651</v>
      </c>
      <c r="VR34" s="20">
        <f>VR32+6</f>
        <v>2215</v>
      </c>
      <c r="VS34" s="20">
        <f>VS32+1</f>
        <v>1822</v>
      </c>
      <c r="VT34" s="20">
        <f>VT32+3</f>
        <v>1707</v>
      </c>
      <c r="VU34" s="20">
        <f>VU32+0</f>
        <v>1681</v>
      </c>
      <c r="VV34" s="20">
        <f>VV32+37</f>
        <v>2560</v>
      </c>
      <c r="VW34" s="20">
        <f>VW32+5</f>
        <v>2070</v>
      </c>
      <c r="VX34" s="20">
        <f>VX32+3</f>
        <v>1813</v>
      </c>
      <c r="VY34" s="20">
        <f>VY32+0</f>
        <v>1657</v>
      </c>
      <c r="VZ34" s="20">
        <f>VZ32+0</f>
        <v>1680</v>
      </c>
      <c r="WA34" s="20">
        <f>WA32+6</f>
        <v>2610</v>
      </c>
      <c r="WB34" s="20">
        <f>WB32+0</f>
        <v>2023</v>
      </c>
      <c r="WC34" s="20">
        <f>WC32+1</f>
        <v>1662</v>
      </c>
      <c r="WD34" s="20">
        <f>WD32+14</f>
        <v>1593</v>
      </c>
      <c r="WE34" s="20">
        <f>1401+0</f>
        <v>1401</v>
      </c>
      <c r="WF34" s="20">
        <f>WF32+6</f>
        <v>2778</v>
      </c>
      <c r="WG34" s="20">
        <f>WG32+0</f>
        <v>2450</v>
      </c>
      <c r="WH34" s="20">
        <f>WH32+15</f>
        <v>2616</v>
      </c>
      <c r="WI34" s="20">
        <f>WI32+0</f>
        <v>2124</v>
      </c>
      <c r="WJ34" s="20">
        <f>WJ32+2</f>
        <v>2879</v>
      </c>
      <c r="WK34" s="20">
        <f>WK32+2</f>
        <v>2977</v>
      </c>
      <c r="WL34" s="20">
        <f>WL32+1</f>
        <v>2638</v>
      </c>
      <c r="WM34" s="20">
        <f>WM32+1</f>
        <v>2001</v>
      </c>
      <c r="WN34" s="20">
        <f>WN32+10</f>
        <v>1898</v>
      </c>
      <c r="WO34" s="20">
        <f>WO32+4</f>
        <v>2708</v>
      </c>
      <c r="WP34" s="20">
        <f>WP32+0</f>
        <v>2374</v>
      </c>
      <c r="WQ34" s="20">
        <f>WQ32+1</f>
        <v>1869</v>
      </c>
      <c r="WR34" s="20">
        <f>WR32+0</f>
        <v>1701</v>
      </c>
      <c r="WS34" s="20">
        <f>WS32+11</f>
        <v>1576</v>
      </c>
      <c r="WT34" s="20">
        <f>WT32+1</f>
        <v>2149</v>
      </c>
      <c r="WU34" s="20">
        <f>WU32+0</f>
        <v>1850</v>
      </c>
      <c r="WV34" s="20">
        <f>WV32+1</f>
        <v>1945</v>
      </c>
      <c r="WW34" s="20">
        <f>WW32</f>
        <v>1611</v>
      </c>
      <c r="WX34" s="20">
        <f>WX32+1</f>
        <v>1398</v>
      </c>
      <c r="WY34" s="20">
        <f>WY32+8</f>
        <v>2117</v>
      </c>
      <c r="WZ34" s="20">
        <f>WZ32+4</f>
        <v>1868</v>
      </c>
      <c r="XA34" s="20">
        <f>XA32+0</f>
        <v>2037</v>
      </c>
      <c r="XB34" s="20">
        <f>+XB32+1</f>
        <v>1901</v>
      </c>
      <c r="XC34" s="20">
        <f>XC32+35</f>
        <v>1874</v>
      </c>
      <c r="XD34" s="20">
        <f>XD32+7</f>
        <v>2424</v>
      </c>
      <c r="XE34" s="20">
        <f>XE32+3</f>
        <v>2730</v>
      </c>
      <c r="XF34" s="20">
        <f>XF32+67</f>
        <v>2408</v>
      </c>
      <c r="XG34" s="20">
        <f>XG32+0</f>
        <v>2544</v>
      </c>
      <c r="XH34" s="20">
        <f>XH32+0</f>
        <v>2727</v>
      </c>
      <c r="XI34" s="20">
        <f>XI32+6</f>
        <v>2276</v>
      </c>
      <c r="XJ34" s="20">
        <f>XJ32+0</f>
        <v>1907</v>
      </c>
      <c r="XK34" s="20">
        <f>XK32+0</f>
        <v>1987</v>
      </c>
      <c r="XL34" s="20">
        <f>+XL32+3</f>
        <v>2018</v>
      </c>
      <c r="XM34" s="20">
        <v>3220</v>
      </c>
      <c r="XN34" s="20">
        <v>1988</v>
      </c>
      <c r="XO34" s="20">
        <v>2112</v>
      </c>
      <c r="XP34" s="20">
        <v>1878</v>
      </c>
      <c r="XQ34" s="20">
        <v>2086</v>
      </c>
      <c r="XR34" s="20">
        <v>2497</v>
      </c>
      <c r="XS34" s="20">
        <v>2350</v>
      </c>
      <c r="XT34" s="20">
        <v>2062</v>
      </c>
      <c r="XU34" s="20">
        <v>1854</v>
      </c>
      <c r="XV34" s="20">
        <v>2059</v>
      </c>
      <c r="XW34" s="20">
        <v>3415</v>
      </c>
      <c r="XX34" s="20">
        <v>3311</v>
      </c>
      <c r="XY34" s="20">
        <v>2766</v>
      </c>
      <c r="XZ34" s="20">
        <v>2984</v>
      </c>
      <c r="YA34" s="20">
        <v>2788</v>
      </c>
      <c r="YB34" s="20">
        <v>3054</v>
      </c>
      <c r="YC34" s="20">
        <v>2444</v>
      </c>
      <c r="YD34" s="20">
        <v>2201</v>
      </c>
      <c r="YE34" s="20">
        <v>2035</v>
      </c>
      <c r="YF34" s="20">
        <v>1973</v>
      </c>
      <c r="YG34" s="20">
        <v>3372</v>
      </c>
      <c r="YH34" s="20">
        <v>2553</v>
      </c>
      <c r="YI34" s="20">
        <v>2506</v>
      </c>
      <c r="YJ34" s="20">
        <v>2055</v>
      </c>
      <c r="YK34" s="20">
        <v>2011</v>
      </c>
      <c r="YL34" s="20">
        <v>2418</v>
      </c>
      <c r="YM34" s="20">
        <v>2458</v>
      </c>
      <c r="YN34" s="20">
        <v>2164</v>
      </c>
      <c r="YO34" s="20">
        <v>2014</v>
      </c>
      <c r="YP34" s="20">
        <v>1735</v>
      </c>
      <c r="YQ34" s="20">
        <v>2628</v>
      </c>
      <c r="YR34" s="20">
        <v>2640</v>
      </c>
      <c r="YS34" s="20">
        <v>2385</v>
      </c>
      <c r="YT34" s="20">
        <v>2367</v>
      </c>
      <c r="YU34" s="20">
        <v>2075</v>
      </c>
      <c r="YV34" s="20">
        <v>2449</v>
      </c>
      <c r="YW34" s="20">
        <v>1996</v>
      </c>
      <c r="YX34" s="20">
        <v>2433</v>
      </c>
      <c r="YY34" s="20">
        <v>92</v>
      </c>
      <c r="YZ34" s="20">
        <v>475</v>
      </c>
      <c r="ZA34" s="20">
        <v>1298</v>
      </c>
      <c r="ZB34" s="20">
        <v>2122</v>
      </c>
      <c r="ZC34" s="20">
        <v>1828</v>
      </c>
      <c r="ZD34" s="20">
        <v>2452</v>
      </c>
      <c r="ZE34" s="20">
        <v>2777</v>
      </c>
      <c r="ZF34" s="20">
        <v>2512</v>
      </c>
      <c r="ZG34" s="20">
        <v>2167</v>
      </c>
      <c r="ZH34" s="20">
        <v>1832</v>
      </c>
      <c r="ZI34" s="20">
        <v>2727</v>
      </c>
      <c r="ZJ34" s="20">
        <v>2170</v>
      </c>
      <c r="ZK34" s="20">
        <v>2339</v>
      </c>
      <c r="ZL34" s="20">
        <v>2282</v>
      </c>
      <c r="ZM34" s="20">
        <v>2100</v>
      </c>
      <c r="ZN34" s="20">
        <v>3197</v>
      </c>
      <c r="ZO34" s="20">
        <v>2813</v>
      </c>
      <c r="ZP34" s="20">
        <v>3361</v>
      </c>
      <c r="ZQ34" s="20">
        <v>2793</v>
      </c>
      <c r="ZR34" s="20">
        <v>2566</v>
      </c>
      <c r="ZS34" s="20">
        <v>2753</v>
      </c>
      <c r="ZT34" s="20">
        <v>2724</v>
      </c>
      <c r="ZU34" s="20">
        <v>2501</v>
      </c>
      <c r="ZV34" s="20">
        <v>2381</v>
      </c>
      <c r="ZW34" s="20">
        <v>2445</v>
      </c>
      <c r="ZX34" s="20">
        <v>2725</v>
      </c>
      <c r="ZY34" s="20">
        <v>2798</v>
      </c>
      <c r="ZZ34" s="20">
        <v>2110</v>
      </c>
      <c r="AAA34" s="20">
        <v>2274</v>
      </c>
      <c r="AAB34" s="20">
        <v>2154</v>
      </c>
      <c r="AAC34" s="20">
        <v>2595</v>
      </c>
      <c r="AAD34" s="20">
        <v>2502</v>
      </c>
      <c r="AAE34" s="20">
        <v>2245</v>
      </c>
      <c r="AAF34" s="20">
        <v>2807</v>
      </c>
      <c r="AAG34" s="20">
        <v>2063</v>
      </c>
      <c r="AAH34" s="20">
        <v>3047</v>
      </c>
      <c r="AAI34" s="20">
        <v>2539</v>
      </c>
      <c r="AAJ34" s="20">
        <v>3102</v>
      </c>
      <c r="AAK34" s="20">
        <v>3069</v>
      </c>
      <c r="AAL34" s="20">
        <v>2839</v>
      </c>
      <c r="AAM34" s="20">
        <v>2064</v>
      </c>
      <c r="AAN34" s="20">
        <v>3080</v>
      </c>
      <c r="AAO34" s="20">
        <v>2938</v>
      </c>
      <c r="AAP34" s="20">
        <v>2609</v>
      </c>
      <c r="AAQ34" s="20">
        <v>3765</v>
      </c>
      <c r="AAR34" s="20">
        <v>2752</v>
      </c>
      <c r="AAS34" s="20">
        <v>3656</v>
      </c>
      <c r="AAT34" s="20">
        <v>3140</v>
      </c>
      <c r="AAU34" s="20">
        <v>2339</v>
      </c>
      <c r="AAV34" s="20">
        <v>3057</v>
      </c>
      <c r="AAW34" s="20">
        <v>2709</v>
      </c>
      <c r="AAX34" s="20">
        <v>2006</v>
      </c>
      <c r="AAY34" s="20">
        <v>3770</v>
      </c>
      <c r="AAZ34" s="20">
        <v>3334</v>
      </c>
      <c r="ABA34" s="20">
        <v>2913</v>
      </c>
      <c r="ABB34" s="20">
        <v>2913</v>
      </c>
      <c r="ABC34" s="20">
        <v>2988</v>
      </c>
      <c r="ABD34" s="20">
        <v>2410</v>
      </c>
      <c r="ABE34" s="20">
        <v>2840</v>
      </c>
      <c r="ABF34" s="20">
        <v>3624</v>
      </c>
      <c r="ABG34" s="20">
        <v>3377</v>
      </c>
      <c r="ABH34" s="20">
        <v>3285</v>
      </c>
      <c r="ABI34" s="20">
        <v>3724</v>
      </c>
      <c r="ABJ34" s="20">
        <v>1478</v>
      </c>
      <c r="ABK34" s="20">
        <v>3588</v>
      </c>
      <c r="ABL34" s="20">
        <v>3290</v>
      </c>
      <c r="ABM34" s="20">
        <v>2854</v>
      </c>
      <c r="ABN34" s="20">
        <v>2941</v>
      </c>
      <c r="ABO34" s="20">
        <v>2443</v>
      </c>
      <c r="ABP34" s="20">
        <v>2111</v>
      </c>
      <c r="ABQ34" s="20">
        <v>2401</v>
      </c>
      <c r="ABR34" s="20">
        <v>1729</v>
      </c>
      <c r="ABS34" s="20">
        <v>2214</v>
      </c>
      <c r="ABT34" s="20">
        <v>2792</v>
      </c>
      <c r="ABU34" s="20">
        <v>2833</v>
      </c>
      <c r="ABV34" s="20">
        <v>2363</v>
      </c>
      <c r="ABW34" s="20">
        <v>1501</v>
      </c>
      <c r="ABX34" s="20">
        <v>2401</v>
      </c>
      <c r="ABY34" s="20">
        <v>2157</v>
      </c>
      <c r="ABZ34" s="20">
        <v>2732</v>
      </c>
      <c r="ACA34" s="20">
        <v>2194</v>
      </c>
      <c r="ACB34" s="20">
        <v>3502</v>
      </c>
      <c r="ACC34" s="20">
        <v>2985</v>
      </c>
      <c r="ACD34" s="20">
        <v>2958</v>
      </c>
      <c r="ACE34" s="20">
        <v>2762</v>
      </c>
      <c r="ACF34" s="20">
        <v>1852</v>
      </c>
      <c r="ACG34" s="20">
        <v>2078</v>
      </c>
      <c r="ACH34" s="20">
        <v>3026</v>
      </c>
      <c r="ACI34" s="20">
        <v>1369</v>
      </c>
      <c r="ACJ34" s="20">
        <v>335</v>
      </c>
      <c r="ACK34" s="20">
        <v>1465</v>
      </c>
      <c r="ACL34" s="20">
        <v>878</v>
      </c>
      <c r="ACM34" s="20">
        <v>2311</v>
      </c>
      <c r="ACN34" s="20">
        <v>2105</v>
      </c>
      <c r="ACO34" s="20">
        <v>1318</v>
      </c>
      <c r="ACP34" s="20">
        <v>127</v>
      </c>
      <c r="ACQ34" s="20">
        <v>129</v>
      </c>
      <c r="ACR34" s="20">
        <v>253</v>
      </c>
      <c r="ACS34" s="20">
        <v>598</v>
      </c>
      <c r="ACT34" s="20">
        <v>10</v>
      </c>
      <c r="ACU34" s="20">
        <v>15</v>
      </c>
      <c r="ACV34" s="20">
        <v>15</v>
      </c>
      <c r="ACW34" s="20">
        <v>57</v>
      </c>
      <c r="ACX34" s="20">
        <v>81</v>
      </c>
      <c r="ACY34" s="20">
        <v>2386</v>
      </c>
      <c r="ACZ34" s="20">
        <v>3038</v>
      </c>
      <c r="ADA34" s="20">
        <v>2396</v>
      </c>
      <c r="ADB34" s="20">
        <v>2698</v>
      </c>
      <c r="ADC34" s="20">
        <v>2206</v>
      </c>
      <c r="ADD34" s="20">
        <v>2301</v>
      </c>
      <c r="ADE34" s="20">
        <v>2856</v>
      </c>
      <c r="ADF34" s="20">
        <v>3055</v>
      </c>
      <c r="ADG34" s="20">
        <v>2793</v>
      </c>
      <c r="ADH34" s="20">
        <v>2191</v>
      </c>
      <c r="ADI34" s="20">
        <v>3429</v>
      </c>
      <c r="ADJ34" s="20">
        <v>2610</v>
      </c>
      <c r="ADK34" s="20">
        <v>3635</v>
      </c>
      <c r="ADL34" s="20">
        <v>3746</v>
      </c>
      <c r="ADM34" s="20">
        <v>2789</v>
      </c>
      <c r="ADN34" s="20">
        <v>3887</v>
      </c>
      <c r="ADO34" s="20">
        <v>3732</v>
      </c>
      <c r="ADP34" s="20">
        <v>3778</v>
      </c>
      <c r="ADQ34" s="20">
        <v>2914</v>
      </c>
      <c r="ADR34" s="20">
        <v>2373</v>
      </c>
      <c r="ADS34" s="20">
        <v>3210</v>
      </c>
      <c r="ADT34" s="20">
        <v>2861</v>
      </c>
      <c r="ADU34" s="20">
        <v>2694</v>
      </c>
      <c r="ADV34" s="20">
        <v>2403</v>
      </c>
      <c r="ADW34" s="20">
        <v>2048</v>
      </c>
      <c r="ADX34" s="20">
        <v>2887</v>
      </c>
      <c r="ADY34" s="20">
        <v>2410</v>
      </c>
      <c r="ADZ34" s="20">
        <v>2666</v>
      </c>
      <c r="AEA34" s="20">
        <v>2170</v>
      </c>
      <c r="AEB34" s="20">
        <v>2028</v>
      </c>
      <c r="AEC34" s="20">
        <v>2961</v>
      </c>
      <c r="AED34" s="20">
        <v>2516</v>
      </c>
      <c r="AEE34" s="20">
        <v>2465</v>
      </c>
      <c r="AEF34" s="20">
        <v>2438</v>
      </c>
      <c r="AEG34" s="20">
        <v>3155</v>
      </c>
      <c r="AEH34" s="20">
        <v>3454</v>
      </c>
      <c r="AEI34" s="20">
        <v>3466</v>
      </c>
      <c r="AEJ34" s="20">
        <v>3238</v>
      </c>
      <c r="AEK34" s="20">
        <v>2792</v>
      </c>
      <c r="AEL34" s="20">
        <v>3245</v>
      </c>
      <c r="AEM34" s="20">
        <v>2939</v>
      </c>
      <c r="AEN34" s="20">
        <v>2744</v>
      </c>
      <c r="AEO34" s="20">
        <v>2717</v>
      </c>
      <c r="AEP34" s="20">
        <v>2045</v>
      </c>
      <c r="AEQ34" s="20">
        <v>3495</v>
      </c>
      <c r="AER34" s="20">
        <v>2897</v>
      </c>
      <c r="AES34" s="20">
        <v>2405</v>
      </c>
      <c r="AET34" s="20">
        <v>2252</v>
      </c>
      <c r="AEU34" s="20">
        <v>2094</v>
      </c>
      <c r="AEV34" s="20">
        <v>3112</v>
      </c>
      <c r="AEW34" s="20">
        <v>2578</v>
      </c>
      <c r="AEX34" s="20">
        <v>2711</v>
      </c>
      <c r="AEY34" s="20">
        <v>2557</v>
      </c>
      <c r="AEZ34" s="20">
        <v>2327</v>
      </c>
      <c r="AFA34" s="20">
        <v>3520</v>
      </c>
      <c r="AFB34" s="20">
        <v>3647</v>
      </c>
      <c r="AFC34" s="20">
        <v>3009</v>
      </c>
      <c r="AFD34" s="20">
        <v>3255</v>
      </c>
      <c r="AFE34" s="20">
        <v>3065</v>
      </c>
      <c r="AFF34" s="20">
        <v>3789</v>
      </c>
      <c r="AFG34" s="20">
        <v>3160</v>
      </c>
      <c r="AFH34" s="20">
        <v>3002</v>
      </c>
      <c r="AFI34" s="20">
        <v>2228</v>
      </c>
      <c r="AFJ34" s="20">
        <v>1981</v>
      </c>
      <c r="AFK34" s="20">
        <v>3599</v>
      </c>
      <c r="AFL34" s="20">
        <v>2644</v>
      </c>
      <c r="AFM34" s="20">
        <v>2275</v>
      </c>
      <c r="AFN34" s="20">
        <v>2090</v>
      </c>
      <c r="AFO34" s="20">
        <v>2156</v>
      </c>
      <c r="AFP34" s="20">
        <v>2720</v>
      </c>
      <c r="AFQ34" s="20">
        <v>2344</v>
      </c>
      <c r="AFR34" s="20">
        <v>1985</v>
      </c>
      <c r="AFS34" s="20">
        <v>1699</v>
      </c>
      <c r="AFT34" s="20">
        <v>1515</v>
      </c>
      <c r="AFU34" s="20">
        <v>3312</v>
      </c>
      <c r="AFV34" s="20">
        <v>2752</v>
      </c>
      <c r="AFW34" s="20">
        <v>2550</v>
      </c>
      <c r="AFX34" s="20">
        <v>2730</v>
      </c>
      <c r="AFY34" s="20">
        <v>3448</v>
      </c>
      <c r="AFZ34" s="20">
        <v>3299</v>
      </c>
      <c r="AGA34" s="20">
        <v>2958</v>
      </c>
      <c r="AGB34" s="20">
        <v>2340</v>
      </c>
      <c r="AGC34" s="20">
        <v>1848</v>
      </c>
      <c r="AGD34" s="20">
        <v>2983</v>
      </c>
      <c r="AGE34" s="20">
        <v>2755</v>
      </c>
      <c r="AGF34" s="20">
        <v>2140</v>
      </c>
      <c r="AGG34" s="20">
        <v>2179</v>
      </c>
      <c r="AGH34" s="20">
        <v>1726</v>
      </c>
      <c r="AGI34" s="20">
        <v>2421</v>
      </c>
      <c r="AGJ34" s="20">
        <v>2031</v>
      </c>
      <c r="AGK34" s="20">
        <v>1845</v>
      </c>
      <c r="AGL34" s="20">
        <v>2034</v>
      </c>
      <c r="AGM34" s="20">
        <v>1645</v>
      </c>
      <c r="AGN34" s="20">
        <v>2332</v>
      </c>
      <c r="AGO34" s="20">
        <v>2099</v>
      </c>
      <c r="AGP34" s="20">
        <v>2010</v>
      </c>
      <c r="AGQ34" s="20">
        <v>2046</v>
      </c>
      <c r="AGR34" s="20">
        <v>1917</v>
      </c>
      <c r="AGS34" s="20">
        <v>3794</v>
      </c>
      <c r="AGT34" s="20">
        <v>2605</v>
      </c>
      <c r="AGU34" s="20">
        <v>3021</v>
      </c>
      <c r="AGV34" s="20">
        <v>2789</v>
      </c>
      <c r="AGW34" s="20">
        <v>3141</v>
      </c>
      <c r="AGX34" s="20">
        <v>2667</v>
      </c>
      <c r="AGY34" s="20">
        <v>2216</v>
      </c>
      <c r="AGZ34" s="20">
        <v>2078</v>
      </c>
      <c r="AHA34" s="20">
        <v>1779</v>
      </c>
      <c r="AHB34" s="20">
        <v>3365</v>
      </c>
      <c r="AHC34" s="20">
        <v>2892</v>
      </c>
      <c r="AHD34" s="20">
        <v>2323</v>
      </c>
      <c r="AHE34" s="20">
        <v>2182</v>
      </c>
      <c r="AHF34" s="20">
        <v>1957</v>
      </c>
      <c r="AHG34" s="20">
        <v>2594</v>
      </c>
      <c r="AHH34" s="20">
        <v>2321</v>
      </c>
      <c r="AHI34" s="20">
        <v>2227</v>
      </c>
      <c r="AHJ34" s="20">
        <v>2251</v>
      </c>
      <c r="AHK34" s="20">
        <v>2237</v>
      </c>
      <c r="AHL34" s="20">
        <v>3162</v>
      </c>
      <c r="AHM34" s="20">
        <v>2970</v>
      </c>
      <c r="AHN34" s="20">
        <v>3389</v>
      </c>
      <c r="AHO34" s="20">
        <v>2980</v>
      </c>
      <c r="AHP34" s="20">
        <v>2744</v>
      </c>
      <c r="AHQ34" s="20">
        <v>3939</v>
      </c>
      <c r="AHR34" s="20">
        <v>3265</v>
      </c>
      <c r="AHS34" s="20">
        <v>2518</v>
      </c>
      <c r="AHT34" s="20">
        <v>2121</v>
      </c>
      <c r="AHU34" s="20">
        <v>1950</v>
      </c>
      <c r="AHV34" s="20">
        <v>3106</v>
      </c>
      <c r="AHW34" s="20">
        <v>2674</v>
      </c>
      <c r="AHX34" s="20">
        <v>2036</v>
      </c>
      <c r="AHY34" s="20">
        <v>1930</v>
      </c>
      <c r="AHZ34" s="20">
        <v>1644</v>
      </c>
      <c r="AIA34" s="20">
        <v>2830</v>
      </c>
      <c r="AIB34" s="20">
        <v>2580</v>
      </c>
      <c r="AIC34" s="20">
        <v>2398</v>
      </c>
      <c r="AID34" s="20">
        <v>2047</v>
      </c>
      <c r="AIE34" s="20">
        <v>1861</v>
      </c>
      <c r="AIF34" s="20">
        <v>2731</v>
      </c>
      <c r="AIG34" s="20">
        <v>2259</v>
      </c>
      <c r="AIH34" s="20">
        <v>2447</v>
      </c>
      <c r="AII34" s="20">
        <v>2196</v>
      </c>
      <c r="AIJ34" s="20">
        <v>2372</v>
      </c>
      <c r="AIK34" s="20">
        <v>3986</v>
      </c>
      <c r="AIL34" s="20">
        <v>3668</v>
      </c>
      <c r="AIM34" s="20">
        <v>3428</v>
      </c>
      <c r="AIN34" s="20">
        <v>2806</v>
      </c>
      <c r="AIO34" s="20">
        <v>2698</v>
      </c>
      <c r="AIP34" s="20">
        <v>2480</v>
      </c>
      <c r="AIQ34" s="20">
        <v>2425</v>
      </c>
      <c r="AIR34" s="20">
        <v>2196</v>
      </c>
      <c r="AIS34" s="20">
        <v>1844</v>
      </c>
      <c r="AIT34" s="20">
        <v>3183</v>
      </c>
      <c r="AIU34" s="20">
        <v>2556</v>
      </c>
      <c r="AIV34" s="20">
        <v>2156</v>
      </c>
      <c r="AIW34" s="20">
        <v>2055</v>
      </c>
      <c r="AIX34" s="20">
        <v>2207</v>
      </c>
      <c r="AIY34" s="20">
        <v>2585</v>
      </c>
      <c r="AIZ34" s="20">
        <v>1978</v>
      </c>
      <c r="AJA34" s="20">
        <v>2495</v>
      </c>
      <c r="AJB34" s="20">
        <v>2316</v>
      </c>
      <c r="AJC34" s="20">
        <v>2298</v>
      </c>
      <c r="AJD34" s="20">
        <v>3708</v>
      </c>
      <c r="AJE34" s="20">
        <v>3371</v>
      </c>
      <c r="AJF34" s="20">
        <v>2790</v>
      </c>
      <c r="AJG34" s="20">
        <v>3219</v>
      </c>
      <c r="AJH34" s="20">
        <v>2519</v>
      </c>
      <c r="AJI34" s="20">
        <v>2513</v>
      </c>
      <c r="AJJ34" s="20">
        <v>2306</v>
      </c>
      <c r="AJK34" s="20">
        <v>2205</v>
      </c>
      <c r="AJL34" s="20">
        <v>2000</v>
      </c>
      <c r="AJM34" s="20">
        <v>1887</v>
      </c>
      <c r="AJN34" s="20">
        <v>1958</v>
      </c>
      <c r="AJO34" s="20">
        <v>2868</v>
      </c>
      <c r="AJP34" s="20">
        <v>2409</v>
      </c>
      <c r="AJQ34" s="20">
        <v>2040</v>
      </c>
      <c r="AJR34" s="20">
        <v>2163</v>
      </c>
      <c r="AJS34" s="20">
        <v>2563</v>
      </c>
      <c r="AJT34" s="20">
        <v>2215</v>
      </c>
      <c r="AJU34" s="20">
        <v>2248</v>
      </c>
      <c r="AJV34" s="20">
        <v>2057</v>
      </c>
      <c r="AJW34" s="20">
        <v>1763</v>
      </c>
      <c r="AJX34" s="20">
        <v>3032</v>
      </c>
      <c r="AJY34" s="20">
        <v>2644</v>
      </c>
      <c r="AJZ34" s="20">
        <v>2217</v>
      </c>
      <c r="AKA34" s="20">
        <v>3451</v>
      </c>
      <c r="AKB34" s="20">
        <v>2819</v>
      </c>
      <c r="AKC34" s="20">
        <v>2919</v>
      </c>
      <c r="AKD34" s="20">
        <v>3430</v>
      </c>
      <c r="AKE34" s="20">
        <v>3554</v>
      </c>
      <c r="AKF34" s="20">
        <v>2993</v>
      </c>
      <c r="AKG34" s="20">
        <v>2461</v>
      </c>
      <c r="AKH34" s="20">
        <v>3660</v>
      </c>
      <c r="AKI34" s="20">
        <v>2836</v>
      </c>
      <c r="AKJ34" s="20">
        <v>2526</v>
      </c>
      <c r="AKK34" s="20">
        <v>2000</v>
      </c>
      <c r="AKL34" s="20">
        <v>2525</v>
      </c>
      <c r="AKM34" s="20">
        <v>2162</v>
      </c>
      <c r="AKN34" s="20">
        <v>1852</v>
      </c>
      <c r="AKO34" s="20">
        <v>3937</v>
      </c>
      <c r="AKP34" s="20">
        <v>2872</v>
      </c>
      <c r="AKQ34" s="20">
        <v>2632</v>
      </c>
      <c r="AKR34" s="20">
        <v>2326</v>
      </c>
      <c r="AKS34" s="20">
        <v>2698</v>
      </c>
      <c r="AKT34" s="20">
        <v>4307</v>
      </c>
      <c r="AKU34" s="20">
        <v>3528</v>
      </c>
      <c r="AKV34" s="20">
        <v>3139</v>
      </c>
      <c r="AKW34" s="20">
        <v>2881</v>
      </c>
      <c r="AKX34" s="20">
        <v>3257</v>
      </c>
      <c r="AKY34" s="20">
        <v>3565</v>
      </c>
      <c r="AKZ34" s="20">
        <v>2887</v>
      </c>
      <c r="ALA34" s="20">
        <v>3190</v>
      </c>
      <c r="ALB34" s="20">
        <v>2861</v>
      </c>
      <c r="ALC34" s="20">
        <v>2854</v>
      </c>
      <c r="ALD34" s="20">
        <v>3141</v>
      </c>
      <c r="ALE34" s="20">
        <v>2525</v>
      </c>
      <c r="ALF34" s="20">
        <v>2438</v>
      </c>
      <c r="ALG34" s="20">
        <v>2058</v>
      </c>
      <c r="ALH34" s="20">
        <v>1962</v>
      </c>
      <c r="ALI34" s="20">
        <v>2990</v>
      </c>
      <c r="ALJ34" s="20">
        <v>2966</v>
      </c>
      <c r="ALK34" s="20">
        <v>2642</v>
      </c>
      <c r="ALL34" s="20">
        <v>1940</v>
      </c>
      <c r="ALM34" s="20">
        <v>3215</v>
      </c>
      <c r="ALN34" s="20">
        <v>2674</v>
      </c>
      <c r="ALO34" s="20">
        <v>2610</v>
      </c>
      <c r="ALP34" s="20">
        <v>1445</v>
      </c>
      <c r="ALQ34" s="20">
        <v>2863</v>
      </c>
      <c r="ALR34" s="20">
        <v>3418</v>
      </c>
      <c r="ALS34" s="20">
        <v>3115</v>
      </c>
      <c r="ALT34" s="20">
        <v>2692</v>
      </c>
      <c r="ALU34" s="20">
        <v>3339</v>
      </c>
      <c r="ALV34" s="20">
        <v>3565</v>
      </c>
      <c r="ALW34" s="20">
        <f>+ALW32+26</f>
        <v>3191</v>
      </c>
      <c r="ALX34" s="20">
        <v>2917</v>
      </c>
      <c r="ALY34" s="20">
        <v>2700</v>
      </c>
      <c r="ALZ34" s="20">
        <v>4316</v>
      </c>
      <c r="AMA34" s="20">
        <v>3484</v>
      </c>
      <c r="AMB34" s="20">
        <v>3008</v>
      </c>
      <c r="AMC34" s="20">
        <v>2508</v>
      </c>
      <c r="AMD34" s="20">
        <v>3351</v>
      </c>
      <c r="AME34" s="20">
        <v>3737</v>
      </c>
      <c r="AMF34" s="20">
        <v>3200</v>
      </c>
      <c r="AMG34" s="20">
        <v>3448</v>
      </c>
      <c r="AMH34" s="20">
        <v>3395</v>
      </c>
      <c r="AMI34" s="20">
        <v>2483</v>
      </c>
      <c r="AMJ34" s="20">
        <v>295</v>
      </c>
      <c r="AMK34" s="20">
        <v>698</v>
      </c>
      <c r="AML34" s="20">
        <v>3410</v>
      </c>
      <c r="AMM34" s="20">
        <v>2930</v>
      </c>
      <c r="AMN34" s="20">
        <v>4039</v>
      </c>
      <c r="AMO34" s="20">
        <v>3075</v>
      </c>
      <c r="AMP34" s="20">
        <v>3135</v>
      </c>
      <c r="AMQ34" s="20">
        <v>2639</v>
      </c>
      <c r="AMR34" s="20">
        <v>3084</v>
      </c>
      <c r="AMS34" s="20">
        <f>+AMS32+7</f>
        <v>2990</v>
      </c>
      <c r="AMT34" s="20">
        <v>3657</v>
      </c>
      <c r="AMU34" s="20">
        <v>3243</v>
      </c>
      <c r="AMV34" s="20">
        <v>3043</v>
      </c>
      <c r="AMW34" s="20">
        <v>2438</v>
      </c>
      <c r="AMX34" s="20">
        <v>3679</v>
      </c>
      <c r="AMY34" s="20">
        <v>3700</v>
      </c>
      <c r="AMZ34" s="20">
        <v>2541</v>
      </c>
      <c r="ANA34" s="20">
        <v>3186</v>
      </c>
      <c r="ANB34" s="20">
        <v>1801</v>
      </c>
      <c r="ANC34" s="20">
        <v>1174</v>
      </c>
      <c r="AND34" s="20">
        <v>1162</v>
      </c>
      <c r="ANE34" s="20">
        <v>1393</v>
      </c>
      <c r="ANF34" s="20">
        <v>2971</v>
      </c>
      <c r="ANG34" s="20">
        <v>3063</v>
      </c>
      <c r="ANH34" s="20">
        <v>1836</v>
      </c>
      <c r="ANI34" s="20">
        <v>3350</v>
      </c>
      <c r="ANJ34" s="20">
        <v>3107</v>
      </c>
      <c r="ANK34" s="20">
        <v>2755</v>
      </c>
      <c r="ANL34" s="20">
        <v>2095</v>
      </c>
      <c r="ANM34" s="20">
        <v>3036</v>
      </c>
      <c r="ANN34" s="20">
        <v>2798</v>
      </c>
      <c r="ANO34" s="20">
        <v>2445</v>
      </c>
      <c r="ANP34" s="20">
        <v>2167</v>
      </c>
      <c r="ANQ34" s="20">
        <v>2199</v>
      </c>
      <c r="ANR34" s="20">
        <v>2973</v>
      </c>
      <c r="ANS34" s="20">
        <v>2589</v>
      </c>
      <c r="ANT34" s="20">
        <v>2498</v>
      </c>
      <c r="ANU34" s="20">
        <v>2592</v>
      </c>
      <c r="ANV34" s="20">
        <v>2705</v>
      </c>
      <c r="ANW34" s="20">
        <v>4649</v>
      </c>
      <c r="ANX34" s="20">
        <v>3642</v>
      </c>
      <c r="ANY34" s="20">
        <v>3445</v>
      </c>
      <c r="ANZ34" s="20">
        <v>3183</v>
      </c>
      <c r="AOA34" s="20">
        <v>3250</v>
      </c>
      <c r="AOB34" s="20">
        <v>3503</v>
      </c>
      <c r="AOC34" s="20">
        <v>3212</v>
      </c>
      <c r="AOD34" s="20">
        <v>2879</v>
      </c>
      <c r="AOE34" s="20">
        <v>2453</v>
      </c>
      <c r="AOF34" s="20">
        <v>2497</v>
      </c>
      <c r="AOG34" s="20">
        <v>2892</v>
      </c>
      <c r="AOH34" s="20">
        <v>2976</v>
      </c>
      <c r="AOI34" s="20">
        <v>2649</v>
      </c>
      <c r="AOJ34" s="20">
        <v>2444</v>
      </c>
      <c r="AOK34" s="20">
        <v>3420</v>
      </c>
      <c r="AOL34" s="20">
        <v>2836</v>
      </c>
      <c r="AOM34" s="20">
        <v>2468</v>
      </c>
      <c r="AON34" s="20">
        <v>2253</v>
      </c>
      <c r="AOO34" s="20">
        <v>1984</v>
      </c>
      <c r="AOP34" s="20">
        <v>3007</v>
      </c>
      <c r="AOQ34" s="20">
        <v>2781</v>
      </c>
      <c r="AOR34" s="20">
        <v>2847</v>
      </c>
      <c r="AOS34" s="20">
        <v>2710</v>
      </c>
      <c r="AOT34" s="20">
        <v>2757</v>
      </c>
      <c r="AOU34" s="20">
        <v>3369</v>
      </c>
      <c r="AOV34" s="20">
        <v>3179</v>
      </c>
      <c r="AOW34" s="20">
        <v>3233</v>
      </c>
      <c r="AOX34" s="20">
        <v>2512</v>
      </c>
      <c r="AOY34" s="20">
        <v>2242</v>
      </c>
      <c r="AOZ34" s="20">
        <v>2974</v>
      </c>
      <c r="APA34" s="20">
        <v>2731</v>
      </c>
      <c r="APB34" s="20">
        <v>2601</v>
      </c>
      <c r="APC34" s="20">
        <f>+APC32+30</f>
        <v>2299</v>
      </c>
      <c r="APD34" s="20">
        <v>1987</v>
      </c>
      <c r="APE34" s="20">
        <v>2770</v>
      </c>
      <c r="APF34" s="20">
        <v>2429</v>
      </c>
      <c r="APG34" s="20">
        <v>2009</v>
      </c>
      <c r="APH34" s="20">
        <v>1988</v>
      </c>
      <c r="API34" s="20">
        <f>+API32+1</f>
        <v>1658</v>
      </c>
      <c r="APJ34" s="20">
        <v>2735</v>
      </c>
      <c r="APK34" s="20">
        <v>2639</v>
      </c>
      <c r="APL34" s="20">
        <v>2213</v>
      </c>
      <c r="APM34" s="20">
        <v>2480</v>
      </c>
      <c r="APN34" s="20">
        <v>2794</v>
      </c>
      <c r="APO34" s="20">
        <v>2939</v>
      </c>
      <c r="APP34" s="20">
        <v>3285</v>
      </c>
      <c r="APQ34" s="20">
        <v>3123</v>
      </c>
      <c r="APR34" s="20">
        <v>2621</v>
      </c>
      <c r="APS34" s="20">
        <v>2651</v>
      </c>
      <c r="APT34" s="20">
        <v>2463</v>
      </c>
      <c r="APU34" s="20">
        <v>2306</v>
      </c>
      <c r="APV34" s="20">
        <v>2173</v>
      </c>
      <c r="APW34" s="20">
        <v>1859</v>
      </c>
      <c r="APX34" s="20">
        <v>2590</v>
      </c>
      <c r="APY34" s="20">
        <v>2478</v>
      </c>
      <c r="APZ34" s="20">
        <v>2262</v>
      </c>
      <c r="AQA34" s="20">
        <v>2066</v>
      </c>
      <c r="AQB34" s="20">
        <v>1972</v>
      </c>
      <c r="AQC34" s="20">
        <v>2466</v>
      </c>
      <c r="AQD34" s="20">
        <v>2081</v>
      </c>
      <c r="AQE34" s="20">
        <v>2266</v>
      </c>
      <c r="AQF34" s="20">
        <v>2010</v>
      </c>
      <c r="AQG34" s="20">
        <v>2056</v>
      </c>
    </row>
    <row r="35" spans="1:1125" ht="19.5" customHeight="1" x14ac:dyDescent="0.25">
      <c r="A35" s="31" t="s">
        <v>45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>
        <f t="shared" ref="ES35:FH35" si="572">IFERROR(ES34/ES$17,"")</f>
        <v>0</v>
      </c>
      <c r="ET35" s="14">
        <f t="shared" si="572"/>
        <v>0</v>
      </c>
      <c r="EU35" s="14">
        <f t="shared" si="572"/>
        <v>0</v>
      </c>
      <c r="EV35" s="14">
        <f t="shared" si="572"/>
        <v>0</v>
      </c>
      <c r="EW35" s="14">
        <f t="shared" si="572"/>
        <v>0</v>
      </c>
      <c r="EX35" s="14">
        <f t="shared" si="572"/>
        <v>0</v>
      </c>
      <c r="EY35" s="14">
        <f t="shared" si="572"/>
        <v>0</v>
      </c>
      <c r="EZ35" s="14">
        <f t="shared" si="572"/>
        <v>0</v>
      </c>
      <c r="FA35" s="14">
        <f t="shared" si="572"/>
        <v>0</v>
      </c>
      <c r="FB35" s="14">
        <f t="shared" si="572"/>
        <v>0</v>
      </c>
      <c r="FC35" s="14">
        <f t="shared" si="572"/>
        <v>0</v>
      </c>
      <c r="FD35" s="14">
        <f t="shared" si="572"/>
        <v>0</v>
      </c>
      <c r="FE35" s="14">
        <f t="shared" si="572"/>
        <v>0</v>
      </c>
      <c r="FF35" s="14">
        <f t="shared" si="572"/>
        <v>0</v>
      </c>
      <c r="FG35" s="14">
        <f t="shared" si="572"/>
        <v>0</v>
      </c>
      <c r="FH35" s="14">
        <f t="shared" si="572"/>
        <v>0</v>
      </c>
      <c r="FI35" s="14">
        <f t="shared" si="551"/>
        <v>0</v>
      </c>
      <c r="FJ35" s="14">
        <f t="shared" si="551"/>
        <v>0</v>
      </c>
      <c r="FK35" s="14">
        <f t="shared" ref="FK35:FP35" si="573">IFERROR(FK34/FK$17,"")</f>
        <v>0</v>
      </c>
      <c r="FL35" s="14">
        <f t="shared" si="573"/>
        <v>0</v>
      </c>
      <c r="FM35" s="14">
        <f t="shared" si="573"/>
        <v>0</v>
      </c>
      <c r="FN35" s="14">
        <f t="shared" si="573"/>
        <v>0.50437317784256563</v>
      </c>
      <c r="FO35" s="14">
        <f t="shared" si="573"/>
        <v>0.76422173807794724</v>
      </c>
      <c r="FP35" s="14">
        <f t="shared" si="573"/>
        <v>0.97777152504220599</v>
      </c>
      <c r="FQ35" s="14">
        <f t="shared" si="553"/>
        <v>0.9831441348469212</v>
      </c>
      <c r="FR35" s="14">
        <f t="shared" si="553"/>
        <v>0.69895880488909012</v>
      </c>
      <c r="FS35" s="14">
        <f t="shared" si="553"/>
        <v>0.80723226703755213</v>
      </c>
      <c r="FT35" s="14">
        <f t="shared" si="553"/>
        <v>0.99311171009284216</v>
      </c>
      <c r="FU35" s="14">
        <f t="shared" si="553"/>
        <v>0.9816236972024136</v>
      </c>
      <c r="FV35" s="14">
        <f t="shared" si="553"/>
        <v>0.64866735894773275</v>
      </c>
      <c r="FW35" s="14">
        <f t="shared" si="553"/>
        <v>0.60533757511488162</v>
      </c>
      <c r="FX35" s="14">
        <f t="shared" si="553"/>
        <v>0.8768806419257773</v>
      </c>
      <c r="FY35" s="14">
        <f t="shared" si="553"/>
        <v>0.98063891577928364</v>
      </c>
      <c r="FZ35" s="14">
        <f t="shared" si="553"/>
        <v>0.9946789641716921</v>
      </c>
      <c r="GA35" s="14">
        <f t="shared" si="553"/>
        <v>0.98444863336475019</v>
      </c>
      <c r="GB35" s="14">
        <f t="shared" si="553"/>
        <v>0.94704210798243349</v>
      </c>
      <c r="GC35" s="14">
        <f t="shared" si="553"/>
        <v>0.96671149966375247</v>
      </c>
      <c r="GD35" s="14">
        <f t="shared" si="553"/>
        <v>0.99536321483771251</v>
      </c>
      <c r="GE35" s="14">
        <f t="shared" si="553"/>
        <v>0.99204244031830235</v>
      </c>
      <c r="GF35" s="14">
        <f t="shared" si="553"/>
        <v>0.92979999999999996</v>
      </c>
      <c r="GG35" s="14">
        <f t="shared" si="553"/>
        <v>0.72255284219166838</v>
      </c>
      <c r="GH35" s="14">
        <f t="shared" si="553"/>
        <v>0.54089102698180302</v>
      </c>
      <c r="GI35" s="14">
        <f t="shared" si="553"/>
        <v>0.31721842704501663</v>
      </c>
      <c r="GJ35" s="14">
        <f t="shared" si="553"/>
        <v>0.65150871228219298</v>
      </c>
      <c r="GK35" s="14">
        <f t="shared" si="554"/>
        <v>0.14660544440800263</v>
      </c>
      <c r="GL35" s="14">
        <f t="shared" si="554"/>
        <v>0.69091321096759573</v>
      </c>
      <c r="GM35" s="14">
        <f t="shared" si="554"/>
        <v>0.86100676183320812</v>
      </c>
      <c r="GN35" s="14">
        <f t="shared" si="554"/>
        <v>0.99966044142614596</v>
      </c>
      <c r="GO35" s="14">
        <f t="shared" si="554"/>
        <v>0.99692070823710544</v>
      </c>
      <c r="GP35" s="14">
        <f t="shared" si="554"/>
        <v>0.85076498620516683</v>
      </c>
      <c r="GQ35" s="14">
        <f t="shared" si="554"/>
        <v>0.57920077034183914</v>
      </c>
      <c r="GR35" s="14">
        <f t="shared" si="554"/>
        <v>0.64595767769940315</v>
      </c>
      <c r="GS35" s="14">
        <f t="shared" si="554"/>
        <v>0.95283687943262407</v>
      </c>
      <c r="GT35" s="14">
        <f t="shared" si="554"/>
        <v>0.95366470092670597</v>
      </c>
      <c r="GU35" s="14">
        <f t="shared" si="554"/>
        <v>0.89864303517031296</v>
      </c>
      <c r="GV35" s="14">
        <f t="shared" si="554"/>
        <v>0.93805918788713005</v>
      </c>
      <c r="GW35" s="14">
        <f t="shared" si="554"/>
        <v>0.99558764540713995</v>
      </c>
      <c r="GX35" s="14">
        <f t="shared" si="554"/>
        <v>0.999185667752443</v>
      </c>
      <c r="GY35" s="14">
        <f t="shared" si="554"/>
        <v>0.99905793688177102</v>
      </c>
      <c r="GZ35" s="14">
        <f t="shared" si="554"/>
        <v>0.94652250146113381</v>
      </c>
      <c r="HA35" s="14">
        <f t="shared" si="554"/>
        <v>0.97935779816513757</v>
      </c>
      <c r="HB35" s="14">
        <f t="shared" si="554"/>
        <v>0.99773584905660373</v>
      </c>
      <c r="HC35" s="14">
        <f t="shared" si="554"/>
        <v>0.98267663043478259</v>
      </c>
      <c r="HD35" s="14">
        <f t="shared" si="554"/>
        <v>0.96489917849141149</v>
      </c>
      <c r="HE35" s="14">
        <f t="shared" ref="HE35:HV35" si="574">IFERROR(HE34/HE$17,"")</f>
        <v>0.66375988643277228</v>
      </c>
      <c r="HF35" s="14">
        <f t="shared" si="574"/>
        <v>0.96196513470681455</v>
      </c>
      <c r="HG35" s="14">
        <f t="shared" si="574"/>
        <v>0.96153846153846156</v>
      </c>
      <c r="HH35" s="14">
        <f t="shared" si="574"/>
        <v>0.99516908212560384</v>
      </c>
      <c r="HI35" s="14">
        <f t="shared" si="574"/>
        <v>0.98975265017667846</v>
      </c>
      <c r="HJ35" s="14">
        <f t="shared" si="574"/>
        <v>0.96320147194112238</v>
      </c>
      <c r="HK35" s="14">
        <f t="shared" si="574"/>
        <v>0.99555061179087878</v>
      </c>
      <c r="HL35" s="14">
        <f t="shared" si="574"/>
        <v>0.99527787867780604</v>
      </c>
      <c r="HM35" s="14">
        <f t="shared" si="574"/>
        <v>0.84629037983670574</v>
      </c>
      <c r="HN35" s="14">
        <f t="shared" si="574"/>
        <v>0.48566343682024915</v>
      </c>
      <c r="HO35" s="14">
        <f t="shared" si="574"/>
        <v>0.75739468180460112</v>
      </c>
      <c r="HP35" s="14">
        <f t="shared" si="574"/>
        <v>0.99303008070432863</v>
      </c>
      <c r="HQ35" s="14">
        <f t="shared" si="574"/>
        <v>0.99863013698630132</v>
      </c>
      <c r="HR35" s="14">
        <f t="shared" si="574"/>
        <v>0.99866785079928955</v>
      </c>
      <c r="HS35" s="14">
        <f t="shared" si="574"/>
        <v>0.99898028552005436</v>
      </c>
      <c r="HT35" s="14">
        <f t="shared" si="574"/>
        <v>0.99909543193125283</v>
      </c>
      <c r="HU35" s="14">
        <f t="shared" si="574"/>
        <v>0.99881726788882319</v>
      </c>
      <c r="HV35" s="14">
        <f t="shared" si="574"/>
        <v>0.9924258818437568</v>
      </c>
      <c r="HW35" s="14">
        <f t="shared" ref="HW35:IS35" si="575">IFERROR(HW34/HW$17,"")</f>
        <v>0.70793180133432176</v>
      </c>
      <c r="HX35" s="14">
        <f t="shared" si="575"/>
        <v>0.92771841609050909</v>
      </c>
      <c r="HY35" s="14">
        <f t="shared" si="575"/>
        <v>0.9989200863930886</v>
      </c>
      <c r="HZ35" s="14">
        <f t="shared" si="575"/>
        <v>0.98933333333333329</v>
      </c>
      <c r="IA35" s="14">
        <f t="shared" si="575"/>
        <v>0.66755972315248935</v>
      </c>
      <c r="IB35" s="14">
        <f t="shared" si="575"/>
        <v>0.94073098452420156</v>
      </c>
      <c r="IC35" s="14">
        <f t="shared" si="575"/>
        <v>0.99720335597283261</v>
      </c>
      <c r="ID35" s="14">
        <f t="shared" si="575"/>
        <v>0.99714421703950495</v>
      </c>
      <c r="IE35" s="14">
        <f t="shared" si="575"/>
        <v>0.9421074552269888</v>
      </c>
      <c r="IF35" s="14">
        <f t="shared" si="575"/>
        <v>0.47526978417266186</v>
      </c>
      <c r="IG35" s="14">
        <f t="shared" si="575"/>
        <v>0.87485345838218054</v>
      </c>
      <c r="IH35" s="14">
        <f t="shared" si="575"/>
        <v>0.99864314789687925</v>
      </c>
      <c r="II35" s="14">
        <f t="shared" si="575"/>
        <v>0.99844398340248963</v>
      </c>
      <c r="IJ35" s="14">
        <f t="shared" si="575"/>
        <v>0.99815157116451014</v>
      </c>
      <c r="IK35" s="14">
        <f t="shared" si="575"/>
        <v>0.97914529914529913</v>
      </c>
      <c r="IL35" s="14">
        <f t="shared" si="575"/>
        <v>0.99799498746867166</v>
      </c>
      <c r="IM35" s="14">
        <f t="shared" si="575"/>
        <v>0.99548387096774194</v>
      </c>
      <c r="IN35" s="14">
        <f t="shared" si="575"/>
        <v>1</v>
      </c>
      <c r="IO35" s="14">
        <f t="shared" si="575"/>
        <v>0.91859360152043079</v>
      </c>
      <c r="IP35" s="14">
        <f t="shared" si="575"/>
        <v>0.99678571428571427</v>
      </c>
      <c r="IQ35" s="14">
        <f t="shared" si="575"/>
        <v>0.99812821712681332</v>
      </c>
      <c r="IR35" s="14">
        <f t="shared" si="575"/>
        <v>0.99931693989071035</v>
      </c>
      <c r="IS35" s="14">
        <f t="shared" si="575"/>
        <v>0.43446048632218848</v>
      </c>
      <c r="IT35" s="14">
        <f t="shared" ref="IT35:IZ35" si="576">IFERROR(IT34/IT$17,"")</f>
        <v>0.94716394716394714</v>
      </c>
      <c r="IU35" s="14">
        <f t="shared" si="576"/>
        <v>0.86513486513486515</v>
      </c>
      <c r="IV35" s="14">
        <f t="shared" si="576"/>
        <v>0.99162198391420908</v>
      </c>
      <c r="IW35" s="14">
        <f t="shared" si="576"/>
        <v>0.99873203719357562</v>
      </c>
      <c r="IX35" s="14">
        <f t="shared" si="576"/>
        <v>0.99212350346565847</v>
      </c>
      <c r="IY35" s="14">
        <f t="shared" si="576"/>
        <v>0.88864059590316569</v>
      </c>
      <c r="IZ35" s="14">
        <f t="shared" si="576"/>
        <v>0.90113770105923896</v>
      </c>
      <c r="JA35" s="14">
        <f t="shared" ref="JA35:LL35" si="577">IFERROR(JA34/JA17,"")</f>
        <v>0.99805900621118016</v>
      </c>
      <c r="JB35" s="14">
        <f t="shared" si="577"/>
        <v>0.92297158507360488</v>
      </c>
      <c r="JC35" s="14">
        <f t="shared" si="577"/>
        <v>0.82325581395348835</v>
      </c>
      <c r="JD35" s="14">
        <f t="shared" si="577"/>
        <v>0.88291139240506333</v>
      </c>
      <c r="JE35" s="14">
        <f t="shared" si="577"/>
        <v>0.99524752475247524</v>
      </c>
      <c r="JF35" s="14">
        <f t="shared" si="577"/>
        <v>0.99023993493289952</v>
      </c>
      <c r="JG35" s="14">
        <f t="shared" si="577"/>
        <v>0.96386255924170616</v>
      </c>
      <c r="JH35" s="14">
        <f t="shared" si="577"/>
        <v>0.98126064735945484</v>
      </c>
      <c r="JI35" s="14">
        <f t="shared" si="577"/>
        <v>0.99316473000683525</v>
      </c>
      <c r="JJ35" s="14">
        <f t="shared" si="577"/>
        <v>0.98747315676449532</v>
      </c>
      <c r="JK35" s="14">
        <f t="shared" si="577"/>
        <v>0.99192191181420397</v>
      </c>
      <c r="JL35" s="14">
        <f t="shared" si="577"/>
        <v>0.63355874894336428</v>
      </c>
      <c r="JM35" s="14">
        <f t="shared" si="577"/>
        <v>0.94016393442622948</v>
      </c>
      <c r="JN35" s="14">
        <f t="shared" si="577"/>
        <v>0.99407114624505932</v>
      </c>
      <c r="JO35" s="14">
        <f t="shared" si="577"/>
        <v>0.99290780141843971</v>
      </c>
      <c r="JP35" s="14">
        <f t="shared" si="577"/>
        <v>0.99160839160839165</v>
      </c>
      <c r="JQ35" s="14">
        <f t="shared" si="577"/>
        <v>0.89486552567237165</v>
      </c>
      <c r="JR35" s="14">
        <f t="shared" si="577"/>
        <v>0.99023508137432192</v>
      </c>
      <c r="JS35" s="14">
        <f t="shared" si="577"/>
        <v>0.99550469963220267</v>
      </c>
      <c r="JT35" s="14">
        <f t="shared" si="577"/>
        <v>0.97592433361994846</v>
      </c>
      <c r="JU35" s="14">
        <f t="shared" si="577"/>
        <v>0.92630341042728337</v>
      </c>
      <c r="JV35" s="14">
        <f t="shared" si="577"/>
        <v>0.9896013864818024</v>
      </c>
      <c r="JW35" s="14">
        <f t="shared" si="577"/>
        <v>0.66480774875256821</v>
      </c>
      <c r="JX35" s="14">
        <f t="shared" si="577"/>
        <v>1.3756960366852276E-2</v>
      </c>
      <c r="JY35" s="14">
        <f t="shared" si="577"/>
        <v>0.9713375796178344</v>
      </c>
      <c r="JZ35" s="14">
        <f t="shared" si="577"/>
        <v>0.79760986892829611</v>
      </c>
      <c r="KA35" s="14">
        <f t="shared" si="577"/>
        <v>0.94840579710144923</v>
      </c>
      <c r="KB35" s="14">
        <f t="shared" si="577"/>
        <v>0.98911070780399279</v>
      </c>
      <c r="KC35" s="14">
        <f t="shared" si="577"/>
        <v>0.99666805497709288</v>
      </c>
      <c r="KD35" s="14">
        <f t="shared" si="577"/>
        <v>0.99666805497709288</v>
      </c>
      <c r="KE35" s="14">
        <f t="shared" si="577"/>
        <v>0.99505173189383711</v>
      </c>
      <c r="KF35" s="14">
        <f t="shared" si="577"/>
        <v>0.75473462707505257</v>
      </c>
      <c r="KG35" s="14">
        <f t="shared" si="577"/>
        <v>0.7150920245398773</v>
      </c>
      <c r="KH35" s="14">
        <f t="shared" si="577"/>
        <v>0.98872886662492177</v>
      </c>
      <c r="KI35" s="14">
        <f t="shared" si="577"/>
        <v>0.95113314447592068</v>
      </c>
      <c r="KJ35" s="14">
        <f t="shared" si="577"/>
        <v>0.9408026755852843</v>
      </c>
      <c r="KK35" s="14">
        <f t="shared" si="577"/>
        <v>0.79341864716636201</v>
      </c>
      <c r="KL35" s="14">
        <f t="shared" si="577"/>
        <v>0.99229480737018427</v>
      </c>
      <c r="KM35" s="14">
        <f t="shared" si="577"/>
        <v>0.99794492396218659</v>
      </c>
      <c r="KN35" s="14">
        <f t="shared" si="577"/>
        <v>0.99951148021494873</v>
      </c>
      <c r="KO35" s="14">
        <f t="shared" si="577"/>
        <v>0.99627263045793402</v>
      </c>
      <c r="KP35" s="14">
        <f t="shared" si="577"/>
        <v>0.90042372881355937</v>
      </c>
      <c r="KQ35" s="14">
        <f t="shared" si="577"/>
        <v>0.98571965426531383</v>
      </c>
      <c r="KR35" s="14">
        <f t="shared" si="577"/>
        <v>0.95596590909090906</v>
      </c>
      <c r="KS35" s="14">
        <f t="shared" si="577"/>
        <v>0.9952706253284288</v>
      </c>
      <c r="KT35" s="14">
        <f t="shared" si="577"/>
        <v>0.98238747553816042</v>
      </c>
      <c r="KU35" s="14">
        <f t="shared" si="577"/>
        <v>0.99228097259745274</v>
      </c>
      <c r="KV35" s="14">
        <f t="shared" si="577"/>
        <v>0.9819444444444444</v>
      </c>
      <c r="KW35" s="14">
        <f t="shared" si="577"/>
        <v>0.98622448979591837</v>
      </c>
      <c r="KX35" s="14">
        <f t="shared" si="577"/>
        <v>0.95341098169717142</v>
      </c>
      <c r="KY35" s="14">
        <f t="shared" si="577"/>
        <v>0.94930577978689057</v>
      </c>
      <c r="KZ35" s="14">
        <f t="shared" si="577"/>
        <v>0.86708074534161494</v>
      </c>
      <c r="LA35" s="14">
        <f t="shared" si="577"/>
        <v>0.9672253258845438</v>
      </c>
      <c r="LB35" s="14">
        <f t="shared" si="577"/>
        <v>0.99483512117600315</v>
      </c>
      <c r="LC35" s="14">
        <f t="shared" si="577"/>
        <v>0.94425353188239791</v>
      </c>
      <c r="LD35" s="14">
        <f t="shared" si="577"/>
        <v>0.6812090105503279</v>
      </c>
      <c r="LE35" s="14">
        <f t="shared" si="577"/>
        <v>0.89525810324129651</v>
      </c>
      <c r="LF35" s="14">
        <f t="shared" si="577"/>
        <v>0.89430117796879971</v>
      </c>
      <c r="LG35" s="14">
        <f t="shared" si="577"/>
        <v>0.9964189794091316</v>
      </c>
      <c r="LH35" s="14">
        <f t="shared" si="577"/>
        <v>0.97676537585421408</v>
      </c>
      <c r="LI35" s="14">
        <f t="shared" si="577"/>
        <v>0.8330642557313529</v>
      </c>
      <c r="LJ35" s="14">
        <f t="shared" si="577"/>
        <v>0.99746835443037973</v>
      </c>
      <c r="LK35" s="14">
        <f t="shared" si="577"/>
        <v>0.99320959710276147</v>
      </c>
      <c r="LL35" s="14">
        <f t="shared" si="577"/>
        <v>0.92364106988783434</v>
      </c>
      <c r="LM35" s="14">
        <f t="shared" ref="LM35:NX35" si="578">IFERROR(LM34/LM17,"")</f>
        <v>0.97523069451189903</v>
      </c>
      <c r="LN35" s="14">
        <f t="shared" si="578"/>
        <v>0.95705750560119496</v>
      </c>
      <c r="LO35" s="14">
        <f t="shared" si="578"/>
        <v>0.98620689655172411</v>
      </c>
      <c r="LP35" s="14">
        <f t="shared" si="578"/>
        <v>0.99610027855153205</v>
      </c>
      <c r="LQ35" s="14">
        <f t="shared" si="578"/>
        <v>0.95594202898550729</v>
      </c>
      <c r="LR35" s="14">
        <f t="shared" si="578"/>
        <v>0.9763416041546451</v>
      </c>
      <c r="LS35" s="14">
        <f t="shared" si="578"/>
        <v>0.97589359933499586</v>
      </c>
      <c r="LT35" s="14">
        <f t="shared" si="578"/>
        <v>0.9525114155251142</v>
      </c>
      <c r="LU35" s="14">
        <f t="shared" si="578"/>
        <v>0.99616122840690979</v>
      </c>
      <c r="LV35" s="14">
        <f t="shared" si="578"/>
        <v>0.99146157709693616</v>
      </c>
      <c r="LW35" s="14">
        <f t="shared" si="578"/>
        <v>0.95383789586688139</v>
      </c>
      <c r="LX35" s="14">
        <f t="shared" si="578"/>
        <v>0.83273629098925328</v>
      </c>
      <c r="LY35" s="14">
        <f t="shared" si="578"/>
        <v>0.94590589107076695</v>
      </c>
      <c r="LZ35" s="14">
        <f t="shared" si="578"/>
        <v>0.99734446130500753</v>
      </c>
      <c r="MA35" s="14">
        <f t="shared" si="578"/>
        <v>0.9812706573632024</v>
      </c>
      <c r="MB35" s="14">
        <f t="shared" si="578"/>
        <v>0.77541371158392436</v>
      </c>
      <c r="MC35" s="14">
        <f t="shared" si="578"/>
        <v>0.95083267248215697</v>
      </c>
      <c r="MD35" s="14">
        <f t="shared" si="578"/>
        <v>0.98253893345917886</v>
      </c>
      <c r="ME35" s="14">
        <f t="shared" si="578"/>
        <v>0.99395161290322576</v>
      </c>
      <c r="MF35" s="14">
        <f t="shared" si="578"/>
        <v>0.98128898128898134</v>
      </c>
      <c r="MG35" s="14">
        <f t="shared" si="578"/>
        <v>0.70518453427065031</v>
      </c>
      <c r="MH35" s="14">
        <f t="shared" si="578"/>
        <v>0.98357791754018165</v>
      </c>
      <c r="MI35" s="14">
        <f t="shared" si="578"/>
        <v>0.9973392461197339</v>
      </c>
      <c r="MJ35" s="14">
        <f t="shared" si="578"/>
        <v>0.98326359832635979</v>
      </c>
      <c r="MK35" s="14">
        <f t="shared" si="578"/>
        <v>0.99710815500289185</v>
      </c>
      <c r="ML35" s="14">
        <f t="shared" si="578"/>
        <v>0.89170100058858148</v>
      </c>
      <c r="MM35" s="14">
        <f t="shared" si="578"/>
        <v>0.99658265698419479</v>
      </c>
      <c r="MN35" s="14">
        <f t="shared" si="578"/>
        <v>0.9760338345864662</v>
      </c>
      <c r="MO35" s="14">
        <f t="shared" si="578"/>
        <v>0.96432015429122464</v>
      </c>
      <c r="MP35" s="14">
        <f t="shared" si="578"/>
        <v>0.99618528610354229</v>
      </c>
      <c r="MQ35" s="14">
        <f t="shared" si="578"/>
        <v>0.97630922693266831</v>
      </c>
      <c r="MR35" s="14">
        <f t="shared" si="578"/>
        <v>0.94768900035829451</v>
      </c>
      <c r="MS35" s="14">
        <f t="shared" si="578"/>
        <v>0.95469912102772148</v>
      </c>
      <c r="MT35" s="14">
        <f t="shared" si="578"/>
        <v>0.96604477611940298</v>
      </c>
      <c r="MU35" s="14">
        <f t="shared" si="578"/>
        <v>0.99797734627831713</v>
      </c>
      <c r="MV35" s="14">
        <f t="shared" si="578"/>
        <v>0.64201043148411574</v>
      </c>
      <c r="MW35" s="14">
        <f t="shared" si="578"/>
        <v>0.87428977272727271</v>
      </c>
      <c r="MX35" s="14">
        <f t="shared" si="578"/>
        <v>0.99909990999099907</v>
      </c>
      <c r="MY35" s="14">
        <f t="shared" si="578"/>
        <v>0.99554565701559017</v>
      </c>
      <c r="MZ35" s="14">
        <f t="shared" si="578"/>
        <v>0.89890867317633549</v>
      </c>
      <c r="NA35" s="14">
        <f t="shared" si="578"/>
        <v>0.9981378026070763</v>
      </c>
      <c r="NB35" s="14">
        <f t="shared" si="578"/>
        <v>0.98883641047659943</v>
      </c>
      <c r="NC35" s="14">
        <f t="shared" si="578"/>
        <v>0.99781301257517774</v>
      </c>
      <c r="ND35" s="14">
        <f t="shared" si="578"/>
        <v>0.99877974374618672</v>
      </c>
      <c r="NE35" s="14">
        <f t="shared" si="578"/>
        <v>0.88082595870206493</v>
      </c>
      <c r="NF35" s="14">
        <f t="shared" si="578"/>
        <v>0.93867120954003402</v>
      </c>
      <c r="NG35" s="14">
        <f t="shared" si="578"/>
        <v>0.99383033419023137</v>
      </c>
      <c r="NH35" s="14">
        <f t="shared" si="578"/>
        <v>0.99940227136879856</v>
      </c>
      <c r="NI35" s="14">
        <f t="shared" si="578"/>
        <v>0.99869621903520212</v>
      </c>
      <c r="NJ35" s="14">
        <f t="shared" si="578"/>
        <v>0.99308755760368661</v>
      </c>
      <c r="NK35" s="14">
        <f t="shared" si="578"/>
        <v>0.96373892022562446</v>
      </c>
      <c r="NL35" s="14">
        <f t="shared" si="578"/>
        <v>0.98212835093419981</v>
      </c>
      <c r="NM35" s="14">
        <f t="shared" si="578"/>
        <v>0.99562363238512031</v>
      </c>
      <c r="NN35" s="14">
        <f t="shared" si="578"/>
        <v>0.89420775490665394</v>
      </c>
      <c r="NO35" s="14">
        <f t="shared" si="578"/>
        <v>0.97728228859907451</v>
      </c>
      <c r="NP35" s="14">
        <f t="shared" si="578"/>
        <v>0.86967113276492081</v>
      </c>
      <c r="NQ35" s="14">
        <f t="shared" si="578"/>
        <v>0.66268221574344022</v>
      </c>
      <c r="NR35" s="14">
        <f t="shared" si="578"/>
        <v>0.85668483488297531</v>
      </c>
      <c r="NS35" s="14">
        <f t="shared" si="578"/>
        <v>0.99674267100977199</v>
      </c>
      <c r="NT35" s="14">
        <f t="shared" si="578"/>
        <v>0.84280936454849498</v>
      </c>
      <c r="NU35" s="14">
        <f t="shared" si="578"/>
        <v>0.96656760772659733</v>
      </c>
      <c r="NV35" s="14">
        <f t="shared" si="578"/>
        <v>0.99523396880415949</v>
      </c>
      <c r="NW35" s="14">
        <f t="shared" si="578"/>
        <v>0.97603305785123962</v>
      </c>
      <c r="NX35" s="14">
        <f t="shared" si="578"/>
        <v>0.94822485207100593</v>
      </c>
      <c r="NY35" s="14">
        <f t="shared" ref="NY35:QJ35" si="579">IFERROR(NY34/NY17,"")</f>
        <v>0.97213220998055738</v>
      </c>
      <c r="NZ35" s="14">
        <f t="shared" si="579"/>
        <v>0.99635479951397332</v>
      </c>
      <c r="OA35" s="14">
        <f t="shared" si="579"/>
        <v>0.98254968492486672</v>
      </c>
      <c r="OB35" s="14">
        <f t="shared" si="579"/>
        <v>0.97937569676700109</v>
      </c>
      <c r="OC35" s="14">
        <f t="shared" si="579"/>
        <v>0.9931289640591966</v>
      </c>
      <c r="OD35" s="14">
        <f t="shared" si="579"/>
        <v>0.97001110699740833</v>
      </c>
      <c r="OE35" s="14">
        <f t="shared" si="579"/>
        <v>0.99415992812219223</v>
      </c>
      <c r="OF35" s="14">
        <f t="shared" si="579"/>
        <v>0.97650852141870104</v>
      </c>
      <c r="OG35" s="14">
        <f t="shared" si="579"/>
        <v>0.99445564516129037</v>
      </c>
      <c r="OH35" s="14">
        <f t="shared" si="579"/>
        <v>0.92978208232445525</v>
      </c>
      <c r="OI35" s="14">
        <f t="shared" si="579"/>
        <v>0.37378519810615501</v>
      </c>
      <c r="OJ35" s="14">
        <f t="shared" si="579"/>
        <v>0.94894060437651961</v>
      </c>
      <c r="OK35" s="14">
        <f t="shared" si="579"/>
        <v>0.98806093042404286</v>
      </c>
      <c r="OL35" s="14">
        <f t="shared" si="579"/>
        <v>0.93670382165605093</v>
      </c>
      <c r="OM35" s="14">
        <f t="shared" si="579"/>
        <v>0.96653628857018692</v>
      </c>
      <c r="ON35" s="14">
        <f t="shared" si="579"/>
        <v>0.91332378223495703</v>
      </c>
      <c r="OO35" s="14">
        <f t="shared" si="579"/>
        <v>0.99229781771501924</v>
      </c>
      <c r="OP35" s="14">
        <f t="shared" si="579"/>
        <v>0.98868110236220474</v>
      </c>
      <c r="OQ35" s="14">
        <f t="shared" si="579"/>
        <v>0.92169907881269186</v>
      </c>
      <c r="OR35" s="14">
        <f t="shared" si="579"/>
        <v>0.86086956521739133</v>
      </c>
      <c r="OS35" s="14">
        <f t="shared" si="579"/>
        <v>0.51835121400338791</v>
      </c>
      <c r="OT35" s="14">
        <f t="shared" si="579"/>
        <v>0.95554649265905378</v>
      </c>
      <c r="OU35" s="14">
        <f t="shared" si="579"/>
        <v>0.98652550529355154</v>
      </c>
      <c r="OV35" s="14">
        <f t="shared" si="579"/>
        <v>0.9943734015345268</v>
      </c>
      <c r="OW35" s="14">
        <f t="shared" si="579"/>
        <v>0.99581151832460735</v>
      </c>
      <c r="OX35" s="14">
        <f t="shared" si="579"/>
        <v>0.9932075471698113</v>
      </c>
      <c r="OY35" s="14">
        <f t="shared" si="579"/>
        <v>0.99748427672955975</v>
      </c>
      <c r="OZ35" s="14">
        <f t="shared" si="579"/>
        <v>0.99660194174757277</v>
      </c>
      <c r="PA35" s="14">
        <f t="shared" si="579"/>
        <v>0.99493528418683175</v>
      </c>
      <c r="PB35" s="14">
        <f t="shared" si="579"/>
        <v>0.99444101297096976</v>
      </c>
      <c r="PC35" s="14">
        <f t="shared" si="579"/>
        <v>0.99966055668703324</v>
      </c>
      <c r="PD35" s="14">
        <f t="shared" si="579"/>
        <v>0.97887323943661975</v>
      </c>
      <c r="PE35" s="14">
        <f t="shared" si="579"/>
        <v>0.99024597116200175</v>
      </c>
      <c r="PF35" s="14">
        <f t="shared" si="579"/>
        <v>0.89439184268026217</v>
      </c>
      <c r="PG35" s="14">
        <f t="shared" si="579"/>
        <v>0.9636533084808947</v>
      </c>
      <c r="PH35" s="14">
        <f t="shared" si="579"/>
        <v>0.97072200113700968</v>
      </c>
      <c r="PI35" s="14">
        <f t="shared" si="579"/>
        <v>0.97661673364998169</v>
      </c>
      <c r="PJ35" s="14">
        <f t="shared" si="579"/>
        <v>0.98392732354996504</v>
      </c>
      <c r="PK35" s="14">
        <f t="shared" si="579"/>
        <v>0.99794450154162384</v>
      </c>
      <c r="PL35" s="14">
        <f t="shared" si="579"/>
        <v>0.55870674985819624</v>
      </c>
      <c r="PM35" s="14">
        <f t="shared" si="579"/>
        <v>0.9760209816410641</v>
      </c>
      <c r="PN35" s="14">
        <f t="shared" si="579"/>
        <v>0.99647577092511008</v>
      </c>
      <c r="PO35" s="14">
        <f t="shared" si="579"/>
        <v>0.97577981651376144</v>
      </c>
      <c r="PP35" s="14">
        <f t="shared" si="579"/>
        <v>0.98440285204991085</v>
      </c>
      <c r="PQ35" s="14">
        <f t="shared" si="579"/>
        <v>0.89639222941720631</v>
      </c>
      <c r="PR35" s="14">
        <f t="shared" si="579"/>
        <v>0.99164451196353964</v>
      </c>
      <c r="PS35" s="14">
        <f t="shared" si="579"/>
        <v>0.99953423381462503</v>
      </c>
      <c r="PT35" s="14">
        <f t="shared" si="579"/>
        <v>0.9939890710382514</v>
      </c>
      <c r="PU35" s="14">
        <f t="shared" si="579"/>
        <v>0.99125364431486884</v>
      </c>
      <c r="PV35" s="14">
        <f t="shared" si="579"/>
        <v>0.96015514809590974</v>
      </c>
      <c r="PW35" s="14">
        <f t="shared" si="579"/>
        <v>0.97484276729559749</v>
      </c>
      <c r="PX35" s="14">
        <f t="shared" si="579"/>
        <v>0.91853178155774395</v>
      </c>
      <c r="PY35" s="14">
        <f t="shared" si="579"/>
        <v>0.86532951289398286</v>
      </c>
      <c r="PZ35" s="14">
        <f t="shared" si="579"/>
        <v>0.92733990147783252</v>
      </c>
      <c r="QA35" s="14">
        <f t="shared" si="579"/>
        <v>0.57610002404424143</v>
      </c>
      <c r="QB35" s="14">
        <f t="shared" si="579"/>
        <v>0.92229965156794425</v>
      </c>
      <c r="QC35" s="14">
        <f t="shared" si="579"/>
        <v>0.92321924144310819</v>
      </c>
      <c r="QD35" s="14">
        <f t="shared" si="579"/>
        <v>0.65782747603833869</v>
      </c>
      <c r="QE35" s="14">
        <f t="shared" si="579"/>
        <v>0.98321891685736085</v>
      </c>
      <c r="QF35" s="14">
        <f t="shared" si="579"/>
        <v>0.98016997167138808</v>
      </c>
      <c r="QG35" s="14">
        <f t="shared" si="579"/>
        <v>0.98130008904719501</v>
      </c>
      <c r="QH35" s="14">
        <f t="shared" si="579"/>
        <v>0.95666529096161779</v>
      </c>
      <c r="QI35" s="14">
        <f t="shared" si="579"/>
        <v>0.75265017667844525</v>
      </c>
      <c r="QJ35" s="14">
        <f t="shared" si="579"/>
        <v>0.98824867323730103</v>
      </c>
      <c r="QK35" s="14">
        <f t="shared" ref="QK35:SV35" si="580">IFERROR(QK34/QK17,"")</f>
        <v>0.99813171415226531</v>
      </c>
      <c r="QL35" s="14">
        <f t="shared" si="580"/>
        <v>0.99181669394435357</v>
      </c>
      <c r="QM35" s="14">
        <f t="shared" si="580"/>
        <v>0.98383937316356518</v>
      </c>
      <c r="QN35" s="14">
        <f t="shared" si="580"/>
        <v>0.99065056486170622</v>
      </c>
      <c r="QO35" s="14">
        <f t="shared" si="580"/>
        <v>0.99732977303070758</v>
      </c>
      <c r="QP35" s="14">
        <f t="shared" si="580"/>
        <v>0.99801093983092992</v>
      </c>
      <c r="QQ35" s="14">
        <f t="shared" si="580"/>
        <v>0.98946886446886451</v>
      </c>
      <c r="QR35" s="14">
        <f t="shared" si="580"/>
        <v>0.99836065573770494</v>
      </c>
      <c r="QS35" s="14">
        <f t="shared" si="580"/>
        <v>0.95325914149443558</v>
      </c>
      <c r="QT35" s="14">
        <f t="shared" si="580"/>
        <v>0.89453805926786756</v>
      </c>
      <c r="QU35" s="14">
        <f t="shared" si="580"/>
        <v>0.99492017416545719</v>
      </c>
      <c r="QV35" s="14">
        <f t="shared" si="580"/>
        <v>0.98170946183608865</v>
      </c>
      <c r="QW35" s="14">
        <f t="shared" si="580"/>
        <v>0.96049046321525888</v>
      </c>
      <c r="QX35" s="14">
        <f t="shared" si="580"/>
        <v>0.92532188841201712</v>
      </c>
      <c r="QY35" s="14">
        <f t="shared" si="580"/>
        <v>0.9991341991341991</v>
      </c>
      <c r="QZ35" s="14">
        <f t="shared" si="580"/>
        <v>0.98854415274463003</v>
      </c>
      <c r="RA35" s="14">
        <f t="shared" si="580"/>
        <v>0.99682107175295187</v>
      </c>
      <c r="RB35" s="14">
        <f t="shared" si="580"/>
        <v>0.37488070242412674</v>
      </c>
      <c r="RC35" s="14">
        <f t="shared" si="580"/>
        <v>0.83535382012968706</v>
      </c>
      <c r="RD35" s="14">
        <f t="shared" si="580"/>
        <v>0.9899419729206963</v>
      </c>
      <c r="RE35" s="14">
        <f t="shared" si="580"/>
        <v>0.99554168524297815</v>
      </c>
      <c r="RF35" s="14">
        <f t="shared" si="580"/>
        <v>0.96854575163398693</v>
      </c>
      <c r="RG35" s="14">
        <f t="shared" si="580"/>
        <v>0.99351818509182566</v>
      </c>
      <c r="RH35" s="14">
        <f t="shared" si="580"/>
        <v>0.9745250431778929</v>
      </c>
      <c r="RI35" s="14">
        <f t="shared" si="580"/>
        <v>0.99790502793296088</v>
      </c>
      <c r="RJ35" s="14">
        <f t="shared" si="580"/>
        <v>0.90190476190476188</v>
      </c>
      <c r="RK35" s="14">
        <f t="shared" si="580"/>
        <v>0.96832269826800366</v>
      </c>
      <c r="RL35" s="14">
        <f t="shared" si="580"/>
        <v>0.98632478632478637</v>
      </c>
      <c r="RM35" s="14">
        <f t="shared" si="580"/>
        <v>0.98202054794520544</v>
      </c>
      <c r="RN35" s="14">
        <f t="shared" si="580"/>
        <v>0.98802626496716883</v>
      </c>
      <c r="RO35" s="14">
        <f t="shared" si="580"/>
        <v>0.97617827868852458</v>
      </c>
      <c r="RP35" s="14">
        <f t="shared" si="580"/>
        <v>0.78682170542635654</v>
      </c>
      <c r="RQ35" s="14">
        <f t="shared" si="580"/>
        <v>0.97802786709539125</v>
      </c>
      <c r="RR35" s="14">
        <f t="shared" si="580"/>
        <v>0.99537037037037035</v>
      </c>
      <c r="RS35" s="14">
        <f t="shared" si="580"/>
        <v>0.98697318007662838</v>
      </c>
      <c r="RT35" s="14">
        <f t="shared" si="580"/>
        <v>0.42259414225941422</v>
      </c>
      <c r="RU35" s="14">
        <f t="shared" si="580"/>
        <v>0.95029239766081874</v>
      </c>
      <c r="RV35" s="14">
        <f t="shared" si="580"/>
        <v>0.98624535315985129</v>
      </c>
      <c r="RW35" s="14">
        <f t="shared" si="580"/>
        <v>0.98718462154585507</v>
      </c>
      <c r="RX35" s="14">
        <f t="shared" si="580"/>
        <v>0.99452463912394229</v>
      </c>
      <c r="RY35" s="14">
        <f t="shared" si="580"/>
        <v>0.99041533546325877</v>
      </c>
      <c r="RZ35" s="14">
        <f t="shared" si="580"/>
        <v>0.99649583880858517</v>
      </c>
      <c r="SA35" s="14">
        <f t="shared" si="580"/>
        <v>0.99816176470588236</v>
      </c>
      <c r="SB35" s="14">
        <f t="shared" si="580"/>
        <v>1</v>
      </c>
      <c r="SC35" s="14">
        <f t="shared" si="580"/>
        <v>0.99921507064364212</v>
      </c>
      <c r="SD35" s="14">
        <f t="shared" si="580"/>
        <v>0.9992412746585736</v>
      </c>
      <c r="SE35" s="14">
        <f t="shared" si="580"/>
        <v>0.98839907192575405</v>
      </c>
      <c r="SF35" s="14">
        <f t="shared" si="580"/>
        <v>0.99595959595959593</v>
      </c>
      <c r="SG35" s="14">
        <f t="shared" si="580"/>
        <v>0.98104035002430723</v>
      </c>
      <c r="SH35" s="14">
        <f t="shared" si="580"/>
        <v>0.70800594606073475</v>
      </c>
      <c r="SI35" s="14">
        <f t="shared" si="580"/>
        <v>0.96305625524769101</v>
      </c>
      <c r="SJ35" s="14">
        <f t="shared" si="580"/>
        <v>0.75074251770619149</v>
      </c>
      <c r="SK35" s="14">
        <f t="shared" si="580"/>
        <v>0.97097625329815307</v>
      </c>
      <c r="SL35" s="14">
        <f t="shared" si="580"/>
        <v>0.88463735008566535</v>
      </c>
      <c r="SM35" s="14">
        <f t="shared" si="580"/>
        <v>0.99320943531093642</v>
      </c>
      <c r="SN35" s="14">
        <f t="shared" si="580"/>
        <v>0.99609222352481441</v>
      </c>
      <c r="SO35" s="14">
        <f t="shared" si="580"/>
        <v>0.94705219677055952</v>
      </c>
      <c r="SP35" s="14">
        <f t="shared" si="580"/>
        <v>0.93898916967509027</v>
      </c>
      <c r="SQ35" s="14">
        <f t="shared" si="580"/>
        <v>0.53099897013388264</v>
      </c>
      <c r="SR35" s="14">
        <f t="shared" si="580"/>
        <v>0.89900811541929671</v>
      </c>
      <c r="SS35" s="14">
        <f t="shared" si="580"/>
        <v>0.97803030303030303</v>
      </c>
      <c r="ST35" s="14">
        <f t="shared" si="580"/>
        <v>0.97344488905056381</v>
      </c>
      <c r="SU35" s="14">
        <f t="shared" si="580"/>
        <v>0.92650390133400451</v>
      </c>
      <c r="SV35" s="14">
        <f t="shared" si="580"/>
        <v>0.99776927979604846</v>
      </c>
      <c r="SW35" s="14">
        <f t="shared" ref="SW35:VH35" si="581">IFERROR(SW34/SW17,"")</f>
        <v>0.96786723163841804</v>
      </c>
      <c r="SX35" s="14">
        <f t="shared" si="581"/>
        <v>0.99468650371944745</v>
      </c>
      <c r="SY35" s="14">
        <f t="shared" si="581"/>
        <v>0.99217585692995525</v>
      </c>
      <c r="SZ35" s="14">
        <f t="shared" si="581"/>
        <v>0.87331659438484366</v>
      </c>
      <c r="TA35" s="14">
        <f t="shared" si="581"/>
        <v>0.76621490803484993</v>
      </c>
      <c r="TB35" s="14">
        <f t="shared" si="581"/>
        <v>0.66008105369807502</v>
      </c>
      <c r="TC35" s="14">
        <f t="shared" si="581"/>
        <v>0.75142771265404273</v>
      </c>
      <c r="TD35" s="14">
        <f t="shared" si="581"/>
        <v>0.39874447802836549</v>
      </c>
      <c r="TE35" s="14">
        <f t="shared" si="581"/>
        <v>0.33436464088397788</v>
      </c>
      <c r="TF35" s="14">
        <f t="shared" si="581"/>
        <v>0.81661631419939573</v>
      </c>
      <c r="TG35" s="14">
        <f t="shared" si="581"/>
        <v>0.94543650793650791</v>
      </c>
      <c r="TH35" s="14">
        <f t="shared" si="581"/>
        <v>0.98650674662668669</v>
      </c>
      <c r="TI35" s="14">
        <f t="shared" si="581"/>
        <v>0.85231193926846105</v>
      </c>
      <c r="TJ35" s="14">
        <f t="shared" si="581"/>
        <v>0.33793103448275863</v>
      </c>
      <c r="TK35" s="14">
        <f t="shared" si="581"/>
        <v>0.88405304318259093</v>
      </c>
      <c r="TL35" s="14">
        <f t="shared" si="581"/>
        <v>0.92393133625042079</v>
      </c>
      <c r="TM35" s="14">
        <f t="shared" si="581"/>
        <v>0.84446961117402797</v>
      </c>
      <c r="TN35" s="14">
        <f t="shared" si="581"/>
        <v>0.99011235955056176</v>
      </c>
      <c r="TO35" s="14">
        <f t="shared" si="581"/>
        <v>0.99676524953789281</v>
      </c>
      <c r="TP35" s="14">
        <f t="shared" si="581"/>
        <v>0.90043580288300373</v>
      </c>
      <c r="TQ35" s="14">
        <f t="shared" si="581"/>
        <v>0.87485311398354881</v>
      </c>
      <c r="TR35" s="14">
        <f t="shared" si="581"/>
        <v>0.86340206185567014</v>
      </c>
      <c r="TS35" s="14">
        <f t="shared" si="581"/>
        <v>0.97063978965819453</v>
      </c>
      <c r="TT35" s="14">
        <f t="shared" si="581"/>
        <v>0.68660837551771747</v>
      </c>
      <c r="TU35" s="14">
        <f t="shared" si="581"/>
        <v>0.36601693246702105</v>
      </c>
      <c r="TV35" s="14">
        <f t="shared" si="581"/>
        <v>0.32734658969424846</v>
      </c>
      <c r="TW35" s="14">
        <f t="shared" si="581"/>
        <v>0.39468027941966682</v>
      </c>
      <c r="TX35" s="14">
        <f t="shared" si="581"/>
        <v>0.33317144244779018</v>
      </c>
      <c r="TY35" s="14">
        <f t="shared" si="581"/>
        <v>5.105170902716915E-2</v>
      </c>
      <c r="TZ35" s="14">
        <f t="shared" si="581"/>
        <v>0.26925623482674904</v>
      </c>
      <c r="UA35" s="14">
        <f t="shared" si="581"/>
        <v>0.1591799819113657</v>
      </c>
      <c r="UB35" s="14">
        <f t="shared" si="581"/>
        <v>0.44088958252048382</v>
      </c>
      <c r="UC35" s="14">
        <f t="shared" si="581"/>
        <v>0.23545816733067729</v>
      </c>
      <c r="UD35" s="14">
        <f t="shared" si="581"/>
        <v>2.7479390457157131E-2</v>
      </c>
      <c r="UE35" s="14">
        <f t="shared" si="581"/>
        <v>9.1669154971633318E-2</v>
      </c>
      <c r="UF35" s="14">
        <f t="shared" si="581"/>
        <v>0.86643981284559757</v>
      </c>
      <c r="UG35" s="14">
        <f t="shared" si="581"/>
        <v>0.90839694656488545</v>
      </c>
      <c r="UH35" s="14">
        <f t="shared" si="581"/>
        <v>0.9983286908077994</v>
      </c>
      <c r="UI35" s="14">
        <f t="shared" si="581"/>
        <v>0.8828125</v>
      </c>
      <c r="UJ35" s="14">
        <f t="shared" si="581"/>
        <v>0.99348675640468953</v>
      </c>
      <c r="UK35" s="14">
        <f t="shared" si="581"/>
        <v>0.99484536082474229</v>
      </c>
      <c r="UL35" s="14">
        <f t="shared" si="581"/>
        <v>0.99584487534626043</v>
      </c>
      <c r="UM35" s="14">
        <f t="shared" si="581"/>
        <v>0.99417927823050056</v>
      </c>
      <c r="UN35" s="14">
        <f t="shared" si="581"/>
        <v>0.8430643361844552</v>
      </c>
      <c r="UO35" s="14">
        <f t="shared" si="581"/>
        <v>0.97118279569892474</v>
      </c>
      <c r="UP35" s="14">
        <f t="shared" si="581"/>
        <v>0.96420323325635104</v>
      </c>
      <c r="UQ35" s="14">
        <f t="shared" si="581"/>
        <v>0.98303610265332753</v>
      </c>
      <c r="UR35" s="14">
        <f t="shared" si="581"/>
        <v>0.98009318085556962</v>
      </c>
      <c r="US35" s="14">
        <f t="shared" si="581"/>
        <v>0.67564198454250812</v>
      </c>
      <c r="UT35" s="14">
        <f t="shared" si="581"/>
        <v>0.9515679442508711</v>
      </c>
      <c r="UU35" s="14">
        <f t="shared" si="581"/>
        <v>0.93868092691622107</v>
      </c>
      <c r="UV35" s="14">
        <f t="shared" si="581"/>
        <v>0.98676248108925868</v>
      </c>
      <c r="UW35" s="14">
        <f t="shared" si="581"/>
        <v>0.99449288664525015</v>
      </c>
      <c r="UX35" s="14">
        <f t="shared" si="581"/>
        <v>0.70861244019138758</v>
      </c>
      <c r="UY35" s="14">
        <f t="shared" si="581"/>
        <v>0.97276264591439687</v>
      </c>
      <c r="UZ35" s="14">
        <f t="shared" si="581"/>
        <v>0.98666666666666669</v>
      </c>
      <c r="VA35" s="14">
        <f t="shared" si="581"/>
        <v>0.97581493165089384</v>
      </c>
      <c r="VB35" s="14">
        <f t="shared" si="581"/>
        <v>0.86586726157278304</v>
      </c>
      <c r="VC35" s="14">
        <f t="shared" si="581"/>
        <v>0.87481031866464343</v>
      </c>
      <c r="VD35" s="14">
        <f t="shared" si="581"/>
        <v>0.97902764537654907</v>
      </c>
      <c r="VE35" s="14">
        <f t="shared" si="581"/>
        <v>0.9928057553956835</v>
      </c>
      <c r="VF35" s="14">
        <f t="shared" si="581"/>
        <v>0.96870342771982121</v>
      </c>
      <c r="VG35" s="14">
        <f t="shared" si="581"/>
        <v>0.94963192561022858</v>
      </c>
      <c r="VH35" s="14">
        <f t="shared" si="581"/>
        <v>0.99434536755110914</v>
      </c>
      <c r="VI35" s="14">
        <f t="shared" ref="VI35:XT35" si="582">IFERROR(VI34/VI17,"")</f>
        <v>0.99596231493943477</v>
      </c>
      <c r="VJ35" s="14">
        <f t="shared" si="582"/>
        <v>1</v>
      </c>
      <c r="VK35" s="14">
        <f t="shared" si="582"/>
        <v>0.99717912552891397</v>
      </c>
      <c r="VL35" s="14">
        <f t="shared" si="582"/>
        <v>0.68202041350431819</v>
      </c>
      <c r="VM35" s="14">
        <f t="shared" si="582"/>
        <v>0.93765949690120309</v>
      </c>
      <c r="VN35" s="14">
        <f t="shared" si="582"/>
        <v>0.98822539949537425</v>
      </c>
      <c r="VO35" s="14">
        <f t="shared" si="582"/>
        <v>0.9465618860510806</v>
      </c>
      <c r="VP35" s="14">
        <f t="shared" si="582"/>
        <v>0.98036006546644849</v>
      </c>
      <c r="VQ35" s="14">
        <f t="shared" si="582"/>
        <v>0.99699135013162843</v>
      </c>
      <c r="VR35" s="14">
        <f t="shared" si="582"/>
        <v>0.99505840071877805</v>
      </c>
      <c r="VS35" s="14">
        <f t="shared" si="582"/>
        <v>0.99835616438356167</v>
      </c>
      <c r="VT35" s="14">
        <f t="shared" si="582"/>
        <v>0.99824561403508771</v>
      </c>
      <c r="VU35" s="14">
        <f t="shared" si="582"/>
        <v>0.9946745562130177</v>
      </c>
      <c r="VV35" s="14">
        <f t="shared" si="582"/>
        <v>0.96896290688872067</v>
      </c>
      <c r="VW35" s="14">
        <f t="shared" si="582"/>
        <v>0.99662975445353874</v>
      </c>
      <c r="VX35" s="14">
        <f t="shared" si="582"/>
        <v>0.99451453647833243</v>
      </c>
      <c r="VY35" s="14">
        <f t="shared" si="582"/>
        <v>0.99699157641395908</v>
      </c>
      <c r="VZ35" s="14">
        <f t="shared" si="582"/>
        <v>0.99821746880570406</v>
      </c>
      <c r="WA35" s="14">
        <f t="shared" si="582"/>
        <v>0.99770642201834858</v>
      </c>
      <c r="WB35" s="14">
        <f t="shared" si="582"/>
        <v>0.99851924975320827</v>
      </c>
      <c r="WC35" s="14">
        <f t="shared" si="582"/>
        <v>0.99283154121863804</v>
      </c>
      <c r="WD35" s="14">
        <f t="shared" si="582"/>
        <v>0.99749530369442707</v>
      </c>
      <c r="WE35" s="14">
        <f t="shared" si="582"/>
        <v>0.99928673323823114</v>
      </c>
      <c r="WF35" s="14">
        <f t="shared" si="582"/>
        <v>0.98650568181818177</v>
      </c>
      <c r="WG35" s="14">
        <f t="shared" si="582"/>
        <v>0.99877700774561762</v>
      </c>
      <c r="WH35" s="14">
        <f t="shared" si="582"/>
        <v>0.97794392523364482</v>
      </c>
      <c r="WI35" s="14">
        <f t="shared" si="582"/>
        <v>0.99671515720319104</v>
      </c>
      <c r="WJ35" s="14">
        <f t="shared" si="582"/>
        <v>0.99275862068965515</v>
      </c>
      <c r="WK35" s="14">
        <f t="shared" si="582"/>
        <v>0.99068219633943433</v>
      </c>
      <c r="WL35" s="14">
        <f t="shared" si="582"/>
        <v>0.99886406664142369</v>
      </c>
      <c r="WM35" s="14">
        <f t="shared" si="582"/>
        <v>1</v>
      </c>
      <c r="WN35" s="14">
        <f t="shared" si="582"/>
        <v>0.9921589127025614</v>
      </c>
      <c r="WO35" s="14">
        <f t="shared" si="582"/>
        <v>0.98401162790697672</v>
      </c>
      <c r="WP35" s="14">
        <f t="shared" si="582"/>
        <v>0.99873790492217085</v>
      </c>
      <c r="WQ35" s="14">
        <f t="shared" si="582"/>
        <v>0.9983974358974359</v>
      </c>
      <c r="WR35" s="14">
        <f t="shared" si="582"/>
        <v>0.99706916764361075</v>
      </c>
      <c r="WS35" s="14">
        <f t="shared" si="582"/>
        <v>0.99119496855345912</v>
      </c>
      <c r="WT35" s="14">
        <f t="shared" si="582"/>
        <v>1</v>
      </c>
      <c r="WU35" s="14">
        <f t="shared" si="582"/>
        <v>0.9989200863930886</v>
      </c>
      <c r="WV35" s="14">
        <f t="shared" si="582"/>
        <v>0.99692465402357766</v>
      </c>
      <c r="WW35" s="14">
        <f t="shared" si="582"/>
        <v>0.9981412639405205</v>
      </c>
      <c r="WX35" s="14">
        <f t="shared" si="582"/>
        <v>0.99643620812544542</v>
      </c>
      <c r="WY35" s="14">
        <f t="shared" si="582"/>
        <v>0.98879028491359178</v>
      </c>
      <c r="WZ35" s="14">
        <f t="shared" si="582"/>
        <v>0.9925611052072264</v>
      </c>
      <c r="XA35" s="14">
        <f t="shared" si="582"/>
        <v>0.99852941176470589</v>
      </c>
      <c r="XB35" s="14">
        <f t="shared" si="582"/>
        <v>0.99165362545644231</v>
      </c>
      <c r="XC35" s="14">
        <f t="shared" si="582"/>
        <v>0.93326693227091628</v>
      </c>
      <c r="XD35" s="14">
        <f t="shared" si="582"/>
        <v>0.99589153656532459</v>
      </c>
      <c r="XE35" s="14">
        <f t="shared" si="582"/>
        <v>0.99744245524296671</v>
      </c>
      <c r="XF35" s="14">
        <f t="shared" si="582"/>
        <v>0.82212359166951177</v>
      </c>
      <c r="XG35" s="14">
        <f t="shared" si="582"/>
        <v>0.99803844644958806</v>
      </c>
      <c r="XH35" s="14">
        <f t="shared" si="582"/>
        <v>0.99816983894582723</v>
      </c>
      <c r="XI35" s="14">
        <f t="shared" si="582"/>
        <v>0.98827616152844111</v>
      </c>
      <c r="XJ35" s="14">
        <f t="shared" si="582"/>
        <v>0.99738493723849375</v>
      </c>
      <c r="XK35" s="14">
        <f t="shared" si="582"/>
        <v>0.99698946312092318</v>
      </c>
      <c r="XL35" s="14">
        <f t="shared" si="582"/>
        <v>0.99213372664700095</v>
      </c>
      <c r="XM35" s="14">
        <f t="shared" si="582"/>
        <v>0.9981401115933044</v>
      </c>
      <c r="XN35" s="14">
        <f t="shared" si="582"/>
        <v>0.99799196787148592</v>
      </c>
      <c r="XO35" s="14">
        <f t="shared" si="582"/>
        <v>0.99952673923331758</v>
      </c>
      <c r="XP35" s="14">
        <f t="shared" si="582"/>
        <v>0.99893617021276593</v>
      </c>
      <c r="XQ35" s="14">
        <f t="shared" si="582"/>
        <v>0.99904214559386972</v>
      </c>
      <c r="XR35" s="14">
        <f t="shared" si="582"/>
        <v>0.99840063974410231</v>
      </c>
      <c r="XS35" s="14">
        <f t="shared" si="582"/>
        <v>0.99957464908549554</v>
      </c>
      <c r="XT35" s="14">
        <f t="shared" si="582"/>
        <v>0.99613526570048305</v>
      </c>
      <c r="XU35" s="14">
        <f t="shared" ref="XU35:AAF35" si="583">IFERROR(XU34/XU17,"")</f>
        <v>1</v>
      </c>
      <c r="XV35" s="14">
        <f t="shared" si="583"/>
        <v>0.99854510184287104</v>
      </c>
      <c r="XW35" s="14">
        <f t="shared" si="583"/>
        <v>0.99766286882851296</v>
      </c>
      <c r="XX35" s="14">
        <f t="shared" si="583"/>
        <v>0.99789029535864981</v>
      </c>
      <c r="XY35" s="14">
        <f t="shared" si="583"/>
        <v>0.99855595667870034</v>
      </c>
      <c r="XZ35" s="14">
        <f t="shared" si="583"/>
        <v>0.99367299367299367</v>
      </c>
      <c r="YA35" s="14">
        <f t="shared" si="583"/>
        <v>0.9953588004284184</v>
      </c>
      <c r="YB35" s="14">
        <f t="shared" si="583"/>
        <v>0.99608610567514677</v>
      </c>
      <c r="YC35" s="14">
        <f t="shared" si="583"/>
        <v>0.99795835034708047</v>
      </c>
      <c r="YD35" s="14">
        <f t="shared" si="583"/>
        <v>1</v>
      </c>
      <c r="YE35" s="14">
        <f t="shared" si="583"/>
        <v>0.99803825404610103</v>
      </c>
      <c r="YF35" s="14">
        <f t="shared" si="583"/>
        <v>0.99445564516129037</v>
      </c>
      <c r="YG35" s="14">
        <f t="shared" si="583"/>
        <v>0.99881516587677721</v>
      </c>
      <c r="YH35" s="14">
        <f t="shared" si="583"/>
        <v>0.99960845732184811</v>
      </c>
      <c r="YI35" s="14">
        <f t="shared" si="583"/>
        <v>0.99920255183413076</v>
      </c>
      <c r="YJ35" s="14">
        <f t="shared" si="583"/>
        <v>0.95359628770301619</v>
      </c>
      <c r="YK35" s="14">
        <f t="shared" si="583"/>
        <v>0.86013686911890508</v>
      </c>
      <c r="YL35" s="14">
        <f t="shared" si="583"/>
        <v>0.99179655455291227</v>
      </c>
      <c r="YM35" s="14">
        <f t="shared" si="583"/>
        <v>0.95940671350507412</v>
      </c>
      <c r="YN35" s="14">
        <f t="shared" si="583"/>
        <v>0.98587699316628696</v>
      </c>
      <c r="YO35" s="14">
        <f t="shared" si="583"/>
        <v>0.99604352126607321</v>
      </c>
      <c r="YP35" s="14">
        <f t="shared" si="583"/>
        <v>0.98973188819167146</v>
      </c>
      <c r="YQ35" s="14">
        <f t="shared" si="583"/>
        <v>0.90714532274767001</v>
      </c>
      <c r="YR35" s="14">
        <f t="shared" si="583"/>
        <v>0.95444685466377444</v>
      </c>
      <c r="YS35" s="14">
        <f t="shared" si="583"/>
        <v>0.99127182044887785</v>
      </c>
      <c r="YT35" s="14">
        <f t="shared" si="583"/>
        <v>0.97890818858560791</v>
      </c>
      <c r="YU35" s="14">
        <f t="shared" si="583"/>
        <v>0.71650552486187846</v>
      </c>
      <c r="YV35" s="14">
        <f t="shared" si="583"/>
        <v>0.81146454605699136</v>
      </c>
      <c r="YW35" s="14">
        <f t="shared" si="583"/>
        <v>0.98811881188118811</v>
      </c>
      <c r="YX35" s="14">
        <f t="shared" si="583"/>
        <v>0.76269592476489023</v>
      </c>
      <c r="YY35" s="14">
        <f t="shared" si="583"/>
        <v>0.50549450549450547</v>
      </c>
      <c r="YZ35" s="14">
        <f t="shared" si="583"/>
        <v>0.63930013458950197</v>
      </c>
      <c r="ZA35" s="14">
        <f t="shared" si="583"/>
        <v>0.995398773006135</v>
      </c>
      <c r="ZB35" s="14">
        <f t="shared" si="583"/>
        <v>0.96983546617915906</v>
      </c>
      <c r="ZC35" s="14">
        <f t="shared" si="583"/>
        <v>0.99672846237731738</v>
      </c>
      <c r="ZD35" s="14">
        <f t="shared" si="583"/>
        <v>0.67288693743139405</v>
      </c>
      <c r="ZE35" s="14">
        <f t="shared" si="583"/>
        <v>0.92197875166002652</v>
      </c>
      <c r="ZF35" s="14">
        <f t="shared" si="583"/>
        <v>0.98587127158555732</v>
      </c>
      <c r="ZG35" s="14">
        <f t="shared" si="583"/>
        <v>0.99632183908045979</v>
      </c>
      <c r="ZH35" s="14">
        <f t="shared" si="583"/>
        <v>0.9978213507625272</v>
      </c>
      <c r="ZI35" s="14">
        <f t="shared" si="583"/>
        <v>0.9802300503235083</v>
      </c>
      <c r="ZJ35" s="14">
        <f t="shared" si="583"/>
        <v>0.99724264705882348</v>
      </c>
      <c r="ZK35" s="14">
        <f t="shared" si="583"/>
        <v>0.99701619778346118</v>
      </c>
      <c r="ZL35" s="14">
        <f t="shared" si="583"/>
        <v>0.99694189602446481</v>
      </c>
      <c r="ZM35" s="14">
        <f t="shared" si="583"/>
        <v>0.99337748344370858</v>
      </c>
      <c r="ZN35" s="14">
        <f t="shared" si="583"/>
        <v>0.84868595699495619</v>
      </c>
      <c r="ZO35" s="14">
        <f t="shared" si="583"/>
        <v>0.90917905623787976</v>
      </c>
      <c r="ZP35" s="14">
        <f t="shared" si="583"/>
        <v>0.96358944954128445</v>
      </c>
      <c r="ZQ35" s="14">
        <f t="shared" si="583"/>
        <v>0.9542193372053297</v>
      </c>
      <c r="ZR35" s="14">
        <f t="shared" si="583"/>
        <v>0.95319465081723631</v>
      </c>
      <c r="ZS35" s="14">
        <f t="shared" si="583"/>
        <v>0.98462088698140204</v>
      </c>
      <c r="ZT35" s="14">
        <f t="shared" si="583"/>
        <v>0.92874190248891919</v>
      </c>
      <c r="ZU35" s="14">
        <f t="shared" si="583"/>
        <v>0.99760670123653772</v>
      </c>
      <c r="ZV35" s="14">
        <f t="shared" si="583"/>
        <v>0.89376876876876876</v>
      </c>
      <c r="ZW35" s="14">
        <f t="shared" si="583"/>
        <v>0.91848234410217877</v>
      </c>
      <c r="ZX35" s="14">
        <f t="shared" si="583"/>
        <v>0.75589459084604715</v>
      </c>
      <c r="ZY35" s="14">
        <f t="shared" si="583"/>
        <v>0.92191103789126849</v>
      </c>
      <c r="ZZ35" s="14">
        <f t="shared" si="583"/>
        <v>0.95087877422262279</v>
      </c>
      <c r="AAA35" s="14">
        <f t="shared" si="583"/>
        <v>0.9392812887236679</v>
      </c>
      <c r="AAB35" s="14">
        <f t="shared" si="583"/>
        <v>0.92884864165588621</v>
      </c>
      <c r="AAC35" s="14">
        <f t="shared" si="583"/>
        <v>0.87197580645161288</v>
      </c>
      <c r="AAD35" s="14">
        <f t="shared" si="583"/>
        <v>0.99641577060931896</v>
      </c>
      <c r="AAE35" s="14">
        <f t="shared" si="583"/>
        <v>0.99733451799200357</v>
      </c>
      <c r="AAF35" s="14">
        <f t="shared" si="583"/>
        <v>0.98078266946191472</v>
      </c>
      <c r="AAG35" s="14">
        <f t="shared" ref="AAG35:ACR35" si="584">IFERROR(AAG34/AAG17,"")</f>
        <v>0.99517607332368552</v>
      </c>
      <c r="AAH35" s="14">
        <f t="shared" si="584"/>
        <v>0.98385534388117535</v>
      </c>
      <c r="AAI35" s="14">
        <f t="shared" si="584"/>
        <v>0.99764243614931236</v>
      </c>
      <c r="AAJ35" s="14">
        <f t="shared" si="584"/>
        <v>0.84316390323457457</v>
      </c>
      <c r="AAK35" s="14">
        <f t="shared" si="584"/>
        <v>0.92273000601322908</v>
      </c>
      <c r="AAL35" s="14">
        <f t="shared" si="584"/>
        <v>0.78577359535012459</v>
      </c>
      <c r="AAM35" s="14">
        <f t="shared" si="584"/>
        <v>0.46749716874292185</v>
      </c>
      <c r="AAN35" s="14">
        <f t="shared" si="584"/>
        <v>0.76540755467196819</v>
      </c>
      <c r="AAO35" s="14">
        <f t="shared" si="584"/>
        <v>0.99762308998302207</v>
      </c>
      <c r="AAP35" s="14">
        <f t="shared" si="584"/>
        <v>0.99201520912547525</v>
      </c>
      <c r="AAQ35" s="14">
        <f t="shared" si="584"/>
        <v>0.90417867435158505</v>
      </c>
      <c r="AAR35" s="14">
        <f t="shared" si="584"/>
        <v>0.69197887855167206</v>
      </c>
      <c r="AAS35" s="14">
        <f t="shared" si="584"/>
        <v>0.98279569892473118</v>
      </c>
      <c r="AAT35" s="14">
        <f t="shared" si="584"/>
        <v>0.9899117276166457</v>
      </c>
      <c r="AAU35" s="14">
        <f t="shared" si="584"/>
        <v>0.94696356275303639</v>
      </c>
      <c r="AAV35" s="14">
        <f t="shared" si="584"/>
        <v>0.99156665585468695</v>
      </c>
      <c r="AAW35" s="14">
        <f t="shared" si="584"/>
        <v>0.99376375641966253</v>
      </c>
      <c r="AAX35" s="14">
        <f t="shared" si="584"/>
        <v>0.99553349875930519</v>
      </c>
      <c r="AAY35" s="14">
        <f t="shared" si="584"/>
        <v>0.89315328121298265</v>
      </c>
      <c r="AAZ35" s="14">
        <f t="shared" si="584"/>
        <v>0.9574956921309592</v>
      </c>
      <c r="ABA35" s="14">
        <f t="shared" si="584"/>
        <v>0.82451174639116898</v>
      </c>
      <c r="ABB35" s="14">
        <f t="shared" si="584"/>
        <v>0.90185758513931891</v>
      </c>
      <c r="ABC35" s="14">
        <f t="shared" si="584"/>
        <v>0.88955046144685923</v>
      </c>
      <c r="ABD35" s="14">
        <f t="shared" si="584"/>
        <v>0.5270063415700853</v>
      </c>
      <c r="ABE35" s="14">
        <f t="shared" si="584"/>
        <v>0.7265285239191609</v>
      </c>
      <c r="ABF35" s="14">
        <f t="shared" si="584"/>
        <v>0.98238004879371099</v>
      </c>
      <c r="ABG35" s="14">
        <f t="shared" si="584"/>
        <v>0.94806288601909039</v>
      </c>
      <c r="ABH35" s="14">
        <f t="shared" si="584"/>
        <v>0.95244998550304438</v>
      </c>
      <c r="ABI35" s="14">
        <f t="shared" si="584"/>
        <v>0.67869509750318935</v>
      </c>
      <c r="ABJ35" s="14">
        <f t="shared" si="584"/>
        <v>0.29442231075697212</v>
      </c>
      <c r="ABK35" s="14">
        <f t="shared" si="584"/>
        <v>0.96972972972972971</v>
      </c>
      <c r="ABL35" s="14">
        <f t="shared" si="584"/>
        <v>0.92728297632468992</v>
      </c>
      <c r="ABM35" s="14">
        <f t="shared" si="584"/>
        <v>0.98617829993089146</v>
      </c>
      <c r="ABN35" s="14">
        <f t="shared" si="584"/>
        <v>0.9342439644218552</v>
      </c>
      <c r="ABO35" s="14">
        <f t="shared" si="584"/>
        <v>0.93066666666666664</v>
      </c>
      <c r="ABP35" s="14">
        <f t="shared" si="584"/>
        <v>0.99810874704491725</v>
      </c>
      <c r="ABQ35" s="14">
        <f t="shared" si="584"/>
        <v>0.99214876033057853</v>
      </c>
      <c r="ABR35" s="14">
        <f t="shared" si="584"/>
        <v>0.99942196531791905</v>
      </c>
      <c r="ABS35" s="14">
        <f t="shared" si="584"/>
        <v>0.98883430102724434</v>
      </c>
      <c r="ABT35" s="14">
        <f t="shared" si="584"/>
        <v>0.97656523259881078</v>
      </c>
      <c r="ABU35" s="14">
        <f t="shared" si="584"/>
        <v>0.89737092176116562</v>
      </c>
      <c r="ABV35" s="14">
        <f t="shared" si="584"/>
        <v>0.85030586541921549</v>
      </c>
      <c r="ABW35" s="14">
        <f t="shared" si="584"/>
        <v>0.31025217031831337</v>
      </c>
      <c r="ABX35" s="14">
        <f t="shared" si="584"/>
        <v>0.64804318488529011</v>
      </c>
      <c r="ABY35" s="14">
        <f t="shared" si="584"/>
        <v>0.58741830065359479</v>
      </c>
      <c r="ABZ35" s="14">
        <f t="shared" si="584"/>
        <v>0.68300000000000005</v>
      </c>
      <c r="ACA35" s="14">
        <f t="shared" si="584"/>
        <v>0.51201866977829635</v>
      </c>
      <c r="ACB35" s="14">
        <f t="shared" si="584"/>
        <v>0.91316818774445896</v>
      </c>
      <c r="ACC35" s="14">
        <f t="shared" si="584"/>
        <v>0.90536851683348496</v>
      </c>
      <c r="ACD35" s="14">
        <f t="shared" si="584"/>
        <v>0.96195121951219509</v>
      </c>
      <c r="ACE35" s="14">
        <f t="shared" si="584"/>
        <v>0.93532001354554695</v>
      </c>
      <c r="ACF35" s="14">
        <f t="shared" si="584"/>
        <v>0.36687797147385104</v>
      </c>
      <c r="ACG35" s="14">
        <f t="shared" si="584"/>
        <v>0.54440660204348967</v>
      </c>
      <c r="ACH35" s="14">
        <f t="shared" si="584"/>
        <v>0.85892705080896958</v>
      </c>
      <c r="ACI35" s="14">
        <f t="shared" si="584"/>
        <v>0.40312131919905769</v>
      </c>
      <c r="ACJ35" s="14">
        <f t="shared" si="584"/>
        <v>7.4660129262313343E-2</v>
      </c>
      <c r="ACK35" s="14">
        <f t="shared" si="584"/>
        <v>0.39160652232023524</v>
      </c>
      <c r="ACL35" s="14">
        <f t="shared" si="584"/>
        <v>0.25808348030570255</v>
      </c>
      <c r="ACM35" s="14">
        <f t="shared" si="584"/>
        <v>0.71592317224287483</v>
      </c>
      <c r="ACN35" s="14">
        <f t="shared" si="584"/>
        <v>0.78750467639356525</v>
      </c>
      <c r="ACO35" s="14">
        <f t="shared" si="584"/>
        <v>0.2896066798505823</v>
      </c>
      <c r="ACP35" s="14">
        <f t="shared" si="584"/>
        <v>2.8629395852119027E-2</v>
      </c>
      <c r="ACQ35" s="14">
        <f t="shared" si="584"/>
        <v>2.9909575701367958E-2</v>
      </c>
      <c r="ACR35" s="14">
        <f t="shared" si="584"/>
        <v>5.1611587107303139E-2</v>
      </c>
      <c r="ACS35" s="14">
        <f t="shared" ref="ACS35:AFD35" si="585">IFERROR(ACS34/ACS17,"")</f>
        <v>0.15528434172942093</v>
      </c>
      <c r="ACT35" s="14">
        <f t="shared" si="585"/>
        <v>1.7953321364452424E-3</v>
      </c>
      <c r="ACU35" s="14">
        <f t="shared" si="585"/>
        <v>3.1043046357615892E-3</v>
      </c>
      <c r="ACV35" s="14">
        <f t="shared" si="585"/>
        <v>3.0985333608758523E-3</v>
      </c>
      <c r="ACW35" s="14">
        <f t="shared" si="585"/>
        <v>1.1209439528023599E-2</v>
      </c>
      <c r="ACX35" s="14">
        <f t="shared" si="585"/>
        <v>2.1377672209026127E-2</v>
      </c>
      <c r="ACY35" s="14">
        <f t="shared" si="585"/>
        <v>0.50273914875684789</v>
      </c>
      <c r="ACZ35" s="14">
        <f t="shared" si="585"/>
        <v>0.78950103950103945</v>
      </c>
      <c r="ADA35" s="14">
        <f t="shared" si="585"/>
        <v>0.99419087136929463</v>
      </c>
      <c r="ADB35" s="14">
        <f t="shared" si="585"/>
        <v>0.98359460444768498</v>
      </c>
      <c r="ADC35" s="14">
        <f t="shared" si="585"/>
        <v>0.98614215467143496</v>
      </c>
      <c r="ADD35" s="14">
        <f t="shared" si="585"/>
        <v>0.99010327022375211</v>
      </c>
      <c r="ADE35" s="14">
        <f t="shared" si="585"/>
        <v>0.97142857142857142</v>
      </c>
      <c r="ADF35" s="14">
        <f t="shared" si="585"/>
        <v>0.97697473616885189</v>
      </c>
      <c r="ADG35" s="14">
        <f t="shared" si="585"/>
        <v>0.97623208668297801</v>
      </c>
      <c r="ADH35" s="14">
        <f t="shared" si="585"/>
        <v>0.9609649122807018</v>
      </c>
      <c r="ADI35" s="14">
        <f t="shared" si="585"/>
        <v>0.90810381355932202</v>
      </c>
      <c r="ADJ35" s="14">
        <f t="shared" si="585"/>
        <v>0.79114883297969085</v>
      </c>
      <c r="ADK35" s="14">
        <f t="shared" si="585"/>
        <v>0.96521508231545405</v>
      </c>
      <c r="ADL35" s="14">
        <f t="shared" si="585"/>
        <v>0.89832134292565946</v>
      </c>
      <c r="ADM35" s="14">
        <f t="shared" si="585"/>
        <v>0.96505190311418687</v>
      </c>
      <c r="ADN35" s="14">
        <f t="shared" si="585"/>
        <v>0.88764558118291847</v>
      </c>
      <c r="ADO35" s="14">
        <f t="shared" si="585"/>
        <v>0.86669763121226195</v>
      </c>
      <c r="ADP35" s="14">
        <f t="shared" si="585"/>
        <v>0.94520890668001001</v>
      </c>
      <c r="ADQ35" s="14">
        <f t="shared" si="585"/>
        <v>0.93637532133676094</v>
      </c>
      <c r="ADR35" s="14">
        <f t="shared" si="585"/>
        <v>0.92478565861262663</v>
      </c>
      <c r="ADS35" s="14">
        <f t="shared" si="585"/>
        <v>0.86174496644295306</v>
      </c>
      <c r="ADT35" s="14">
        <f t="shared" si="585"/>
        <v>0.86019242333132895</v>
      </c>
      <c r="ADU35" s="14">
        <f t="shared" si="585"/>
        <v>0.98213634706525699</v>
      </c>
      <c r="ADV35" s="14">
        <f t="shared" si="585"/>
        <v>0.97524350649350644</v>
      </c>
      <c r="ADW35" s="14">
        <f t="shared" si="585"/>
        <v>0.98794018330921374</v>
      </c>
      <c r="ADX35" s="14">
        <f t="shared" si="585"/>
        <v>0.98063858695652173</v>
      </c>
      <c r="ADY35" s="14">
        <f t="shared" si="585"/>
        <v>0.96438575430172069</v>
      </c>
      <c r="ADZ35" s="14">
        <f t="shared" si="585"/>
        <v>0.97978684307239983</v>
      </c>
      <c r="AEA35" s="14">
        <f t="shared" si="585"/>
        <v>0.99268069533394332</v>
      </c>
      <c r="AEB35" s="14">
        <f t="shared" si="585"/>
        <v>0.95886524822695041</v>
      </c>
      <c r="AEC35" s="14">
        <f t="shared" si="585"/>
        <v>0.96764705882352942</v>
      </c>
      <c r="AED35" s="14">
        <f t="shared" si="585"/>
        <v>0.98396558466953465</v>
      </c>
      <c r="AEE35" s="14">
        <f t="shared" si="585"/>
        <v>0.9852118305355716</v>
      </c>
      <c r="AEF35" s="14">
        <f t="shared" si="585"/>
        <v>0.94790046656298599</v>
      </c>
      <c r="AEG35" s="14">
        <f t="shared" si="585"/>
        <v>0.63366137778670417</v>
      </c>
      <c r="AEH35" s="14">
        <f t="shared" si="585"/>
        <v>0.92949407965554365</v>
      </c>
      <c r="AEI35" s="14">
        <f t="shared" si="585"/>
        <v>0.94984927377363659</v>
      </c>
      <c r="AEJ35" s="14">
        <f t="shared" si="585"/>
        <v>0.98689423956110944</v>
      </c>
      <c r="AEK35" s="14">
        <f t="shared" si="585"/>
        <v>0.99430199430199429</v>
      </c>
      <c r="AEL35" s="14">
        <f t="shared" si="585"/>
        <v>0.9818456883509834</v>
      </c>
      <c r="AEM35" s="14">
        <f t="shared" si="585"/>
        <v>0.99728537495758396</v>
      </c>
      <c r="AEN35" s="14">
        <f t="shared" si="585"/>
        <v>0.99890789952675652</v>
      </c>
      <c r="AEO35" s="14">
        <f t="shared" si="585"/>
        <v>0.99341864716636197</v>
      </c>
      <c r="AEP35" s="14">
        <f t="shared" si="585"/>
        <v>0.99416626154594068</v>
      </c>
      <c r="AEQ35" s="14">
        <f t="shared" si="585"/>
        <v>0.95832190841787768</v>
      </c>
      <c r="AER35" s="14">
        <f t="shared" si="585"/>
        <v>0.99212328767123292</v>
      </c>
      <c r="AES35" s="14">
        <f t="shared" si="585"/>
        <v>0.97684809098294068</v>
      </c>
      <c r="AET35" s="14">
        <f t="shared" si="585"/>
        <v>0.99646017699115041</v>
      </c>
      <c r="AEU35" s="14">
        <f t="shared" si="585"/>
        <v>0.99619410085632731</v>
      </c>
      <c r="AEV35" s="14">
        <f t="shared" si="585"/>
        <v>0.98856416772554001</v>
      </c>
      <c r="AEW35" s="14">
        <f t="shared" si="585"/>
        <v>0.99767801857585137</v>
      </c>
      <c r="AEX35" s="14">
        <f t="shared" si="585"/>
        <v>0.99632488055861812</v>
      </c>
      <c r="AEY35" s="14">
        <f t="shared" si="585"/>
        <v>0.99378157792460164</v>
      </c>
      <c r="AEZ35" s="14">
        <f t="shared" si="585"/>
        <v>0.99657387580299783</v>
      </c>
      <c r="AFA35" s="14">
        <f t="shared" si="585"/>
        <v>0.93691775352675011</v>
      </c>
      <c r="AFB35" s="14">
        <f t="shared" si="585"/>
        <v>0.92775375222589673</v>
      </c>
      <c r="AFC35" s="14">
        <f t="shared" si="585"/>
        <v>0.98172920065252856</v>
      </c>
      <c r="AFD35" s="14">
        <f t="shared" si="585"/>
        <v>0.96616206589492426</v>
      </c>
      <c r="AFE35" s="14">
        <f t="shared" ref="AFE35:AHP35" si="586">IFERROR(AFE34/AFE17,"")</f>
        <v>0.99351701782820101</v>
      </c>
      <c r="AFF35" s="14">
        <f t="shared" si="586"/>
        <v>0.97029449423815617</v>
      </c>
      <c r="AFG35" s="14">
        <f t="shared" si="586"/>
        <v>0.99277411247251024</v>
      </c>
      <c r="AFH35" s="14">
        <f t="shared" si="586"/>
        <v>0.99667994687915007</v>
      </c>
      <c r="AFI35" s="14">
        <f t="shared" si="586"/>
        <v>0.99642218246869407</v>
      </c>
      <c r="AFJ35" s="14">
        <f t="shared" si="586"/>
        <v>0.98020781791192479</v>
      </c>
      <c r="AFK35" s="14">
        <f t="shared" si="586"/>
        <v>0.98982398239823988</v>
      </c>
      <c r="AFL35" s="14">
        <f t="shared" si="586"/>
        <v>0.96672760511882994</v>
      </c>
      <c r="AFM35" s="14">
        <f t="shared" si="586"/>
        <v>0.99824484422992543</v>
      </c>
      <c r="AFN35" s="14">
        <f t="shared" si="586"/>
        <v>0.99808978032473739</v>
      </c>
      <c r="AFO35" s="14">
        <f t="shared" si="586"/>
        <v>0.9972247918593895</v>
      </c>
      <c r="AFP35" s="14">
        <f t="shared" si="586"/>
        <v>0.95740936290038714</v>
      </c>
      <c r="AFQ35" s="14">
        <f t="shared" si="586"/>
        <v>0.99744680851063827</v>
      </c>
      <c r="AFR35" s="14">
        <f t="shared" si="586"/>
        <v>0.9949874686716792</v>
      </c>
      <c r="AFS35" s="14">
        <f t="shared" si="586"/>
        <v>0.99941176470588233</v>
      </c>
      <c r="AFT35" s="14">
        <f t="shared" si="586"/>
        <v>0.99474720945502293</v>
      </c>
      <c r="AFU35" s="14">
        <f t="shared" si="586"/>
        <v>0.9928057553956835</v>
      </c>
      <c r="AFV35" s="14">
        <f t="shared" si="586"/>
        <v>0.99854862119013066</v>
      </c>
      <c r="AFW35" s="14">
        <f t="shared" si="586"/>
        <v>0.99492781896215376</v>
      </c>
      <c r="AFX35" s="14">
        <f t="shared" si="586"/>
        <v>0.96092925026399156</v>
      </c>
      <c r="AFY35" s="14">
        <f t="shared" si="586"/>
        <v>0.99337366753097089</v>
      </c>
      <c r="AFZ35" s="14">
        <f t="shared" si="586"/>
        <v>0.98213754093480199</v>
      </c>
      <c r="AGA35" s="14">
        <f t="shared" si="586"/>
        <v>0.99395161290322576</v>
      </c>
      <c r="AGB35" s="14">
        <f t="shared" si="586"/>
        <v>0.98526315789473684</v>
      </c>
      <c r="AGC35" s="14">
        <f t="shared" si="586"/>
        <v>0.99676375404530748</v>
      </c>
      <c r="AGD35" s="14">
        <f t="shared" si="586"/>
        <v>0.99201862321250411</v>
      </c>
      <c r="AGE35" s="14">
        <f t="shared" si="586"/>
        <v>0.98780925062746505</v>
      </c>
      <c r="AGF35" s="14">
        <f t="shared" si="586"/>
        <v>1</v>
      </c>
      <c r="AGG35" s="14">
        <f t="shared" si="586"/>
        <v>0.98285972034280555</v>
      </c>
      <c r="AGH35" s="14">
        <f t="shared" si="586"/>
        <v>0.97294250281848926</v>
      </c>
      <c r="AGI35" s="14">
        <f t="shared" si="586"/>
        <v>0.99506781750924789</v>
      </c>
      <c r="AGJ35" s="14">
        <f t="shared" si="586"/>
        <v>0.96760362077179607</v>
      </c>
      <c r="AGK35" s="14">
        <f t="shared" si="586"/>
        <v>0.98557692307692313</v>
      </c>
      <c r="AGL35" s="14">
        <f t="shared" si="586"/>
        <v>0.91415730337078649</v>
      </c>
      <c r="AGM35" s="14">
        <f t="shared" si="586"/>
        <v>0.99636583888552388</v>
      </c>
      <c r="AGN35" s="14">
        <f t="shared" si="586"/>
        <v>0.99828767123287676</v>
      </c>
      <c r="AGO35" s="14">
        <f t="shared" si="586"/>
        <v>0.99904807234650161</v>
      </c>
      <c r="AGP35" s="14">
        <f t="shared" si="586"/>
        <v>0.96310493531384767</v>
      </c>
      <c r="AGQ35" s="14">
        <f t="shared" si="586"/>
        <v>0.97428571428571431</v>
      </c>
      <c r="AGR35" s="14">
        <f t="shared" si="586"/>
        <v>0.96818181818181814</v>
      </c>
      <c r="AGS35" s="14">
        <f t="shared" si="586"/>
        <v>0.97331965110312979</v>
      </c>
      <c r="AGT35" s="14">
        <f t="shared" si="586"/>
        <v>0.99238095238095236</v>
      </c>
      <c r="AGU35" s="14">
        <f t="shared" si="586"/>
        <v>0.96548418024928095</v>
      </c>
      <c r="AGV35" s="14">
        <f t="shared" si="586"/>
        <v>0.98795607509741412</v>
      </c>
      <c r="AGW35" s="14">
        <f t="shared" si="586"/>
        <v>0.98929133858267715</v>
      </c>
      <c r="AGX35" s="14">
        <f t="shared" si="586"/>
        <v>0.99477806788511747</v>
      </c>
      <c r="AGY35" s="14">
        <f t="shared" si="586"/>
        <v>0.98532681191640725</v>
      </c>
      <c r="AGZ35" s="14">
        <f t="shared" si="586"/>
        <v>0.94069714803078319</v>
      </c>
      <c r="AHA35" s="14">
        <f t="shared" si="586"/>
        <v>0.98723640399556045</v>
      </c>
      <c r="AHB35" s="14">
        <f t="shared" si="586"/>
        <v>0.97848211689444609</v>
      </c>
      <c r="AHC35" s="14">
        <f t="shared" si="586"/>
        <v>0.99792960662525876</v>
      </c>
      <c r="AHD35" s="14">
        <f t="shared" si="586"/>
        <v>0.98265651438240276</v>
      </c>
      <c r="AHE35" s="14">
        <f t="shared" si="586"/>
        <v>0.99817017383348583</v>
      </c>
      <c r="AHF35" s="14">
        <f t="shared" si="586"/>
        <v>0.99088607594936706</v>
      </c>
      <c r="AHG35" s="14">
        <f t="shared" si="586"/>
        <v>0.99692544196771715</v>
      </c>
      <c r="AHH35" s="14">
        <f t="shared" si="586"/>
        <v>0.99699312714776633</v>
      </c>
      <c r="AHI35" s="14">
        <f t="shared" si="586"/>
        <v>1</v>
      </c>
      <c r="AHJ35" s="14">
        <f t="shared" si="586"/>
        <v>0.98168338421282164</v>
      </c>
      <c r="AHK35" s="14">
        <f t="shared" si="586"/>
        <v>0.99113867966326985</v>
      </c>
      <c r="AHL35" s="14">
        <f t="shared" si="586"/>
        <v>0.96021864561190406</v>
      </c>
      <c r="AHM35" s="14">
        <f t="shared" si="586"/>
        <v>0.99297893681043126</v>
      </c>
      <c r="AHN35" s="14">
        <f t="shared" si="586"/>
        <v>0.97581341779441411</v>
      </c>
      <c r="AHO35" s="14">
        <f t="shared" si="586"/>
        <v>0.99632230023403545</v>
      </c>
      <c r="AHP35" s="14">
        <f t="shared" si="586"/>
        <v>0.97616506581287799</v>
      </c>
      <c r="AHQ35" s="14">
        <f t="shared" ref="AHQ35:AKB35" si="587">IFERROR(AHQ34/AHQ17,"")</f>
        <v>0.91413320956138311</v>
      </c>
      <c r="AHR35" s="14">
        <f t="shared" si="587"/>
        <v>0.94282414091827893</v>
      </c>
      <c r="AHS35" s="14">
        <f t="shared" si="587"/>
        <v>0.96883416698730285</v>
      </c>
      <c r="AHT35" s="14">
        <f t="shared" si="587"/>
        <v>0.95929443690637717</v>
      </c>
      <c r="AHU35" s="14">
        <f t="shared" si="587"/>
        <v>0.97305389221556882</v>
      </c>
      <c r="AHV35" s="14">
        <f t="shared" si="587"/>
        <v>0.97672955974842768</v>
      </c>
      <c r="AHW35" s="14">
        <f t="shared" si="587"/>
        <v>0.99664554603056277</v>
      </c>
      <c r="AHX35" s="14">
        <f t="shared" si="587"/>
        <v>0.97837578087457955</v>
      </c>
      <c r="AHY35" s="14">
        <f t="shared" si="587"/>
        <v>0.95308641975308639</v>
      </c>
      <c r="AHZ35" s="14">
        <f t="shared" si="587"/>
        <v>0.71138035482475115</v>
      </c>
      <c r="AIA35" s="14">
        <f t="shared" si="587"/>
        <v>0.98778359511343805</v>
      </c>
      <c r="AIB35" s="14">
        <f t="shared" si="587"/>
        <v>0.93920640698944302</v>
      </c>
      <c r="AIC35" s="14">
        <f t="shared" si="587"/>
        <v>0.98318983189831899</v>
      </c>
      <c r="AID35" s="14">
        <f t="shared" si="587"/>
        <v>0.96784869976359333</v>
      </c>
      <c r="AIE35" s="14">
        <f t="shared" si="587"/>
        <v>0.98361522198731499</v>
      </c>
      <c r="AIF35" s="14">
        <f t="shared" si="587"/>
        <v>0.99671532846715327</v>
      </c>
      <c r="AIG35" s="14">
        <f t="shared" si="587"/>
        <v>0.99779151943462896</v>
      </c>
      <c r="AIH35" s="14">
        <f t="shared" si="587"/>
        <v>0.99471544715447158</v>
      </c>
      <c r="AII35" s="14">
        <f t="shared" si="587"/>
        <v>0.99276672694394208</v>
      </c>
      <c r="AIJ35" s="14">
        <f t="shared" si="587"/>
        <v>0.99081035923141181</v>
      </c>
      <c r="AIK35" s="14">
        <f t="shared" si="587"/>
        <v>0.92783985102420852</v>
      </c>
      <c r="AIL35" s="14">
        <f t="shared" si="587"/>
        <v>0.99001349527665317</v>
      </c>
      <c r="AIM35" s="14">
        <f t="shared" si="587"/>
        <v>0.99477655252466624</v>
      </c>
      <c r="AIN35" s="14">
        <f t="shared" si="587"/>
        <v>0.97906489881367764</v>
      </c>
      <c r="AIO35" s="14">
        <f t="shared" si="587"/>
        <v>0.97612156295224317</v>
      </c>
      <c r="AIP35" s="14">
        <f t="shared" si="587"/>
        <v>0.99678456591639875</v>
      </c>
      <c r="AIQ35" s="14">
        <f t="shared" si="587"/>
        <v>0.99753187988482106</v>
      </c>
      <c r="AIR35" s="14">
        <f t="shared" si="587"/>
        <v>0.99682251475261008</v>
      </c>
      <c r="AIS35" s="14">
        <f t="shared" si="587"/>
        <v>0.99783549783549785</v>
      </c>
      <c r="AIT35" s="14">
        <f t="shared" si="587"/>
        <v>0.98912367930391543</v>
      </c>
      <c r="AIU35" s="14">
        <f t="shared" si="587"/>
        <v>0.9933929265448892</v>
      </c>
      <c r="AIV35" s="14">
        <f t="shared" si="587"/>
        <v>0.9972247918593895</v>
      </c>
      <c r="AIW35" s="14">
        <f t="shared" si="587"/>
        <v>0.99467570183930298</v>
      </c>
      <c r="AIX35" s="14">
        <f t="shared" si="587"/>
        <v>0.99369653309320127</v>
      </c>
      <c r="AIY35" s="14">
        <f t="shared" si="587"/>
        <v>0.99806949806949807</v>
      </c>
      <c r="AIZ35" s="14">
        <f t="shared" si="587"/>
        <v>0.9904857285928893</v>
      </c>
      <c r="AJA35" s="14">
        <f t="shared" si="587"/>
        <v>0.99481658692185004</v>
      </c>
      <c r="AJB35" s="14">
        <f t="shared" si="587"/>
        <v>0.99484536082474229</v>
      </c>
      <c r="AJC35" s="14">
        <f t="shared" si="587"/>
        <v>0.95194697597348799</v>
      </c>
      <c r="AJD35" s="14">
        <f t="shared" si="587"/>
        <v>0.93873417721518992</v>
      </c>
      <c r="AJE35" s="14">
        <f t="shared" si="587"/>
        <v>0.9862492685781159</v>
      </c>
      <c r="AJF35" s="14">
        <f t="shared" si="587"/>
        <v>0.85477941176470584</v>
      </c>
      <c r="AJG35" s="14">
        <f t="shared" si="587"/>
        <v>0.96175679713175977</v>
      </c>
      <c r="AJH35" s="14">
        <f t="shared" si="587"/>
        <v>0.84615384615384615</v>
      </c>
      <c r="AJI35" s="14">
        <f t="shared" si="587"/>
        <v>0.99171270718232041</v>
      </c>
      <c r="AJJ35" s="14">
        <f t="shared" si="587"/>
        <v>0.94007337953526293</v>
      </c>
      <c r="AJK35" s="14">
        <f t="shared" si="587"/>
        <v>0.99773755656108598</v>
      </c>
      <c r="AJL35" s="14">
        <f t="shared" si="587"/>
        <v>0.98667982239763197</v>
      </c>
      <c r="AJM35" s="14">
        <f t="shared" si="587"/>
        <v>0.98899371069182385</v>
      </c>
      <c r="AJN35" s="14">
        <f t="shared" si="587"/>
        <v>0.77636796193497226</v>
      </c>
      <c r="AJO35" s="14">
        <f t="shared" si="587"/>
        <v>0.97650663942798777</v>
      </c>
      <c r="AJP35" s="14">
        <f t="shared" si="587"/>
        <v>0.98891625615763545</v>
      </c>
      <c r="AJQ35" s="14">
        <f t="shared" si="587"/>
        <v>0.99366780321480763</v>
      </c>
      <c r="AJR35" s="14">
        <f t="shared" si="587"/>
        <v>0.94785276073619629</v>
      </c>
      <c r="AJS35" s="14">
        <f t="shared" si="587"/>
        <v>0.98843038951021978</v>
      </c>
      <c r="AJT35" s="14">
        <f t="shared" si="587"/>
        <v>0.95804498269896199</v>
      </c>
      <c r="AJU35" s="14">
        <f t="shared" si="587"/>
        <v>0.99778073679538393</v>
      </c>
      <c r="AJV35" s="14">
        <f t="shared" si="587"/>
        <v>0.98186157517899764</v>
      </c>
      <c r="AJW35" s="14">
        <f t="shared" si="587"/>
        <v>0.99604519774011302</v>
      </c>
      <c r="AJX35" s="14">
        <f t="shared" si="587"/>
        <v>0.94898278560250393</v>
      </c>
      <c r="AJY35" s="14">
        <f t="shared" si="587"/>
        <v>0.94496068620443174</v>
      </c>
      <c r="AJZ35" s="14">
        <f t="shared" si="587"/>
        <v>0.9390088945362135</v>
      </c>
      <c r="AKA35" s="14">
        <f t="shared" si="587"/>
        <v>0.98375142531356896</v>
      </c>
      <c r="AKB35" s="14">
        <f t="shared" si="587"/>
        <v>0.98566433566433564</v>
      </c>
      <c r="AKC35" s="14">
        <f t="shared" ref="AKC35:AMN35" si="588">IFERROR(AKC34/AKC17,"")</f>
        <v>0.76413612565445022</v>
      </c>
      <c r="AKD35" s="14">
        <f t="shared" si="588"/>
        <v>0.96865292290313476</v>
      </c>
      <c r="AKE35" s="14">
        <f t="shared" si="588"/>
        <v>0.86094961240310075</v>
      </c>
      <c r="AKF35" s="14">
        <f t="shared" si="588"/>
        <v>0.94775174160861309</v>
      </c>
      <c r="AKG35" s="14">
        <f t="shared" si="588"/>
        <v>0.971958925750395</v>
      </c>
      <c r="AKH35" s="14">
        <f t="shared" si="588"/>
        <v>0.91545772886443222</v>
      </c>
      <c r="AKI35" s="14">
        <f t="shared" si="588"/>
        <v>0.98403886190145728</v>
      </c>
      <c r="AKJ35" s="14">
        <f t="shared" si="588"/>
        <v>0.97079169869331283</v>
      </c>
      <c r="AKK35" s="14">
        <f t="shared" si="588"/>
        <v>0.99304865938430986</v>
      </c>
      <c r="AKL35" s="14">
        <f t="shared" si="588"/>
        <v>0.98325545171339568</v>
      </c>
      <c r="AKM35" s="14">
        <f t="shared" si="588"/>
        <v>0.97124887690925432</v>
      </c>
      <c r="AKN35" s="14">
        <f t="shared" si="588"/>
        <v>0.90918016691212566</v>
      </c>
      <c r="AKO35" s="14">
        <f t="shared" si="588"/>
        <v>0.98400399900024993</v>
      </c>
      <c r="AKP35" s="14">
        <f t="shared" si="588"/>
        <v>0.95225464190981435</v>
      </c>
      <c r="AKQ35" s="14">
        <f t="shared" si="588"/>
        <v>0.95086705202312138</v>
      </c>
      <c r="AKR35" s="14">
        <f t="shared" si="588"/>
        <v>0.85232685965555144</v>
      </c>
      <c r="AKS35" s="14">
        <f t="shared" si="588"/>
        <v>0.95843694493783305</v>
      </c>
      <c r="AKT35" s="14">
        <f t="shared" si="588"/>
        <v>0.93488170175819407</v>
      </c>
      <c r="AKU35" s="14">
        <f t="shared" si="588"/>
        <v>0.97620365246264529</v>
      </c>
      <c r="AKV35" s="14">
        <f t="shared" si="588"/>
        <v>0.94434416365824303</v>
      </c>
      <c r="AKW35" s="14">
        <f t="shared" si="588"/>
        <v>0.95113898976559919</v>
      </c>
      <c r="AKX35" s="14">
        <f t="shared" si="588"/>
        <v>0.89135194307608101</v>
      </c>
      <c r="AKY35" s="14">
        <f t="shared" si="588"/>
        <v>0.95704697986577181</v>
      </c>
      <c r="AKZ35" s="14">
        <f t="shared" si="588"/>
        <v>0.8996572140853849</v>
      </c>
      <c r="ALA35" s="14">
        <f t="shared" si="588"/>
        <v>0.88635732147818835</v>
      </c>
      <c r="ALB35" s="14">
        <f t="shared" si="588"/>
        <v>0.98825561312607946</v>
      </c>
      <c r="ALC35" s="14">
        <f t="shared" si="588"/>
        <v>0.90488268864933419</v>
      </c>
      <c r="ALD35" s="14">
        <f t="shared" si="588"/>
        <v>0.93039099526066349</v>
      </c>
      <c r="ALE35" s="14">
        <f t="shared" si="588"/>
        <v>0.94005956813104985</v>
      </c>
      <c r="ALF35" s="14">
        <f t="shared" si="588"/>
        <v>0.87352203511286275</v>
      </c>
      <c r="ALG35" s="14">
        <f t="shared" si="588"/>
        <v>0.99468342194296766</v>
      </c>
      <c r="ALH35" s="14">
        <f t="shared" si="588"/>
        <v>0.99492900608519275</v>
      </c>
      <c r="ALI35" s="14">
        <f t="shared" si="588"/>
        <v>0.89708970897089713</v>
      </c>
      <c r="ALJ35" s="14">
        <f t="shared" si="588"/>
        <v>0.95677419354838711</v>
      </c>
      <c r="ALK35" s="14">
        <f t="shared" si="588"/>
        <v>0.95933188090050836</v>
      </c>
      <c r="ALL35" s="14">
        <f t="shared" si="588"/>
        <v>0.86917562724014341</v>
      </c>
      <c r="ALM35" s="14">
        <f t="shared" si="588"/>
        <v>0.66645936981757881</v>
      </c>
      <c r="ALN35" s="14">
        <f t="shared" si="588"/>
        <v>0.64124700239808152</v>
      </c>
      <c r="ALO35" s="14">
        <f t="shared" si="588"/>
        <v>0.64269884264959365</v>
      </c>
      <c r="ALP35" s="14">
        <f t="shared" si="588"/>
        <v>0.23492115103235248</v>
      </c>
      <c r="ALQ35" s="14">
        <f t="shared" si="588"/>
        <v>0.64598375451263534</v>
      </c>
      <c r="ALR35" s="14">
        <f t="shared" si="588"/>
        <v>0.98444700460829493</v>
      </c>
      <c r="ALS35" s="14">
        <f t="shared" si="588"/>
        <v>0.99488981156180134</v>
      </c>
      <c r="ALT35" s="14">
        <f t="shared" si="588"/>
        <v>0.98680351906158359</v>
      </c>
      <c r="ALU35" s="14">
        <f t="shared" si="588"/>
        <v>0.76302559414990856</v>
      </c>
      <c r="ALV35" s="14">
        <f t="shared" si="588"/>
        <v>0.958075786079011</v>
      </c>
      <c r="ALW35" s="14">
        <f t="shared" si="588"/>
        <v>0.96346618357487923</v>
      </c>
      <c r="ALX35" s="14">
        <f t="shared" si="588"/>
        <v>0.99319033026898196</v>
      </c>
      <c r="ALY35" s="14">
        <f t="shared" si="588"/>
        <v>0.98828696925329429</v>
      </c>
      <c r="ALZ35" s="14">
        <f t="shared" si="588"/>
        <v>0.98426453819840365</v>
      </c>
      <c r="AMA35" s="14">
        <f t="shared" si="588"/>
        <v>0.9847371396269079</v>
      </c>
      <c r="AMB35" s="14">
        <f t="shared" si="588"/>
        <v>0.95826696400127431</v>
      </c>
      <c r="AMC35" s="14">
        <f t="shared" si="588"/>
        <v>0.99484331614438715</v>
      </c>
      <c r="AMD35" s="14">
        <f t="shared" si="588"/>
        <v>0.97526193247962745</v>
      </c>
      <c r="AME35" s="14">
        <f t="shared" si="588"/>
        <v>0.96165723108594958</v>
      </c>
      <c r="AMF35" s="14">
        <f t="shared" si="588"/>
        <v>0.97560975609756095</v>
      </c>
      <c r="AMG35" s="14">
        <f t="shared" si="588"/>
        <v>0.96366685299049748</v>
      </c>
      <c r="AMH35" s="14">
        <f t="shared" si="588"/>
        <v>0.8208413926499033</v>
      </c>
      <c r="AMI35" s="14">
        <f t="shared" si="588"/>
        <v>0.4724124809741248</v>
      </c>
      <c r="AMJ35" s="14">
        <f t="shared" si="588"/>
        <v>3.8172877846790888E-2</v>
      </c>
      <c r="AMK35" s="14">
        <f t="shared" si="588"/>
        <v>0.11633333333333333</v>
      </c>
      <c r="AML35" s="14">
        <f t="shared" si="588"/>
        <v>0.78121420389461627</v>
      </c>
      <c r="AMM35" s="14">
        <f t="shared" si="588"/>
        <v>0.95222619434514133</v>
      </c>
      <c r="AMN35" s="14">
        <f t="shared" si="588"/>
        <v>0.95824436536180313</v>
      </c>
      <c r="AMO35" s="14">
        <f t="shared" ref="AMO35:AOZ35" si="589">IFERROR(AMO34/AMO17,"")</f>
        <v>0.73811809889582336</v>
      </c>
      <c r="AMP35" s="14">
        <f t="shared" si="589"/>
        <v>0.9563758389261745</v>
      </c>
      <c r="AMQ35" s="14">
        <f t="shared" si="589"/>
        <v>0.99735449735449733</v>
      </c>
      <c r="AMR35" s="14">
        <f t="shared" si="589"/>
        <v>0.97873690891780385</v>
      </c>
      <c r="AMS35" s="14">
        <f t="shared" si="589"/>
        <v>0.99699899966655547</v>
      </c>
      <c r="AMT35" s="14">
        <f t="shared" si="589"/>
        <v>0.96085128744088277</v>
      </c>
      <c r="AMU35" s="14">
        <f t="shared" si="589"/>
        <v>0.97008674842955434</v>
      </c>
      <c r="AMV35" s="14">
        <f t="shared" si="589"/>
        <v>0.98098001289490655</v>
      </c>
      <c r="AMW35" s="14">
        <f t="shared" si="589"/>
        <v>0.99388503872808809</v>
      </c>
      <c r="AMX35" s="14">
        <f t="shared" si="589"/>
        <v>0.99110991379310343</v>
      </c>
      <c r="AMY35" s="14">
        <f t="shared" si="589"/>
        <v>0.94969199178644759</v>
      </c>
      <c r="AMZ35" s="14">
        <f t="shared" si="589"/>
        <v>0.74713319611878859</v>
      </c>
      <c r="ANA35" s="14">
        <f t="shared" si="589"/>
        <v>0.90665907797381906</v>
      </c>
      <c r="ANB35" s="14">
        <f t="shared" si="589"/>
        <v>0.43756073858114675</v>
      </c>
      <c r="ANC35" s="14">
        <f t="shared" si="589"/>
        <v>0.21740740740740741</v>
      </c>
      <c r="AND35" s="14">
        <f t="shared" si="589"/>
        <v>0.22454106280193237</v>
      </c>
      <c r="ANE35" s="14">
        <f t="shared" si="589"/>
        <v>0.30662557781201849</v>
      </c>
      <c r="ANF35" s="14">
        <f t="shared" si="589"/>
        <v>0.81374965762804707</v>
      </c>
      <c r="ANG35" s="14">
        <f t="shared" si="589"/>
        <v>0.97299872935196952</v>
      </c>
      <c r="ANH35" s="14">
        <f t="shared" si="589"/>
        <v>0.46095907607331155</v>
      </c>
      <c r="ANI35" s="14">
        <f t="shared" si="589"/>
        <v>0.93969144460028053</v>
      </c>
      <c r="ANJ35" s="14">
        <f t="shared" si="589"/>
        <v>0.99615261301699265</v>
      </c>
      <c r="ANK35" s="14">
        <f t="shared" si="589"/>
        <v>0.98958333333333337</v>
      </c>
      <c r="ANL35" s="14">
        <f t="shared" si="589"/>
        <v>0.9574954296160878</v>
      </c>
      <c r="ANM35" s="14">
        <f t="shared" si="589"/>
        <v>0.98475510866039573</v>
      </c>
      <c r="ANN35" s="14">
        <f t="shared" si="589"/>
        <v>0.99219858156028373</v>
      </c>
      <c r="ANO35" s="14">
        <f t="shared" si="589"/>
        <v>0.99349857781389683</v>
      </c>
      <c r="ANP35" s="14">
        <f t="shared" si="589"/>
        <v>0.99586397058823528</v>
      </c>
      <c r="ANQ35" s="14">
        <f t="shared" si="589"/>
        <v>0.99592391304347827</v>
      </c>
      <c r="ANR35" s="14">
        <f t="shared" si="589"/>
        <v>0.98346013893483297</v>
      </c>
      <c r="ANS35" s="14">
        <f t="shared" si="589"/>
        <v>0.99462159047253174</v>
      </c>
      <c r="ANT35" s="14">
        <f t="shared" si="589"/>
        <v>0.99284578696343406</v>
      </c>
      <c r="ANU35" s="14">
        <f t="shared" si="589"/>
        <v>0.97848244620611546</v>
      </c>
      <c r="ANV35" s="14">
        <f t="shared" si="589"/>
        <v>0.96366227288920558</v>
      </c>
      <c r="ANW35" s="14">
        <f t="shared" si="589"/>
        <v>0.93692059653365578</v>
      </c>
      <c r="ANX35" s="14">
        <f t="shared" si="589"/>
        <v>0.93648752892774489</v>
      </c>
      <c r="ANY35" s="14">
        <f t="shared" si="589"/>
        <v>0.97758229284903519</v>
      </c>
      <c r="ANZ35" s="14">
        <f t="shared" si="589"/>
        <v>0.78963036467377823</v>
      </c>
      <c r="AOA35" s="14">
        <f t="shared" si="589"/>
        <v>0.97685602645025549</v>
      </c>
      <c r="AOB35" s="14">
        <f t="shared" si="589"/>
        <v>0.94598973805022957</v>
      </c>
      <c r="AOC35" s="14">
        <f t="shared" si="589"/>
        <v>0.9576624925462135</v>
      </c>
      <c r="AOD35" s="14">
        <f t="shared" si="589"/>
        <v>0.99173269032035827</v>
      </c>
      <c r="AOE35" s="14">
        <f t="shared" si="589"/>
        <v>0.98002397123451856</v>
      </c>
      <c r="AOF35" s="14">
        <f t="shared" si="589"/>
        <v>0.97806502154328245</v>
      </c>
      <c r="AOG35" s="14">
        <f t="shared" si="589"/>
        <v>0.7782561894510226</v>
      </c>
      <c r="AOH35" s="14">
        <f t="shared" si="589"/>
        <v>0.96092993219244427</v>
      </c>
      <c r="AOI35" s="14">
        <f t="shared" si="589"/>
        <v>0.99399624765478423</v>
      </c>
      <c r="AOJ35" s="14">
        <f t="shared" si="589"/>
        <v>0.98350100603621726</v>
      </c>
      <c r="AOK35" s="14">
        <f t="shared" si="589"/>
        <v>0.99331977926227133</v>
      </c>
      <c r="AOL35" s="14">
        <f t="shared" si="589"/>
        <v>0.96891014690809707</v>
      </c>
      <c r="AOM35" s="14">
        <f t="shared" si="589"/>
        <v>0.99757477768795477</v>
      </c>
      <c r="AON35" s="14">
        <f t="shared" si="589"/>
        <v>0.99558108705258508</v>
      </c>
      <c r="AOO35" s="14">
        <f t="shared" si="589"/>
        <v>0.99100899100899098</v>
      </c>
      <c r="AOP35" s="14">
        <f t="shared" si="589"/>
        <v>0.81402273957769355</v>
      </c>
      <c r="AOQ35" s="14">
        <f t="shared" si="589"/>
        <v>0.83413317336532689</v>
      </c>
      <c r="AOR35" s="14">
        <f t="shared" si="589"/>
        <v>0.73018722749422926</v>
      </c>
      <c r="AOS35" s="14">
        <f t="shared" si="589"/>
        <v>0.86443381180223289</v>
      </c>
      <c r="AOT35" s="14">
        <f t="shared" si="589"/>
        <v>0.88763683193818421</v>
      </c>
      <c r="AOU35" s="14">
        <f t="shared" si="589"/>
        <v>0.9270776004402862</v>
      </c>
      <c r="AOV35" s="14">
        <f t="shared" si="589"/>
        <v>0.89423347398030939</v>
      </c>
      <c r="AOW35" s="14">
        <f t="shared" si="589"/>
        <v>0.97174631800420797</v>
      </c>
      <c r="AOX35" s="14">
        <f t="shared" si="589"/>
        <v>0.99288537549407119</v>
      </c>
      <c r="AOY35" s="14">
        <f t="shared" si="589"/>
        <v>0.98333333333333328</v>
      </c>
      <c r="AOZ35" s="14">
        <f t="shared" si="589"/>
        <v>0.91254986192083465</v>
      </c>
      <c r="APA35" s="14">
        <f t="shared" ref="APA35:ARL35" si="590">IFERROR(APA34/APA17,"")</f>
        <v>0.9509052924791086</v>
      </c>
      <c r="APB35" s="14">
        <f t="shared" si="590"/>
        <v>0.99123475609756095</v>
      </c>
      <c r="APC35" s="14">
        <f t="shared" si="590"/>
        <v>0.96637242538881885</v>
      </c>
      <c r="APD35" s="14">
        <f t="shared" si="590"/>
        <v>0.79959758551307847</v>
      </c>
      <c r="APE35" s="14">
        <f t="shared" si="590"/>
        <v>0.93046691299966411</v>
      </c>
      <c r="APF35" s="14">
        <f t="shared" si="590"/>
        <v>0.98940936863543794</v>
      </c>
      <c r="APG35" s="14">
        <f t="shared" si="590"/>
        <v>0.9975173783515392</v>
      </c>
      <c r="APH35" s="14">
        <f t="shared" si="590"/>
        <v>0.99599198396793587</v>
      </c>
      <c r="API35" s="14">
        <f t="shared" si="590"/>
        <v>0.9957957957957958</v>
      </c>
      <c r="APJ35" s="14">
        <f t="shared" si="590"/>
        <v>0.97783339292098681</v>
      </c>
      <c r="APK35" s="14">
        <f t="shared" si="590"/>
        <v>0.96950771491550336</v>
      </c>
      <c r="APL35" s="14">
        <f t="shared" si="590"/>
        <v>0.92983193277310927</v>
      </c>
      <c r="APM35" s="14">
        <f t="shared" si="590"/>
        <v>0.99120703437250202</v>
      </c>
      <c r="APN35" s="14">
        <f t="shared" si="590"/>
        <v>0.6793095064429856</v>
      </c>
      <c r="APO35" s="14">
        <f t="shared" si="590"/>
        <v>0.96140006542361789</v>
      </c>
      <c r="APP35" s="14">
        <f t="shared" si="590"/>
        <v>0.89193592180287806</v>
      </c>
      <c r="APQ35" s="14">
        <f t="shared" si="590"/>
        <v>0.98610672560783075</v>
      </c>
      <c r="APR35" s="14">
        <f t="shared" si="590"/>
        <v>0.98868351565446999</v>
      </c>
      <c r="APS35" s="14">
        <f t="shared" si="590"/>
        <v>0.95807734007950851</v>
      </c>
      <c r="APT35" s="14">
        <f t="shared" si="590"/>
        <v>0.98836276083467089</v>
      </c>
      <c r="APU35" s="14">
        <f t="shared" si="590"/>
        <v>0.98211243611584331</v>
      </c>
      <c r="APV35" s="14">
        <f t="shared" si="590"/>
        <v>0.98148148148148151</v>
      </c>
      <c r="APW35" s="14">
        <f t="shared" si="590"/>
        <v>0.99252536038441008</v>
      </c>
      <c r="APX35" s="14">
        <f t="shared" si="590"/>
        <v>0.92007104795737127</v>
      </c>
      <c r="APY35" s="14">
        <f t="shared" si="590"/>
        <v>0.99159663865546221</v>
      </c>
      <c r="APZ35" s="14">
        <f t="shared" si="590"/>
        <v>0.98993435448577682</v>
      </c>
      <c r="AQA35" s="14">
        <f t="shared" si="590"/>
        <v>0.97590930562116207</v>
      </c>
      <c r="AQB35" s="14">
        <f t="shared" si="590"/>
        <v>0.98847117794486217</v>
      </c>
      <c r="AQC35" s="14">
        <f t="shared" si="590"/>
        <v>0.98561151079136688</v>
      </c>
      <c r="AQD35" s="14">
        <f t="shared" si="590"/>
        <v>0.99331742243436749</v>
      </c>
      <c r="AQE35" s="14">
        <f t="shared" si="590"/>
        <v>0.98865619546247818</v>
      </c>
      <c r="AQF35" s="14">
        <f t="shared" si="590"/>
        <v>0.97101449275362317</v>
      </c>
      <c r="AQG35" s="14">
        <f t="shared" si="590"/>
        <v>0.96074766355140184</v>
      </c>
    </row>
    <row r="36" spans="1:1125" s="21" customFormat="1" ht="20.25" customHeight="1" x14ac:dyDescent="0.25">
      <c r="A36" s="36" t="s">
        <v>23</v>
      </c>
      <c r="B36" s="23">
        <v>14</v>
      </c>
      <c r="C36" s="23">
        <v>50</v>
      </c>
      <c r="D36" s="23">
        <v>9</v>
      </c>
      <c r="E36" s="23">
        <v>31</v>
      </c>
      <c r="F36" s="23">
        <v>20</v>
      </c>
      <c r="G36" s="23">
        <v>1</v>
      </c>
      <c r="H36" s="23">
        <v>3</v>
      </c>
      <c r="I36" s="23">
        <v>30</v>
      </c>
      <c r="J36" s="23">
        <v>7</v>
      </c>
      <c r="K36" s="23">
        <v>8</v>
      </c>
      <c r="L36" s="23">
        <v>6</v>
      </c>
      <c r="M36" s="23">
        <v>9</v>
      </c>
      <c r="N36" s="23">
        <v>8</v>
      </c>
      <c r="O36" s="23">
        <v>3</v>
      </c>
      <c r="P36" s="23">
        <v>1</v>
      </c>
      <c r="Q36" s="23">
        <v>2</v>
      </c>
      <c r="R36" s="23">
        <v>5</v>
      </c>
      <c r="S36" s="23">
        <v>2</v>
      </c>
      <c r="T36" s="23">
        <v>14</v>
      </c>
      <c r="U36" s="23">
        <v>32</v>
      </c>
      <c r="V36" s="23">
        <v>21</v>
      </c>
      <c r="W36" s="23">
        <v>18</v>
      </c>
      <c r="X36" s="23">
        <v>10</v>
      </c>
      <c r="Y36" s="23">
        <v>5</v>
      </c>
      <c r="Z36" s="23">
        <v>5</v>
      </c>
      <c r="AA36" s="23">
        <v>14</v>
      </c>
      <c r="AB36" s="23">
        <v>3</v>
      </c>
      <c r="AC36" s="23">
        <v>1</v>
      </c>
      <c r="AD36" s="23">
        <v>11</v>
      </c>
      <c r="AE36" s="23">
        <v>3</v>
      </c>
      <c r="AF36" s="23">
        <v>2</v>
      </c>
      <c r="AG36" s="23">
        <v>84</v>
      </c>
      <c r="AH36" s="23">
        <v>14</v>
      </c>
      <c r="AI36" s="23">
        <v>3</v>
      </c>
      <c r="AJ36" s="23">
        <v>13</v>
      </c>
      <c r="AK36" s="23">
        <v>13</v>
      </c>
      <c r="AL36" s="23">
        <v>3</v>
      </c>
      <c r="AM36" s="23">
        <v>1</v>
      </c>
      <c r="AN36" s="23">
        <v>30</v>
      </c>
      <c r="AO36" s="23">
        <v>7</v>
      </c>
      <c r="AP36" s="23">
        <v>25</v>
      </c>
      <c r="AQ36" s="23">
        <v>9</v>
      </c>
      <c r="AR36" s="23">
        <v>42</v>
      </c>
      <c r="AS36" s="23">
        <v>21</v>
      </c>
      <c r="AT36" s="23">
        <v>3</v>
      </c>
      <c r="AU36" s="23">
        <v>39</v>
      </c>
      <c r="AV36" s="23">
        <v>5</v>
      </c>
      <c r="AW36" s="23">
        <v>3</v>
      </c>
      <c r="AX36" s="23">
        <v>20</v>
      </c>
      <c r="AY36" s="23">
        <v>16</v>
      </c>
      <c r="AZ36" s="23">
        <v>30</v>
      </c>
      <c r="BA36" s="23">
        <v>12</v>
      </c>
      <c r="BB36" s="23">
        <v>3</v>
      </c>
      <c r="BC36" s="23">
        <v>2</v>
      </c>
      <c r="BD36" s="23">
        <v>4</v>
      </c>
      <c r="BE36" s="23">
        <v>53</v>
      </c>
      <c r="BF36" s="23">
        <v>5</v>
      </c>
      <c r="BG36" s="23">
        <v>5</v>
      </c>
      <c r="BH36" s="23">
        <v>10</v>
      </c>
      <c r="BI36" s="23">
        <v>5</v>
      </c>
      <c r="BJ36" s="23">
        <v>26</v>
      </c>
      <c r="BK36" s="23">
        <v>7</v>
      </c>
      <c r="BL36" s="23">
        <v>5</v>
      </c>
      <c r="BM36" s="23">
        <v>5</v>
      </c>
      <c r="BN36" s="23">
        <v>2</v>
      </c>
      <c r="BO36" s="23">
        <v>43</v>
      </c>
      <c r="BP36" s="23">
        <v>7</v>
      </c>
      <c r="BQ36" s="23">
        <v>3</v>
      </c>
      <c r="BR36" s="23">
        <v>17</v>
      </c>
      <c r="BS36" s="23">
        <v>88</v>
      </c>
      <c r="BT36" s="23">
        <v>17</v>
      </c>
      <c r="BU36" s="23">
        <v>1</v>
      </c>
      <c r="BV36" s="23">
        <v>2</v>
      </c>
      <c r="BW36" s="23">
        <v>1</v>
      </c>
      <c r="BX36" s="23">
        <v>7</v>
      </c>
      <c r="BY36" s="23">
        <v>1</v>
      </c>
      <c r="BZ36" s="23">
        <v>1</v>
      </c>
      <c r="CA36" s="23">
        <v>2</v>
      </c>
      <c r="CB36" s="23">
        <v>1</v>
      </c>
      <c r="CC36" s="23">
        <v>16</v>
      </c>
      <c r="CD36" s="23">
        <v>28</v>
      </c>
      <c r="CE36" s="23">
        <v>1</v>
      </c>
      <c r="CF36" s="23">
        <v>2</v>
      </c>
      <c r="CG36" s="23">
        <v>38</v>
      </c>
      <c r="CH36" s="23">
        <v>51</v>
      </c>
      <c r="CI36" s="23">
        <v>12</v>
      </c>
      <c r="CJ36" s="23">
        <v>10</v>
      </c>
      <c r="CK36" s="23">
        <v>14</v>
      </c>
      <c r="CL36" s="23">
        <v>5</v>
      </c>
      <c r="CM36" s="23">
        <v>25</v>
      </c>
      <c r="CN36" s="23">
        <v>55</v>
      </c>
      <c r="CO36" s="23">
        <v>8</v>
      </c>
      <c r="CP36" s="23">
        <v>24</v>
      </c>
      <c r="CQ36" s="23">
        <v>3</v>
      </c>
      <c r="CR36" s="23">
        <v>41</v>
      </c>
      <c r="CS36" s="23">
        <v>5</v>
      </c>
      <c r="CT36" s="23">
        <v>3</v>
      </c>
      <c r="CU36" s="23">
        <v>1</v>
      </c>
      <c r="CV36" s="23">
        <v>2</v>
      </c>
      <c r="CW36" s="23">
        <v>6</v>
      </c>
      <c r="CX36" s="23">
        <v>1</v>
      </c>
      <c r="CY36" s="23">
        <v>6</v>
      </c>
      <c r="CZ36" s="23">
        <v>17</v>
      </c>
      <c r="DA36" s="23">
        <v>151</v>
      </c>
      <c r="DB36" s="23">
        <v>1</v>
      </c>
      <c r="DC36" s="23">
        <v>2</v>
      </c>
      <c r="DD36" s="23">
        <v>2</v>
      </c>
      <c r="DE36" s="23">
        <v>1</v>
      </c>
      <c r="DF36" s="23">
        <v>17</v>
      </c>
      <c r="DG36" s="23">
        <v>3</v>
      </c>
      <c r="DH36" s="23">
        <v>1</v>
      </c>
      <c r="DI36" s="23">
        <v>3</v>
      </c>
      <c r="DJ36" s="23">
        <v>2</v>
      </c>
      <c r="DK36" s="23">
        <v>4</v>
      </c>
      <c r="DL36" s="23">
        <v>1</v>
      </c>
      <c r="DM36" s="23">
        <v>1</v>
      </c>
      <c r="DN36" s="23">
        <v>7</v>
      </c>
      <c r="DO36" s="23">
        <v>3</v>
      </c>
      <c r="DP36" s="23">
        <v>94</v>
      </c>
      <c r="DQ36" s="23">
        <v>1</v>
      </c>
      <c r="DR36" s="23">
        <v>1</v>
      </c>
      <c r="DS36" s="23">
        <v>1</v>
      </c>
      <c r="DT36" s="23">
        <v>1</v>
      </c>
      <c r="DU36" s="23">
        <v>23</v>
      </c>
      <c r="DV36" s="23">
        <v>9</v>
      </c>
      <c r="DW36" s="23">
        <v>11</v>
      </c>
      <c r="DX36" s="23">
        <v>125</v>
      </c>
      <c r="DY36" s="23">
        <v>96</v>
      </c>
      <c r="DZ36" s="23">
        <v>106</v>
      </c>
      <c r="EA36" s="23">
        <v>84</v>
      </c>
      <c r="EB36" s="23">
        <v>6</v>
      </c>
      <c r="EC36" s="23">
        <v>6</v>
      </c>
      <c r="ED36" s="23">
        <v>26</v>
      </c>
      <c r="EE36" s="23">
        <v>4</v>
      </c>
      <c r="EF36" s="23">
        <v>1</v>
      </c>
      <c r="EG36" s="23">
        <v>1</v>
      </c>
      <c r="EH36" s="23">
        <v>1</v>
      </c>
      <c r="EI36" s="23">
        <v>8</v>
      </c>
      <c r="EJ36" s="23">
        <v>1</v>
      </c>
      <c r="EK36" s="23">
        <v>1</v>
      </c>
      <c r="EL36" s="23">
        <v>3</v>
      </c>
      <c r="EM36" s="23">
        <v>1</v>
      </c>
      <c r="EN36" s="23">
        <v>13</v>
      </c>
      <c r="EO36" s="23">
        <v>1</v>
      </c>
      <c r="EP36" s="23">
        <v>1</v>
      </c>
      <c r="EQ36" s="23">
        <v>2</v>
      </c>
      <c r="ER36" s="23">
        <v>4</v>
      </c>
      <c r="ES36" s="23">
        <v>86</v>
      </c>
      <c r="ET36" s="23">
        <v>2</v>
      </c>
      <c r="EU36" s="23">
        <v>1</v>
      </c>
      <c r="EV36" s="23">
        <v>2</v>
      </c>
      <c r="EW36" s="23">
        <v>1</v>
      </c>
      <c r="EX36" s="23">
        <v>2</v>
      </c>
      <c r="EY36" s="23">
        <v>1</v>
      </c>
      <c r="EZ36" s="23">
        <v>1</v>
      </c>
      <c r="FA36" s="23">
        <v>145</v>
      </c>
      <c r="FB36" s="23">
        <v>261</v>
      </c>
      <c r="FC36" s="23">
        <f>16*60+26</f>
        <v>986</v>
      </c>
      <c r="FD36" s="23">
        <f>13*60+43</f>
        <v>823</v>
      </c>
      <c r="FE36" s="23">
        <v>211</v>
      </c>
      <c r="FF36" s="23">
        <v>12</v>
      </c>
      <c r="FG36" s="23">
        <v>14</v>
      </c>
      <c r="FH36" s="23">
        <v>151</v>
      </c>
      <c r="FI36" s="23">
        <v>33</v>
      </c>
      <c r="FJ36" s="23">
        <v>18</v>
      </c>
      <c r="FK36" s="23">
        <v>62</v>
      </c>
      <c r="FL36" s="23">
        <v>19</v>
      </c>
      <c r="FM36" s="23">
        <v>512</v>
      </c>
      <c r="FN36" s="23">
        <v>272</v>
      </c>
      <c r="FO36" s="23">
        <v>84</v>
      </c>
      <c r="FP36" s="23">
        <v>16</v>
      </c>
      <c r="FQ36" s="23">
        <v>9</v>
      </c>
      <c r="FR36" s="23">
        <v>94</v>
      </c>
      <c r="FS36" s="23">
        <v>66</v>
      </c>
      <c r="FT36" s="23">
        <v>6</v>
      </c>
      <c r="FU36" s="23">
        <v>12</v>
      </c>
      <c r="FV36" s="23">
        <v>216</v>
      </c>
      <c r="FW36" s="23">
        <v>228</v>
      </c>
      <c r="FX36" s="23">
        <v>36</v>
      </c>
      <c r="FY36" s="23">
        <v>7</v>
      </c>
      <c r="FZ36" s="23">
        <v>4</v>
      </c>
      <c r="GA36" s="23">
        <v>10</v>
      </c>
      <c r="GB36" s="23">
        <v>24</v>
      </c>
      <c r="GC36" s="23">
        <v>17</v>
      </c>
      <c r="GD36" s="23">
        <v>4</v>
      </c>
      <c r="GE36" s="23">
        <v>5</v>
      </c>
      <c r="GF36" s="23">
        <v>29</v>
      </c>
      <c r="GG36" s="23">
        <v>129</v>
      </c>
      <c r="GH36" s="23">
        <v>213</v>
      </c>
      <c r="GI36" s="23">
        <v>458</v>
      </c>
      <c r="GJ36" s="23">
        <v>138</v>
      </c>
      <c r="GK36" s="23">
        <v>463</v>
      </c>
      <c r="GL36" s="23">
        <v>139</v>
      </c>
      <c r="GM36" s="23">
        <v>41</v>
      </c>
      <c r="GN36" s="23">
        <v>1</v>
      </c>
      <c r="GO36" s="23">
        <v>3</v>
      </c>
      <c r="GP36" s="23">
        <v>65</v>
      </c>
      <c r="GQ36" s="23">
        <v>192</v>
      </c>
      <c r="GR36" s="23">
        <v>134</v>
      </c>
      <c r="GS36" s="23">
        <v>18</v>
      </c>
      <c r="GT36" s="23">
        <v>17</v>
      </c>
      <c r="GU36" s="23">
        <v>34</v>
      </c>
      <c r="GV36" s="23">
        <v>24</v>
      </c>
      <c r="GW36" s="23">
        <v>3</v>
      </c>
      <c r="GX36" s="23">
        <v>1</v>
      </c>
      <c r="GY36" s="23">
        <v>1</v>
      </c>
      <c r="GZ36" s="23">
        <v>21</v>
      </c>
      <c r="HA36" s="23">
        <v>9</v>
      </c>
      <c r="HB36" s="23">
        <v>3</v>
      </c>
      <c r="HC36" s="23">
        <v>10</v>
      </c>
      <c r="HD36" s="23">
        <v>12</v>
      </c>
      <c r="HE36" s="23">
        <v>148</v>
      </c>
      <c r="HF36" s="23">
        <v>16</v>
      </c>
      <c r="HG36" s="23">
        <v>10</v>
      </c>
      <c r="HH36" s="23">
        <v>3</v>
      </c>
      <c r="HI36" s="23">
        <v>5</v>
      </c>
      <c r="HJ36" s="23">
        <v>18</v>
      </c>
      <c r="HK36" s="23">
        <v>4</v>
      </c>
      <c r="HL36" s="23">
        <v>3</v>
      </c>
      <c r="HM36" s="23">
        <v>53</v>
      </c>
      <c r="HN36" s="23">
        <v>367</v>
      </c>
      <c r="HO36" s="23">
        <v>92</v>
      </c>
      <c r="HP36" s="23">
        <v>6</v>
      </c>
      <c r="HQ36" s="23">
        <v>1</v>
      </c>
      <c r="HR36" s="23">
        <v>2</v>
      </c>
      <c r="HS36" s="23">
        <v>2</v>
      </c>
      <c r="HT36" s="23">
        <v>1</v>
      </c>
      <c r="HU36" s="23">
        <v>1</v>
      </c>
      <c r="HV36" s="23">
        <v>8</v>
      </c>
      <c r="HW36" s="23">
        <v>110</v>
      </c>
      <c r="HX36" s="23">
        <v>24</v>
      </c>
      <c r="HY36" s="23">
        <v>2</v>
      </c>
      <c r="HZ36" s="23">
        <v>5</v>
      </c>
      <c r="IA36" s="23">
        <v>110</v>
      </c>
      <c r="IB36" s="23">
        <v>19</v>
      </c>
      <c r="IC36" s="23">
        <v>2</v>
      </c>
      <c r="ID36" s="23">
        <v>2</v>
      </c>
      <c r="IE36" s="23">
        <v>28</v>
      </c>
      <c r="IF36" s="23">
        <v>298</v>
      </c>
      <c r="IG36" s="23">
        <v>39</v>
      </c>
      <c r="IH36" s="23">
        <v>2</v>
      </c>
      <c r="II36" s="23">
        <v>2</v>
      </c>
      <c r="IJ36" s="23">
        <v>2</v>
      </c>
      <c r="IK36" s="23">
        <v>12</v>
      </c>
      <c r="IL36" s="23">
        <v>3</v>
      </c>
      <c r="IM36" s="23">
        <v>2</v>
      </c>
      <c r="IN36" s="23">
        <v>1</v>
      </c>
      <c r="IO36" s="23">
        <v>27</v>
      </c>
      <c r="IP36" s="23">
        <v>6</v>
      </c>
      <c r="IQ36" s="23">
        <v>2</v>
      </c>
      <c r="IR36" s="23">
        <v>1</v>
      </c>
      <c r="IS36" s="23">
        <v>388</v>
      </c>
      <c r="IT36" s="23">
        <v>28</v>
      </c>
      <c r="IU36" s="23">
        <v>47</v>
      </c>
      <c r="IV36" s="23">
        <v>4</v>
      </c>
      <c r="IW36" s="23">
        <v>2</v>
      </c>
      <c r="IX36" s="23">
        <v>6</v>
      </c>
      <c r="IY36" s="23">
        <v>44</v>
      </c>
      <c r="IZ36" s="23">
        <v>35</v>
      </c>
      <c r="JA36" s="23">
        <v>3</v>
      </c>
      <c r="JB36" s="23">
        <v>30</v>
      </c>
      <c r="JC36" s="23">
        <v>61</v>
      </c>
      <c r="JD36" s="23">
        <v>60</v>
      </c>
      <c r="JE36" s="23">
        <v>4</v>
      </c>
      <c r="JF36" s="23">
        <v>4</v>
      </c>
      <c r="JG36" s="23">
        <v>21</v>
      </c>
      <c r="JH36" s="23">
        <v>11</v>
      </c>
      <c r="JI36" s="23">
        <v>3</v>
      </c>
      <c r="JJ36" s="23">
        <v>6</v>
      </c>
      <c r="JK36" s="23">
        <v>9</v>
      </c>
      <c r="JL36" s="23">
        <v>139</v>
      </c>
      <c r="JM36" s="23">
        <v>25</v>
      </c>
      <c r="JN36" s="23">
        <v>4</v>
      </c>
      <c r="JO36" s="23">
        <v>5</v>
      </c>
      <c r="JP36" s="23">
        <v>4</v>
      </c>
      <c r="JQ36" s="23">
        <v>32</v>
      </c>
      <c r="JR36" s="23">
        <v>6</v>
      </c>
      <c r="JS36" s="23">
        <v>2</v>
      </c>
      <c r="JT36" s="23">
        <v>11</v>
      </c>
      <c r="JU36" s="23">
        <v>29</v>
      </c>
      <c r="JV36" s="23">
        <v>6</v>
      </c>
      <c r="JW36" s="23">
        <v>121</v>
      </c>
      <c r="JX36" s="23">
        <v>30</v>
      </c>
      <c r="JY36" s="23">
        <v>13</v>
      </c>
      <c r="JZ36" s="23">
        <v>69</v>
      </c>
      <c r="KA36" s="23">
        <v>23</v>
      </c>
      <c r="KB36" s="23">
        <v>6</v>
      </c>
      <c r="KC36" s="23">
        <v>3</v>
      </c>
      <c r="KD36" s="23">
        <v>3</v>
      </c>
      <c r="KE36" s="23">
        <v>6</v>
      </c>
      <c r="KF36" s="23">
        <v>83</v>
      </c>
      <c r="KG36" s="23">
        <v>96</v>
      </c>
      <c r="KH36" s="23">
        <v>8</v>
      </c>
      <c r="KI36" s="23">
        <v>20</v>
      </c>
      <c r="KJ36" s="23">
        <v>22</v>
      </c>
      <c r="KK36" s="23">
        <v>67</v>
      </c>
      <c r="KL36" s="23">
        <v>10</v>
      </c>
      <c r="KM36" s="23">
        <v>2</v>
      </c>
      <c r="KN36" s="23">
        <v>1</v>
      </c>
      <c r="KO36" s="23">
        <v>3</v>
      </c>
      <c r="KP36" s="23">
        <v>45</v>
      </c>
      <c r="KQ36" s="23">
        <v>6</v>
      </c>
      <c r="KR36" s="23">
        <v>1</v>
      </c>
      <c r="KS36" s="23">
        <v>3</v>
      </c>
      <c r="KT36" s="23">
        <v>9</v>
      </c>
      <c r="KU36" s="23">
        <v>4</v>
      </c>
      <c r="KV36" s="23">
        <v>9</v>
      </c>
      <c r="KW36" s="23">
        <v>8</v>
      </c>
      <c r="KX36" s="23">
        <v>17</v>
      </c>
      <c r="KY36" s="23">
        <v>23</v>
      </c>
      <c r="KZ36" s="23">
        <v>35</v>
      </c>
      <c r="LA36" s="23">
        <v>18</v>
      </c>
      <c r="LB36" s="23">
        <v>5</v>
      </c>
      <c r="LC36" s="23">
        <v>23</v>
      </c>
      <c r="LD36" s="23">
        <v>141</v>
      </c>
      <c r="LE36" s="23">
        <v>34</v>
      </c>
      <c r="LF36" s="23">
        <v>35</v>
      </c>
      <c r="LG36" s="23">
        <v>4</v>
      </c>
      <c r="LH36" s="23">
        <v>8</v>
      </c>
      <c r="LI36" s="23">
        <v>61</v>
      </c>
      <c r="LJ36" s="23">
        <v>5</v>
      </c>
      <c r="LK36" s="23">
        <v>5</v>
      </c>
      <c r="LL36" s="23">
        <v>23</v>
      </c>
      <c r="LM36" s="23">
        <v>9</v>
      </c>
      <c r="LN36" s="23">
        <v>19</v>
      </c>
      <c r="LO36" s="23">
        <v>9</v>
      </c>
      <c r="LP36" s="23">
        <v>7</v>
      </c>
      <c r="LQ36" s="23">
        <v>15</v>
      </c>
      <c r="LR36" s="23">
        <v>12</v>
      </c>
      <c r="LS36" s="23">
        <v>11</v>
      </c>
      <c r="LT36" s="23">
        <v>16</v>
      </c>
      <c r="LU36" s="23">
        <v>2</v>
      </c>
      <c r="LV36" s="23">
        <v>5</v>
      </c>
      <c r="LW36" s="23">
        <v>22</v>
      </c>
      <c r="LX36" s="23">
        <v>58</v>
      </c>
      <c r="LY36" s="23">
        <v>23</v>
      </c>
      <c r="LZ36" s="23">
        <v>4</v>
      </c>
      <c r="MA36" s="23">
        <v>9</v>
      </c>
      <c r="MB36" s="23">
        <v>71</v>
      </c>
      <c r="MC36" s="23">
        <v>21</v>
      </c>
      <c r="MD36" s="23">
        <v>8</v>
      </c>
      <c r="ME36" s="23">
        <v>8</v>
      </c>
      <c r="MF36" s="23">
        <v>11</v>
      </c>
      <c r="MG36" s="23">
        <v>172</v>
      </c>
      <c r="MH36" s="23">
        <v>10</v>
      </c>
      <c r="MI36" s="23">
        <v>3</v>
      </c>
      <c r="MJ36" s="23">
        <v>10</v>
      </c>
      <c r="MK36" s="23">
        <v>2</v>
      </c>
      <c r="ML36" s="23">
        <v>35</v>
      </c>
      <c r="MM36" s="23">
        <v>3</v>
      </c>
      <c r="MN36" s="23">
        <v>9</v>
      </c>
      <c r="MO36" s="23">
        <v>11</v>
      </c>
      <c r="MP36" s="23">
        <v>2</v>
      </c>
      <c r="MQ36" s="23">
        <v>11</v>
      </c>
      <c r="MR36" s="23">
        <v>16</v>
      </c>
      <c r="MS36" s="23">
        <v>19</v>
      </c>
      <c r="MT36" s="23">
        <v>15</v>
      </c>
      <c r="MU36" s="23">
        <v>1</v>
      </c>
      <c r="MV36" s="23">
        <v>126</v>
      </c>
      <c r="MW36" s="23">
        <v>44</v>
      </c>
      <c r="MX36" s="23">
        <v>2</v>
      </c>
      <c r="MY36" s="23">
        <v>3</v>
      </c>
      <c r="MZ36" s="23">
        <v>36</v>
      </c>
      <c r="NA36" s="23">
        <v>3</v>
      </c>
      <c r="NB36" s="23">
        <v>11</v>
      </c>
      <c r="NC36" s="23">
        <v>2</v>
      </c>
      <c r="ND36" s="23">
        <v>1</v>
      </c>
      <c r="NE36" s="23">
        <v>40</v>
      </c>
      <c r="NF36" s="23">
        <v>23</v>
      </c>
      <c r="NG36" s="23">
        <v>3</v>
      </c>
      <c r="NH36" s="23">
        <v>1</v>
      </c>
      <c r="NI36" s="23">
        <v>1</v>
      </c>
      <c r="NJ36" s="23">
        <v>4</v>
      </c>
      <c r="NK36" s="23">
        <v>16</v>
      </c>
      <c r="NL36" s="23">
        <v>12</v>
      </c>
      <c r="NM36" s="23">
        <v>3</v>
      </c>
      <c r="NN36" s="23">
        <v>35</v>
      </c>
      <c r="NO36" s="23">
        <v>12</v>
      </c>
      <c r="NP36" s="23">
        <v>46</v>
      </c>
      <c r="NQ36" s="23">
        <v>110</v>
      </c>
      <c r="NR36" s="23">
        <v>51</v>
      </c>
      <c r="NS36" s="23">
        <v>4</v>
      </c>
      <c r="NT36" s="23">
        <v>56</v>
      </c>
      <c r="NU36" s="23">
        <v>15</v>
      </c>
      <c r="NV36" s="23">
        <v>4</v>
      </c>
      <c r="NW36" s="23">
        <v>13</v>
      </c>
      <c r="NX36" s="23">
        <v>14</v>
      </c>
      <c r="NY36" s="23">
        <v>11</v>
      </c>
      <c r="NZ36" s="23">
        <v>5</v>
      </c>
      <c r="OA36" s="23">
        <v>7</v>
      </c>
      <c r="OB36" s="23">
        <v>8</v>
      </c>
      <c r="OC36" s="23">
        <v>8</v>
      </c>
      <c r="OD36" s="23">
        <v>14</v>
      </c>
      <c r="OE36" s="23">
        <v>6</v>
      </c>
      <c r="OF36" s="23">
        <v>11</v>
      </c>
      <c r="OG36" s="23">
        <v>3</v>
      </c>
      <c r="OH36" s="23">
        <v>19</v>
      </c>
      <c r="OI36" s="23">
        <v>286</v>
      </c>
      <c r="OJ36" s="23">
        <v>24</v>
      </c>
      <c r="OK36" s="23">
        <v>6</v>
      </c>
      <c r="OL36" s="23">
        <v>25</v>
      </c>
      <c r="OM36" s="23">
        <v>11</v>
      </c>
      <c r="ON36" s="23">
        <v>32</v>
      </c>
      <c r="OO36" s="23">
        <v>7</v>
      </c>
      <c r="OP36" s="23">
        <v>7</v>
      </c>
      <c r="OQ36" s="23">
        <v>25</v>
      </c>
      <c r="OR36" s="23">
        <v>41</v>
      </c>
      <c r="OS36" s="23">
        <v>197</v>
      </c>
      <c r="OT36" s="23">
        <v>22</v>
      </c>
      <c r="OU36" s="23">
        <v>11</v>
      </c>
      <c r="OV36" s="23">
        <v>7</v>
      </c>
      <c r="OW36" s="23">
        <v>4</v>
      </c>
      <c r="OX36" s="23">
        <v>6</v>
      </c>
      <c r="OY36" s="23">
        <v>3</v>
      </c>
      <c r="OZ36" s="23">
        <v>2</v>
      </c>
      <c r="PA36" s="23">
        <v>3</v>
      </c>
      <c r="PB36" s="23">
        <v>3</v>
      </c>
      <c r="PC36" s="23">
        <v>2</v>
      </c>
      <c r="PD36" s="23">
        <v>12</v>
      </c>
      <c r="PE36" s="23">
        <v>8</v>
      </c>
      <c r="PF36" s="23">
        <v>37</v>
      </c>
      <c r="PG36" s="23">
        <v>15</v>
      </c>
      <c r="PH36" s="23">
        <v>10</v>
      </c>
      <c r="PI36" s="23">
        <v>12</v>
      </c>
      <c r="PJ36" s="23">
        <v>10</v>
      </c>
      <c r="PK36" s="23">
        <v>2</v>
      </c>
      <c r="PL36" s="23">
        <v>226</v>
      </c>
      <c r="PM36" s="23">
        <v>11</v>
      </c>
      <c r="PN36" s="23">
        <v>3</v>
      </c>
      <c r="PO36" s="23">
        <v>14</v>
      </c>
      <c r="PP36" s="23">
        <v>7</v>
      </c>
      <c r="PQ36" s="23">
        <v>35</v>
      </c>
      <c r="PR36" s="23">
        <v>5</v>
      </c>
      <c r="PS36" s="23">
        <v>3</v>
      </c>
      <c r="PT36" s="23">
        <v>5</v>
      </c>
      <c r="PU36" s="23">
        <v>6</v>
      </c>
      <c r="PV36" s="23">
        <v>17</v>
      </c>
      <c r="PW36" s="23">
        <v>13</v>
      </c>
      <c r="PX36" s="23">
        <v>24</v>
      </c>
      <c r="PY36" s="23">
        <v>44</v>
      </c>
      <c r="PZ36" s="23">
        <v>18</v>
      </c>
      <c r="QA36" s="23">
        <v>263</v>
      </c>
      <c r="QB36" s="23">
        <v>26</v>
      </c>
      <c r="QC36" s="23">
        <v>27</v>
      </c>
      <c r="QD36" s="23">
        <v>149</v>
      </c>
      <c r="QE36" s="23">
        <v>10</v>
      </c>
      <c r="QF36" s="23">
        <v>11</v>
      </c>
      <c r="QG36" s="23">
        <v>7</v>
      </c>
      <c r="QH36" s="23">
        <v>19</v>
      </c>
      <c r="QI36" s="23">
        <v>104</v>
      </c>
      <c r="QJ36" s="23">
        <v>6</v>
      </c>
      <c r="QK36" s="23">
        <v>2</v>
      </c>
      <c r="QL36" s="23">
        <v>5</v>
      </c>
      <c r="QM36" s="23">
        <v>9</v>
      </c>
      <c r="QN36" s="23">
        <v>6</v>
      </c>
      <c r="QO36" s="23">
        <v>2</v>
      </c>
      <c r="QP36" s="23">
        <v>2</v>
      </c>
      <c r="QQ36" s="23">
        <v>8</v>
      </c>
      <c r="QR36" s="23">
        <v>2</v>
      </c>
      <c r="QS36" s="23">
        <v>21</v>
      </c>
      <c r="QT36" s="23">
        <v>34</v>
      </c>
      <c r="QU36" s="23">
        <v>6</v>
      </c>
      <c r="QV36" s="23">
        <v>10</v>
      </c>
      <c r="QW36" s="23">
        <v>17</v>
      </c>
      <c r="QX36" s="23">
        <v>34</v>
      </c>
      <c r="QY36" s="23">
        <v>2</v>
      </c>
      <c r="QZ36" s="23">
        <v>5</v>
      </c>
      <c r="RA36" s="23">
        <v>3</v>
      </c>
      <c r="RB36" s="23">
        <v>303</v>
      </c>
      <c r="RC36" s="23">
        <v>51</v>
      </c>
      <c r="RD36" s="23">
        <v>8</v>
      </c>
      <c r="RE36" s="23">
        <v>5</v>
      </c>
      <c r="RF36" s="23">
        <v>11</v>
      </c>
      <c r="RG36" s="23">
        <v>7</v>
      </c>
      <c r="RH36" s="23">
        <v>9</v>
      </c>
      <c r="RI36" s="23">
        <v>1</v>
      </c>
      <c r="RJ36" s="23">
        <v>30</v>
      </c>
      <c r="RK36" s="23">
        <v>18</v>
      </c>
      <c r="RL36" s="23">
        <v>8</v>
      </c>
      <c r="RM36" s="23">
        <v>16</v>
      </c>
      <c r="RN36" s="23">
        <v>7</v>
      </c>
      <c r="RO36" s="23">
        <v>14</v>
      </c>
      <c r="RP36" s="23">
        <v>67</v>
      </c>
      <c r="RQ36" s="23">
        <v>17</v>
      </c>
      <c r="RR36" s="23">
        <v>3</v>
      </c>
      <c r="RS36" s="23">
        <v>6</v>
      </c>
      <c r="RT36" s="23">
        <v>336</v>
      </c>
      <c r="RU36" s="23">
        <v>26</v>
      </c>
      <c r="RV36" s="23">
        <v>9</v>
      </c>
      <c r="RW36" s="23">
        <v>7</v>
      </c>
      <c r="RX36" s="23">
        <v>3</v>
      </c>
      <c r="RY36" s="23">
        <v>8</v>
      </c>
      <c r="RZ36" s="23">
        <v>2</v>
      </c>
      <c r="SA36" s="23">
        <v>2</v>
      </c>
      <c r="SB36" s="23">
        <v>1</v>
      </c>
      <c r="SC36" s="23">
        <v>1</v>
      </c>
      <c r="SD36" s="23">
        <v>3</v>
      </c>
      <c r="SE36" s="23">
        <v>9</v>
      </c>
      <c r="SF36" s="23">
        <v>5</v>
      </c>
      <c r="SG36" s="23">
        <v>10</v>
      </c>
      <c r="SH36" s="23">
        <v>98</v>
      </c>
      <c r="SI36" s="23">
        <v>15</v>
      </c>
      <c r="SJ36" s="23">
        <v>74</v>
      </c>
      <c r="SK36" s="23">
        <v>17</v>
      </c>
      <c r="SL36" s="23">
        <v>41</v>
      </c>
      <c r="SM36" s="23">
        <v>5</v>
      </c>
      <c r="SN36" s="23">
        <v>1</v>
      </c>
      <c r="SO36" s="23">
        <v>21</v>
      </c>
      <c r="SP36" s="23">
        <v>28</v>
      </c>
      <c r="SQ36" s="23">
        <v>212</v>
      </c>
      <c r="SR36" s="23">
        <v>41</v>
      </c>
      <c r="SS36" s="23">
        <v>12</v>
      </c>
      <c r="ST36" s="23">
        <v>13</v>
      </c>
      <c r="SU36" s="23">
        <v>34</v>
      </c>
      <c r="SV36" s="23">
        <v>2</v>
      </c>
      <c r="SW36" s="23">
        <v>12</v>
      </c>
      <c r="SX36" s="23">
        <v>5</v>
      </c>
      <c r="SY36" s="23">
        <v>4</v>
      </c>
      <c r="SZ36" s="23">
        <v>45</v>
      </c>
      <c r="TA36" s="23">
        <v>118</v>
      </c>
      <c r="TB36" s="23">
        <v>97</v>
      </c>
      <c r="TC36" s="23">
        <v>68</v>
      </c>
      <c r="TD36" s="23">
        <v>216</v>
      </c>
      <c r="TE36" s="23">
        <v>308</v>
      </c>
      <c r="TF36" s="23">
        <v>57</v>
      </c>
      <c r="TG36" s="23">
        <v>27</v>
      </c>
      <c r="TH36" s="23">
        <v>6</v>
      </c>
      <c r="TI36" s="23">
        <v>58</v>
      </c>
      <c r="TJ36" s="23">
        <v>381</v>
      </c>
      <c r="TK36" s="23">
        <v>39</v>
      </c>
      <c r="TL36" s="23">
        <v>31</v>
      </c>
      <c r="TM36" s="23">
        <v>54</v>
      </c>
      <c r="TN36" s="23">
        <v>10</v>
      </c>
      <c r="TO36" s="23">
        <v>3</v>
      </c>
      <c r="TP36" s="23">
        <v>40</v>
      </c>
      <c r="TQ36" s="23">
        <v>57</v>
      </c>
      <c r="TR36" s="23">
        <v>51</v>
      </c>
      <c r="TS36" s="23">
        <v>12</v>
      </c>
      <c r="TT36" s="23">
        <v>112</v>
      </c>
      <c r="TU36" s="23">
        <v>399</v>
      </c>
      <c r="TV36" s="23">
        <v>519</v>
      </c>
      <c r="TW36" s="23">
        <v>291</v>
      </c>
      <c r="TX36" s="23">
        <v>421</v>
      </c>
      <c r="TY36" s="23">
        <v>786</v>
      </c>
      <c r="TZ36" s="23">
        <v>580</v>
      </c>
      <c r="UA36" s="23">
        <v>511</v>
      </c>
      <c r="UB36" s="23">
        <v>212</v>
      </c>
      <c r="UC36" s="23">
        <v>390</v>
      </c>
      <c r="UD36" s="23">
        <v>936</v>
      </c>
      <c r="UE36" s="23">
        <v>540</v>
      </c>
      <c r="UF36" s="23">
        <v>51</v>
      </c>
      <c r="UG36" s="23">
        <v>29</v>
      </c>
      <c r="UH36" s="23">
        <v>2</v>
      </c>
      <c r="UI36" s="23">
        <v>44</v>
      </c>
      <c r="UJ36" s="23">
        <v>4</v>
      </c>
      <c r="UK36" s="23">
        <v>3</v>
      </c>
      <c r="UL36" s="23">
        <v>3</v>
      </c>
      <c r="UM36" s="23">
        <v>3</v>
      </c>
      <c r="UN36" s="23">
        <v>50</v>
      </c>
      <c r="UO36" s="23">
        <v>10</v>
      </c>
      <c r="UP36" s="23">
        <v>16</v>
      </c>
      <c r="UQ36" s="23">
        <v>8</v>
      </c>
      <c r="UR36" s="23">
        <v>14</v>
      </c>
      <c r="US36" s="23">
        <v>136</v>
      </c>
      <c r="UT36" s="23">
        <v>19</v>
      </c>
      <c r="UU36" s="23">
        <v>27</v>
      </c>
      <c r="UV36" s="23">
        <v>7</v>
      </c>
      <c r="UW36" s="23">
        <v>4</v>
      </c>
      <c r="UX36" s="23">
        <v>110</v>
      </c>
      <c r="UY36" s="23">
        <v>11</v>
      </c>
      <c r="UZ36" s="23">
        <v>3</v>
      </c>
      <c r="VA36" s="23">
        <v>10</v>
      </c>
      <c r="VB36" s="23">
        <v>58</v>
      </c>
      <c r="VC36" s="23">
        <v>48</v>
      </c>
      <c r="VD36" s="23">
        <v>8</v>
      </c>
      <c r="VE36" s="23">
        <v>5</v>
      </c>
      <c r="VF36" s="23">
        <v>12</v>
      </c>
      <c r="VG36" s="23">
        <v>20</v>
      </c>
      <c r="VH36" s="23">
        <v>3</v>
      </c>
      <c r="VI36" s="23">
        <v>3</v>
      </c>
      <c r="VJ36" s="23">
        <v>1</v>
      </c>
      <c r="VK36" s="23">
        <v>2</v>
      </c>
      <c r="VL36" s="23">
        <v>128</v>
      </c>
      <c r="VM36" s="23">
        <v>21</v>
      </c>
      <c r="VN36" s="23">
        <v>5</v>
      </c>
      <c r="VO36" s="23">
        <v>20</v>
      </c>
      <c r="VP36" s="23">
        <v>9</v>
      </c>
      <c r="VQ36" s="23">
        <v>4</v>
      </c>
      <c r="VR36" s="23">
        <v>3</v>
      </c>
      <c r="VS36" s="23">
        <v>1</v>
      </c>
      <c r="VT36" s="23">
        <v>2</v>
      </c>
      <c r="VU36" s="23"/>
      <c r="VV36" s="23">
        <v>11</v>
      </c>
      <c r="VW36" s="23">
        <v>3</v>
      </c>
      <c r="VX36" s="23">
        <v>3</v>
      </c>
      <c r="VY36" s="23">
        <v>2</v>
      </c>
      <c r="VZ36" s="23">
        <v>1</v>
      </c>
      <c r="WA36" s="23">
        <v>3</v>
      </c>
      <c r="WB36" s="23">
        <v>1</v>
      </c>
      <c r="WC36" s="23">
        <v>3</v>
      </c>
      <c r="WD36" s="23">
        <v>4</v>
      </c>
      <c r="WE36" s="23">
        <v>1</v>
      </c>
      <c r="WF36" s="23">
        <v>5</v>
      </c>
      <c r="WG36" s="23">
        <v>1</v>
      </c>
      <c r="WH36" s="23">
        <v>8</v>
      </c>
      <c r="WI36" s="23">
        <v>2</v>
      </c>
      <c r="WJ36" s="23">
        <v>3</v>
      </c>
      <c r="WK36" s="23">
        <v>5</v>
      </c>
      <c r="WL36" s="23">
        <v>1</v>
      </c>
      <c r="WM36" s="23">
        <v>1</v>
      </c>
      <c r="WN36" s="23">
        <v>3</v>
      </c>
      <c r="WO36" s="23">
        <v>6</v>
      </c>
      <c r="WP36" s="23">
        <v>1</v>
      </c>
      <c r="WQ36" s="23">
        <v>2</v>
      </c>
      <c r="WR36" s="23">
        <v>2</v>
      </c>
      <c r="WS36" s="23">
        <v>4</v>
      </c>
      <c r="WT36" s="23">
        <v>1</v>
      </c>
      <c r="WU36" s="23">
        <v>1</v>
      </c>
      <c r="WV36" s="23">
        <v>1</v>
      </c>
      <c r="WW36" s="23">
        <v>1</v>
      </c>
      <c r="WX36" s="23">
        <v>1</v>
      </c>
      <c r="WY36" s="23">
        <v>5</v>
      </c>
      <c r="WZ36" s="23">
        <v>4</v>
      </c>
      <c r="XA36" s="23">
        <v>1</v>
      </c>
      <c r="XB36" s="23">
        <v>3</v>
      </c>
      <c r="XC36" s="23">
        <v>23</v>
      </c>
      <c r="XD36" s="23">
        <v>2</v>
      </c>
      <c r="XE36" s="23">
        <v>1</v>
      </c>
      <c r="XF36" s="23">
        <v>47</v>
      </c>
      <c r="XG36" s="23">
        <v>1</v>
      </c>
      <c r="XH36" s="23">
        <v>1</v>
      </c>
      <c r="XI36" s="23">
        <v>5</v>
      </c>
      <c r="XJ36" s="23">
        <v>1</v>
      </c>
      <c r="XK36" s="23">
        <v>2</v>
      </c>
      <c r="XL36" s="23">
        <v>3</v>
      </c>
      <c r="XM36" s="23">
        <v>2</v>
      </c>
      <c r="XN36" s="23">
        <v>2</v>
      </c>
      <c r="XO36" s="23">
        <v>2</v>
      </c>
      <c r="XP36" s="23">
        <v>2</v>
      </c>
      <c r="XQ36" s="23">
        <v>2</v>
      </c>
      <c r="XR36" s="23">
        <v>2</v>
      </c>
      <c r="XS36" s="23">
        <v>2</v>
      </c>
      <c r="XT36" s="23">
        <v>2</v>
      </c>
      <c r="XU36" s="23">
        <v>2</v>
      </c>
      <c r="XV36" s="23">
        <v>2</v>
      </c>
      <c r="XW36" s="23">
        <v>2</v>
      </c>
      <c r="XX36" s="23">
        <v>2</v>
      </c>
      <c r="XY36" s="23">
        <v>2</v>
      </c>
      <c r="XZ36" s="23">
        <v>2</v>
      </c>
      <c r="YA36" s="23">
        <v>2</v>
      </c>
      <c r="YB36" s="23">
        <v>2</v>
      </c>
      <c r="YC36" s="23">
        <v>2</v>
      </c>
      <c r="YD36" s="23">
        <v>2</v>
      </c>
      <c r="YE36" s="23">
        <v>2</v>
      </c>
      <c r="YF36" s="23">
        <v>2</v>
      </c>
      <c r="YG36" s="23">
        <v>2</v>
      </c>
      <c r="YH36" s="23">
        <v>2</v>
      </c>
      <c r="YI36" s="23">
        <v>2</v>
      </c>
      <c r="YJ36" s="23">
        <v>6</v>
      </c>
      <c r="YK36" s="23">
        <v>42</v>
      </c>
      <c r="YL36" s="23">
        <v>7</v>
      </c>
      <c r="YM36" s="23">
        <v>14</v>
      </c>
      <c r="YN36" s="23">
        <v>5</v>
      </c>
      <c r="YO36" s="23">
        <v>3</v>
      </c>
      <c r="YP36" s="23">
        <v>6</v>
      </c>
      <c r="YQ36" s="23">
        <v>34</v>
      </c>
      <c r="YR36" s="23">
        <v>22</v>
      </c>
      <c r="YS36" s="23">
        <v>9</v>
      </c>
      <c r="YT36" s="23">
        <v>11</v>
      </c>
      <c r="YU36" s="23">
        <v>91</v>
      </c>
      <c r="YV36" s="23">
        <v>68</v>
      </c>
      <c r="YW36" s="23">
        <v>5</v>
      </c>
      <c r="YX36" s="23">
        <v>71</v>
      </c>
      <c r="YY36" s="23">
        <v>220</v>
      </c>
      <c r="YZ36" s="23">
        <v>458</v>
      </c>
      <c r="ZA36" s="23">
        <v>2</v>
      </c>
      <c r="ZB36" s="23">
        <v>13</v>
      </c>
      <c r="ZC36" s="23">
        <v>2</v>
      </c>
      <c r="ZD36" s="23">
        <v>139</v>
      </c>
      <c r="ZE36" s="23">
        <v>29</v>
      </c>
      <c r="ZF36" s="23">
        <v>12</v>
      </c>
      <c r="ZG36" s="23">
        <v>2</v>
      </c>
      <c r="ZH36" s="23">
        <v>3</v>
      </c>
      <c r="ZI36" s="23">
        <v>11</v>
      </c>
      <c r="ZJ36" s="23">
        <v>2</v>
      </c>
      <c r="ZK36" s="23">
        <v>3</v>
      </c>
      <c r="ZL36" s="23">
        <v>5</v>
      </c>
      <c r="ZM36" s="23">
        <v>5</v>
      </c>
      <c r="ZN36" s="23">
        <v>53</v>
      </c>
      <c r="ZO36" s="23">
        <v>26</v>
      </c>
      <c r="ZP36" s="23">
        <v>16</v>
      </c>
      <c r="ZQ36" s="23">
        <v>21</v>
      </c>
      <c r="ZR36" s="23">
        <v>16</v>
      </c>
      <c r="ZS36" s="23">
        <v>10</v>
      </c>
      <c r="ZT36" s="23">
        <v>23</v>
      </c>
      <c r="ZU36" s="23">
        <v>4</v>
      </c>
      <c r="ZV36" s="23">
        <v>48</v>
      </c>
      <c r="ZW36" s="23">
        <v>30</v>
      </c>
      <c r="ZX36" s="23">
        <v>81</v>
      </c>
      <c r="ZY36" s="23">
        <v>33</v>
      </c>
      <c r="ZZ36" s="23">
        <v>18</v>
      </c>
      <c r="AAA36" s="23">
        <v>25</v>
      </c>
      <c r="AAB36" s="23">
        <v>32</v>
      </c>
      <c r="AAC36" s="23">
        <v>49</v>
      </c>
      <c r="AAD36" s="23">
        <v>6</v>
      </c>
      <c r="AAE36" s="23">
        <v>3</v>
      </c>
      <c r="AAF36" s="23">
        <v>12</v>
      </c>
      <c r="AAG36" s="23">
        <v>3</v>
      </c>
      <c r="AAH36" s="23">
        <v>9</v>
      </c>
      <c r="AAI36" s="23">
        <v>2</v>
      </c>
      <c r="AAJ36" s="23">
        <v>53</v>
      </c>
      <c r="AAK36" s="23">
        <v>25</v>
      </c>
      <c r="AAL36" s="23">
        <v>80</v>
      </c>
      <c r="AAM36" s="23">
        <v>245</v>
      </c>
      <c r="AAN36" s="23">
        <v>93</v>
      </c>
      <c r="AAO36" s="23">
        <v>3</v>
      </c>
      <c r="AAP36" s="23">
        <v>8</v>
      </c>
      <c r="AAQ36" s="23">
        <v>42</v>
      </c>
      <c r="AAR36" s="23">
        <v>90</v>
      </c>
      <c r="AAS36" s="23">
        <v>16</v>
      </c>
      <c r="AAT36" s="23">
        <v>6</v>
      </c>
      <c r="AAU36" s="23">
        <v>18</v>
      </c>
      <c r="AAV36" s="23">
        <v>12</v>
      </c>
      <c r="AAW36" s="23">
        <v>7</v>
      </c>
      <c r="AAX36" s="23">
        <v>4</v>
      </c>
      <c r="AAY36" s="23">
        <v>35</v>
      </c>
      <c r="AAZ36" s="23">
        <v>25</v>
      </c>
      <c r="ABA36" s="23">
        <v>55</v>
      </c>
      <c r="ABB36" s="23">
        <v>43</v>
      </c>
      <c r="ABC36" s="23">
        <v>43</v>
      </c>
      <c r="ABD36" s="23">
        <v>240</v>
      </c>
      <c r="ABE36" s="23">
        <v>78</v>
      </c>
      <c r="ABF36" s="23">
        <v>18</v>
      </c>
      <c r="ABG36" s="23">
        <v>21</v>
      </c>
      <c r="ABH36" s="23">
        <v>18</v>
      </c>
      <c r="ABI36" s="23">
        <v>185</v>
      </c>
      <c r="ABJ36" s="23">
        <v>325</v>
      </c>
      <c r="ABK36" s="23">
        <v>20</v>
      </c>
      <c r="ABL36" s="23">
        <v>33</v>
      </c>
      <c r="ABM36" s="23">
        <v>12</v>
      </c>
      <c r="ABN36" s="23">
        <v>26</v>
      </c>
      <c r="ABO36" s="23">
        <v>26</v>
      </c>
      <c r="ABP36" s="23">
        <v>3</v>
      </c>
      <c r="ABQ36" s="23">
        <v>6</v>
      </c>
      <c r="ABR36" s="23">
        <v>2</v>
      </c>
      <c r="ABS36" s="23">
        <v>6</v>
      </c>
      <c r="ABT36" s="23">
        <v>18</v>
      </c>
      <c r="ABU36" s="23">
        <v>40</v>
      </c>
      <c r="ABV36" s="23">
        <v>54</v>
      </c>
      <c r="ABW36" s="23">
        <v>338</v>
      </c>
      <c r="ABX36" s="23">
        <v>139</v>
      </c>
      <c r="ABY36" s="23">
        <v>151</v>
      </c>
      <c r="ABZ36" s="23">
        <v>136</v>
      </c>
      <c r="ACA36" s="23">
        <v>218</v>
      </c>
      <c r="ACB36" s="23">
        <v>38</v>
      </c>
      <c r="ACC36" s="23">
        <v>35</v>
      </c>
      <c r="ACD36" s="23">
        <v>23</v>
      </c>
      <c r="ACE36" s="23">
        <v>27</v>
      </c>
      <c r="ACF36" s="23">
        <v>366</v>
      </c>
      <c r="ACG36" s="23">
        <v>200</v>
      </c>
      <c r="ACH36" s="23">
        <v>59</v>
      </c>
      <c r="ACI36" s="23">
        <v>219</v>
      </c>
      <c r="ACJ36" s="23">
        <v>498</v>
      </c>
      <c r="ACK36" s="23">
        <v>239</v>
      </c>
      <c r="ACL36" s="23">
        <v>234</v>
      </c>
      <c r="ACM36" s="23">
        <v>99</v>
      </c>
      <c r="ACN36" s="23">
        <v>98</v>
      </c>
      <c r="ACO36" s="23">
        <v>290</v>
      </c>
      <c r="ACP36" s="23">
        <v>629</v>
      </c>
      <c r="ACQ36" s="23">
        <v>613</v>
      </c>
      <c r="ACR36" s="23">
        <v>584</v>
      </c>
      <c r="ACS36" s="23">
        <v>469</v>
      </c>
      <c r="ACT36" s="23">
        <v>1262</v>
      </c>
      <c r="ACU36" s="23">
        <v>761</v>
      </c>
      <c r="ACV36" s="23">
        <v>827</v>
      </c>
      <c r="ACW36" s="23">
        <v>1077</v>
      </c>
      <c r="ACX36" s="23">
        <v>785</v>
      </c>
      <c r="ACY36" s="23">
        <v>295</v>
      </c>
      <c r="ACZ36" s="23">
        <v>71</v>
      </c>
      <c r="ADA36" s="23">
        <v>3</v>
      </c>
      <c r="ADB36" s="23">
        <v>10</v>
      </c>
      <c r="ADC36" s="23">
        <v>10</v>
      </c>
      <c r="ADD36" s="23">
        <v>6</v>
      </c>
      <c r="ADE36" s="23">
        <v>18</v>
      </c>
      <c r="ADF36" s="23">
        <v>13</v>
      </c>
      <c r="ADG36" s="23">
        <v>13</v>
      </c>
      <c r="ADH36" s="23">
        <v>15</v>
      </c>
      <c r="ADI36" s="23">
        <v>31</v>
      </c>
      <c r="ADJ36" s="23">
        <v>56</v>
      </c>
      <c r="ADK36" s="23">
        <v>19</v>
      </c>
      <c r="ADL36" s="23">
        <v>41</v>
      </c>
      <c r="ADM36" s="23">
        <v>14</v>
      </c>
      <c r="ADN36" s="23">
        <v>41</v>
      </c>
      <c r="ADO36" s="23">
        <v>51</v>
      </c>
      <c r="ADP36" s="23">
        <v>19</v>
      </c>
      <c r="ADQ36" s="23">
        <v>22</v>
      </c>
      <c r="ADR36" s="23">
        <v>29</v>
      </c>
      <c r="ADS36" s="23">
        <v>64</v>
      </c>
      <c r="ADT36" s="23">
        <v>41</v>
      </c>
      <c r="ADU36" s="23">
        <v>10</v>
      </c>
      <c r="ADV36" s="23">
        <v>14</v>
      </c>
      <c r="ADW36" s="23">
        <v>7</v>
      </c>
      <c r="ADX36" s="23">
        <v>11</v>
      </c>
      <c r="ADY36" s="23">
        <v>12</v>
      </c>
      <c r="ADZ36" s="23">
        <v>14</v>
      </c>
      <c r="AEA36" s="23">
        <v>7</v>
      </c>
      <c r="AEB36" s="23">
        <v>15</v>
      </c>
      <c r="AEC36" s="23">
        <v>19</v>
      </c>
      <c r="AED36" s="23">
        <v>11</v>
      </c>
      <c r="AEE36" s="23">
        <v>7</v>
      </c>
      <c r="AEF36" s="23">
        <v>21</v>
      </c>
      <c r="AEG36" s="23">
        <v>124</v>
      </c>
      <c r="AEH36" s="23">
        <v>20</v>
      </c>
      <c r="AEI36" s="23">
        <v>23</v>
      </c>
      <c r="AEJ36" s="23">
        <v>8</v>
      </c>
      <c r="AEK36" s="23">
        <v>4</v>
      </c>
      <c r="AEL36" s="23">
        <v>10</v>
      </c>
      <c r="AEM36" s="23">
        <v>3</v>
      </c>
      <c r="AEN36" s="23">
        <v>2</v>
      </c>
      <c r="AEO36" s="23">
        <v>8</v>
      </c>
      <c r="AEP36" s="23">
        <v>3</v>
      </c>
      <c r="AEQ36" s="23">
        <v>20</v>
      </c>
      <c r="AER36" s="23">
        <v>5</v>
      </c>
      <c r="AES36" s="23">
        <v>7</v>
      </c>
      <c r="AET36" s="23">
        <v>3</v>
      </c>
      <c r="AEU36" s="23">
        <v>2</v>
      </c>
      <c r="AEV36" s="23">
        <v>8</v>
      </c>
      <c r="AEW36" s="23">
        <v>2</v>
      </c>
      <c r="AEX36" s="23">
        <v>2</v>
      </c>
      <c r="AEY36" s="23">
        <v>5</v>
      </c>
      <c r="AEZ36" s="23">
        <v>4</v>
      </c>
      <c r="AFA36" s="23">
        <v>26</v>
      </c>
      <c r="AFB36" s="23">
        <v>30</v>
      </c>
      <c r="AFC36" s="23">
        <v>11</v>
      </c>
      <c r="AFD36" s="23">
        <v>14</v>
      </c>
      <c r="AFE36" s="23">
        <v>4</v>
      </c>
      <c r="AFF36" s="23">
        <v>16</v>
      </c>
      <c r="AFG36" s="23">
        <v>4</v>
      </c>
      <c r="AFH36" s="23">
        <v>2</v>
      </c>
      <c r="AFI36" s="23">
        <v>2</v>
      </c>
      <c r="AFJ36" s="23">
        <v>10</v>
      </c>
      <c r="AFK36" s="23">
        <v>6</v>
      </c>
      <c r="AFL36" s="23">
        <v>10</v>
      </c>
      <c r="AFM36" s="23">
        <v>2</v>
      </c>
      <c r="AFN36" s="23">
        <v>2</v>
      </c>
      <c r="AFO36" s="23">
        <v>3</v>
      </c>
      <c r="AFP36" s="23">
        <v>15</v>
      </c>
      <c r="AFQ36" s="23">
        <v>3</v>
      </c>
      <c r="AFR36" s="23">
        <v>3</v>
      </c>
      <c r="AFS36" s="23">
        <v>2</v>
      </c>
      <c r="AFT36" s="23">
        <v>3</v>
      </c>
      <c r="AFU36" s="23">
        <v>7</v>
      </c>
      <c r="AFV36" s="23">
        <v>2</v>
      </c>
      <c r="AFW36" s="23">
        <v>4</v>
      </c>
      <c r="AFX36" s="23">
        <v>14</v>
      </c>
      <c r="AFY36" s="23">
        <v>4</v>
      </c>
      <c r="AFZ36" s="23">
        <v>12</v>
      </c>
      <c r="AGA36" s="23">
        <v>5</v>
      </c>
      <c r="AGB36" s="23">
        <v>7</v>
      </c>
      <c r="AGC36" s="23">
        <v>2</v>
      </c>
      <c r="AGD36" s="23">
        <v>7</v>
      </c>
      <c r="AGE36" s="23">
        <v>7</v>
      </c>
      <c r="AGF36" s="23">
        <v>2</v>
      </c>
      <c r="AGG36" s="23">
        <v>6</v>
      </c>
      <c r="AGH36" s="23">
        <v>9</v>
      </c>
      <c r="AGI36" s="23">
        <v>4</v>
      </c>
      <c r="AGJ36" s="23">
        <v>13</v>
      </c>
      <c r="AGK36" s="23">
        <v>6</v>
      </c>
      <c r="AGL36" s="23">
        <v>28</v>
      </c>
      <c r="AGM36" s="23">
        <v>3</v>
      </c>
      <c r="AGN36" s="23">
        <v>2</v>
      </c>
      <c r="AGO36" s="23">
        <v>2</v>
      </c>
      <c r="AGP36" s="23">
        <v>16</v>
      </c>
      <c r="AGQ36" s="23">
        <v>11</v>
      </c>
      <c r="AGR36" s="23">
        <v>11</v>
      </c>
      <c r="AGS36" s="23">
        <v>15</v>
      </c>
      <c r="AGT36" s="23">
        <v>5</v>
      </c>
      <c r="AGU36" s="23">
        <v>16</v>
      </c>
      <c r="AGV36" s="23">
        <v>10</v>
      </c>
      <c r="AGW36" s="23">
        <v>9</v>
      </c>
      <c r="AGX36" s="23">
        <v>4</v>
      </c>
      <c r="AGY36" s="23">
        <v>6</v>
      </c>
      <c r="AGZ36" s="23">
        <v>17</v>
      </c>
      <c r="AHA36" s="23">
        <v>5</v>
      </c>
      <c r="AHB36" s="23">
        <v>14</v>
      </c>
      <c r="AHC36" s="23">
        <v>3</v>
      </c>
      <c r="AHD36" s="23">
        <v>6</v>
      </c>
      <c r="AHE36" s="23">
        <v>2</v>
      </c>
      <c r="AHF36" s="23">
        <v>6</v>
      </c>
      <c r="AHG36" s="23">
        <v>3</v>
      </c>
      <c r="AHH36" s="23">
        <v>4</v>
      </c>
      <c r="AHI36" s="23">
        <v>2</v>
      </c>
      <c r="AHJ36" s="23">
        <v>10</v>
      </c>
      <c r="AHK36" s="23">
        <v>4</v>
      </c>
      <c r="AHL36" s="23">
        <v>17</v>
      </c>
      <c r="AHM36" s="23">
        <v>5</v>
      </c>
      <c r="AHN36" s="23">
        <v>14</v>
      </c>
      <c r="AHO36" s="23">
        <v>3</v>
      </c>
      <c r="AHP36" s="23">
        <v>12</v>
      </c>
      <c r="AHQ36" s="23">
        <v>29</v>
      </c>
      <c r="AHR36" s="23">
        <v>24</v>
      </c>
      <c r="AHS36" s="23">
        <v>12</v>
      </c>
      <c r="AHT36" s="23">
        <v>12</v>
      </c>
      <c r="AHU36" s="23">
        <v>10</v>
      </c>
      <c r="AHV36" s="23">
        <v>12</v>
      </c>
      <c r="AHW36" s="23">
        <v>2</v>
      </c>
      <c r="AHX36" s="23">
        <v>11</v>
      </c>
      <c r="AHY36" s="23">
        <v>17</v>
      </c>
      <c r="AHZ36" s="23">
        <v>91</v>
      </c>
      <c r="AIA36" s="23">
        <v>9</v>
      </c>
      <c r="AIB36" s="23">
        <v>22</v>
      </c>
      <c r="AIC36" s="23">
        <v>10</v>
      </c>
      <c r="AID36" s="23">
        <v>13</v>
      </c>
      <c r="AIE36" s="23">
        <v>6</v>
      </c>
      <c r="AIF36" s="23">
        <v>2</v>
      </c>
      <c r="AIG36" s="23">
        <v>2</v>
      </c>
      <c r="AIH36" s="23">
        <v>4</v>
      </c>
      <c r="AII36" s="23">
        <v>3</v>
      </c>
      <c r="AIJ36" s="23">
        <v>5</v>
      </c>
      <c r="AIK36" s="23">
        <v>27</v>
      </c>
      <c r="AIL36" s="23">
        <v>6</v>
      </c>
      <c r="AIM36" s="23">
        <v>7</v>
      </c>
      <c r="AIN36" s="23">
        <v>9</v>
      </c>
      <c r="AIO36" s="23">
        <v>10</v>
      </c>
      <c r="AIP36" s="23">
        <v>2</v>
      </c>
      <c r="AIQ36" s="23">
        <v>2</v>
      </c>
      <c r="AIR36" s="23">
        <v>2</v>
      </c>
      <c r="AIS36" s="23">
        <v>2</v>
      </c>
      <c r="AIT36" s="23">
        <v>7</v>
      </c>
      <c r="AIU36" s="23">
        <v>4</v>
      </c>
      <c r="AIV36" s="23">
        <v>2</v>
      </c>
      <c r="AIW36" s="23">
        <v>2</v>
      </c>
      <c r="AIX36" s="23">
        <v>4</v>
      </c>
      <c r="AIY36" s="23">
        <v>2</v>
      </c>
      <c r="AIZ36" s="23">
        <v>9</v>
      </c>
      <c r="AJA36" s="23">
        <v>4</v>
      </c>
      <c r="AJB36" s="23">
        <v>4</v>
      </c>
      <c r="AJC36" s="23">
        <v>17</v>
      </c>
      <c r="AJD36" s="23">
        <v>26</v>
      </c>
      <c r="AJE36" s="23">
        <v>10</v>
      </c>
      <c r="AJF36" s="23">
        <v>56</v>
      </c>
      <c r="AJG36" s="23">
        <v>21</v>
      </c>
      <c r="AJH36" s="23">
        <v>47</v>
      </c>
      <c r="AJI36" s="23">
        <v>4</v>
      </c>
      <c r="AJJ36" s="23">
        <v>17</v>
      </c>
      <c r="AJK36" s="23">
        <v>2</v>
      </c>
      <c r="AJL36" s="23">
        <v>8</v>
      </c>
      <c r="AJM36" s="23">
        <v>4</v>
      </c>
      <c r="AJN36" s="23">
        <v>119</v>
      </c>
      <c r="AJO36" s="23">
        <v>9</v>
      </c>
      <c r="AJP36" s="23">
        <v>6</v>
      </c>
      <c r="AJQ36" s="23">
        <v>5</v>
      </c>
      <c r="AJR36" s="23">
        <v>17</v>
      </c>
      <c r="AJS36" s="23">
        <v>8</v>
      </c>
      <c r="AJT36" s="23">
        <v>15</v>
      </c>
      <c r="AJU36" s="23">
        <v>2</v>
      </c>
      <c r="AJV36" s="23">
        <v>10</v>
      </c>
      <c r="AJW36" s="23">
        <v>2</v>
      </c>
      <c r="AJX36" s="23">
        <v>24</v>
      </c>
      <c r="AJY36" s="23">
        <v>19</v>
      </c>
      <c r="AJZ36" s="23">
        <v>18</v>
      </c>
      <c r="AKA36" s="23">
        <v>8</v>
      </c>
      <c r="AKB36" s="23">
        <v>10</v>
      </c>
      <c r="AKC36" s="23">
        <v>83</v>
      </c>
      <c r="AKD36" s="23">
        <v>19</v>
      </c>
      <c r="AKE36" s="23">
        <v>43</v>
      </c>
      <c r="AKF36" s="23">
        <v>16</v>
      </c>
      <c r="AKG36" s="23">
        <v>13</v>
      </c>
      <c r="AKH36" s="23">
        <v>31</v>
      </c>
      <c r="AKI36" s="23">
        <v>14</v>
      </c>
      <c r="AKJ36" s="23">
        <v>10</v>
      </c>
      <c r="AKK36" s="23">
        <v>5</v>
      </c>
      <c r="AKL36" s="23">
        <v>11</v>
      </c>
      <c r="AKM36" s="23">
        <v>10.82</v>
      </c>
      <c r="AKN36" s="23">
        <v>26.97</v>
      </c>
      <c r="AKO36" s="23">
        <v>12.5</v>
      </c>
      <c r="AKP36" s="23">
        <v>23.45</v>
      </c>
      <c r="AKQ36" s="23">
        <v>28.04</v>
      </c>
      <c r="AKR36" s="23">
        <v>48.67</v>
      </c>
      <c r="AKS36" s="23">
        <v>20.47</v>
      </c>
      <c r="AKT36" s="23">
        <v>29.01</v>
      </c>
      <c r="AKU36" s="23">
        <v>20.23</v>
      </c>
      <c r="AKV36" s="23">
        <v>21.25</v>
      </c>
      <c r="AKW36" s="23">
        <v>23.44</v>
      </c>
      <c r="AKX36" s="23">
        <v>39.31</v>
      </c>
      <c r="AKY36" s="23">
        <v>20.36</v>
      </c>
      <c r="AKZ36" s="23">
        <v>33.840000000000003</v>
      </c>
      <c r="ALA36" s="23">
        <v>38.42</v>
      </c>
      <c r="ALB36" s="23">
        <v>10.25</v>
      </c>
      <c r="ALC36" s="23">
        <v>31.7</v>
      </c>
      <c r="ALD36" s="23">
        <v>28.09</v>
      </c>
      <c r="ALE36" s="23">
        <v>21.98</v>
      </c>
      <c r="ALF36" s="23">
        <v>40.549999999999997</v>
      </c>
      <c r="ALG36" s="23">
        <v>4.76</v>
      </c>
      <c r="ALH36" s="23">
        <v>4.79</v>
      </c>
      <c r="ALI36" s="23">
        <v>32.42</v>
      </c>
      <c r="ALJ36" s="23">
        <v>22.36</v>
      </c>
      <c r="ALK36" s="23">
        <v>17.61</v>
      </c>
      <c r="ALL36" s="23">
        <v>68.069999999999993</v>
      </c>
      <c r="ALM36" s="23">
        <v>97.23</v>
      </c>
      <c r="ALN36" s="23">
        <v>139.22999999999999</v>
      </c>
      <c r="ALO36" s="23">
        <v>121.69</v>
      </c>
      <c r="ALP36" s="23">
        <v>459.74</v>
      </c>
      <c r="ALQ36" s="23">
        <v>118.22</v>
      </c>
      <c r="ALR36" s="23">
        <v>13.41</v>
      </c>
      <c r="ALS36" s="23">
        <v>5.68</v>
      </c>
      <c r="ALT36" s="23">
        <v>7.74</v>
      </c>
      <c r="ALU36" s="23">
        <v>83</v>
      </c>
      <c r="ALV36" s="23">
        <v>17.55</v>
      </c>
      <c r="ALW36" s="23">
        <v>14.47</v>
      </c>
      <c r="ALX36" s="23">
        <v>5.72</v>
      </c>
      <c r="ALY36" s="23">
        <v>9.19</v>
      </c>
      <c r="ALZ36" s="23">
        <v>18.329999999999998</v>
      </c>
      <c r="AMA36" s="23">
        <v>8.93</v>
      </c>
      <c r="AMB36" s="23">
        <v>14.06</v>
      </c>
      <c r="AMC36" s="23">
        <v>3.71</v>
      </c>
      <c r="AMD36" s="23">
        <v>12.21</v>
      </c>
      <c r="AME36" s="23">
        <v>18.47</v>
      </c>
      <c r="AMF36" s="23">
        <v>12.79</v>
      </c>
      <c r="AMG36" s="23">
        <v>21.18</v>
      </c>
      <c r="AMH36" s="23">
        <v>67.02</v>
      </c>
      <c r="AMI36" s="23">
        <v>238</v>
      </c>
      <c r="AMJ36" s="23">
        <v>937.84</v>
      </c>
      <c r="AMK36" s="23">
        <v>573.39</v>
      </c>
      <c r="AML36" s="23">
        <v>82.04</v>
      </c>
      <c r="AMM36" s="23">
        <v>17.440000000000001</v>
      </c>
      <c r="AMN36" s="23">
        <v>14.93</v>
      </c>
      <c r="AMO36" s="23">
        <v>80.03</v>
      </c>
      <c r="AMP36" s="23">
        <v>19.84</v>
      </c>
      <c r="AMQ36" s="23">
        <v>2.29</v>
      </c>
      <c r="AMR36" s="23">
        <v>14.03</v>
      </c>
      <c r="AMS36" s="23">
        <v>3.0276943610276943</v>
      </c>
      <c r="AMT36" s="23">
        <v>14.82</v>
      </c>
      <c r="AMU36" s="23">
        <v>15.09</v>
      </c>
      <c r="AMV36" s="23">
        <v>12.56</v>
      </c>
      <c r="AMW36" s="23">
        <v>3.35</v>
      </c>
      <c r="AMX36" s="23">
        <v>6.69</v>
      </c>
      <c r="AMY36" s="23">
        <v>31.34</v>
      </c>
      <c r="AMZ36" s="23">
        <v>71.16</v>
      </c>
      <c r="ANA36" s="23">
        <v>39.1</v>
      </c>
      <c r="ANB36" s="23">
        <v>230.12</v>
      </c>
      <c r="ANC36" s="23">
        <v>336.98</v>
      </c>
      <c r="AND36" s="23">
        <v>404.27</v>
      </c>
      <c r="ANE36" s="23">
        <v>439.54</v>
      </c>
      <c r="ANF36" s="23">
        <v>55.97</v>
      </c>
      <c r="ANG36" s="23">
        <v>17.739999999999998</v>
      </c>
      <c r="ANH36" s="23">
        <v>216.88</v>
      </c>
      <c r="ANI36" s="23">
        <v>37.700000000000003</v>
      </c>
      <c r="ANJ36" s="23">
        <v>6.23</v>
      </c>
      <c r="ANK36" s="23">
        <v>6.94</v>
      </c>
      <c r="ANL36" s="23">
        <v>12.62</v>
      </c>
      <c r="ANM36" s="23">
        <v>10.89</v>
      </c>
      <c r="ANN36" s="23">
        <v>7.87</v>
      </c>
      <c r="ANO36" s="23">
        <v>3.74</v>
      </c>
      <c r="ANP36" s="23">
        <v>3.04</v>
      </c>
      <c r="ANQ36" s="23">
        <v>3.34</v>
      </c>
      <c r="ANR36" s="23">
        <v>10</v>
      </c>
      <c r="ANS36" s="23">
        <v>3.05</v>
      </c>
      <c r="ANT36" s="23">
        <v>4.54</v>
      </c>
      <c r="ANU36" s="23">
        <v>10.78</v>
      </c>
      <c r="ANV36" s="23">
        <v>20.99</v>
      </c>
      <c r="ANW36" s="23">
        <v>34.08</v>
      </c>
      <c r="ANX36" s="23">
        <v>22.02</v>
      </c>
      <c r="ANY36" s="23">
        <v>15.56</v>
      </c>
      <c r="ANZ36" s="23">
        <v>66.569999999999993</v>
      </c>
      <c r="AOA36" s="23">
        <v>13.05</v>
      </c>
      <c r="AOB36" s="23">
        <v>22.09</v>
      </c>
      <c r="AOC36" s="23">
        <v>15.8</v>
      </c>
      <c r="AOD36" s="23">
        <v>5.03</v>
      </c>
      <c r="AOE36" s="23">
        <v>10.37</v>
      </c>
      <c r="AOF36" s="23">
        <v>8.7200000000000006</v>
      </c>
      <c r="AOG36" s="23">
        <v>113.8</v>
      </c>
      <c r="AOH36" s="23">
        <v>16.87</v>
      </c>
      <c r="AOI36" s="23">
        <v>6.23</v>
      </c>
      <c r="AOJ36" s="23">
        <v>8.83</v>
      </c>
      <c r="AOK36" s="23">
        <v>5</v>
      </c>
      <c r="AOL36" s="23">
        <v>13.44</v>
      </c>
      <c r="AOM36" s="23">
        <v>2.4500000000000002</v>
      </c>
      <c r="AON36" s="23">
        <v>3.82</v>
      </c>
      <c r="AOO36" s="23">
        <v>4.4000000000000004</v>
      </c>
      <c r="AOP36" s="23">
        <v>56.37</v>
      </c>
      <c r="AOQ36" s="23">
        <v>54.2</v>
      </c>
      <c r="AOR36" s="23">
        <v>82.69</v>
      </c>
      <c r="AOS36" s="23">
        <v>42.3</v>
      </c>
      <c r="AOT36" s="23">
        <v>42.7</v>
      </c>
      <c r="AOU36" s="23">
        <v>24.81</v>
      </c>
      <c r="AOV36" s="23">
        <v>36.450000000000003</v>
      </c>
      <c r="AOW36" s="23">
        <v>16.7</v>
      </c>
      <c r="AOX36" s="23">
        <v>3.23</v>
      </c>
      <c r="AOY36" s="23">
        <v>7.91</v>
      </c>
      <c r="AOZ36" s="23">
        <v>33.270000000000003</v>
      </c>
      <c r="APA36" s="23">
        <v>19.43</v>
      </c>
      <c r="APB36" s="23">
        <v>10.029999999999999</v>
      </c>
      <c r="APC36" s="23">
        <v>13.916066129715981</v>
      </c>
      <c r="APD36" s="23">
        <v>66.81</v>
      </c>
      <c r="APE36" s="23">
        <v>27.25</v>
      </c>
      <c r="APF36" s="23">
        <v>7.7</v>
      </c>
      <c r="APG36" s="23">
        <v>3.15</v>
      </c>
      <c r="APH36" s="23">
        <v>2.42</v>
      </c>
      <c r="API36" s="23">
        <f>3836/1658</f>
        <v>2.3136308805790109</v>
      </c>
      <c r="APJ36" s="23">
        <v>8.15</v>
      </c>
      <c r="APK36" s="23">
        <v>15.9</v>
      </c>
      <c r="APL36" s="23">
        <v>23.63</v>
      </c>
      <c r="APM36" s="23">
        <v>7.31</v>
      </c>
      <c r="APN36" s="23">
        <v>118.56</v>
      </c>
      <c r="APO36" s="23">
        <v>21.16</v>
      </c>
      <c r="APP36" s="23">
        <v>43.68</v>
      </c>
      <c r="APQ36" s="23">
        <v>9.6199999999999992</v>
      </c>
      <c r="APR36" s="23">
        <v>6.74</v>
      </c>
      <c r="APS36" s="23">
        <v>18.420000000000002</v>
      </c>
      <c r="APT36" s="23">
        <v>5.75</v>
      </c>
      <c r="APU36" s="23">
        <v>15.3</v>
      </c>
      <c r="APV36" s="23">
        <v>9.43</v>
      </c>
      <c r="APW36" s="23">
        <v>5.59</v>
      </c>
      <c r="APX36" s="23">
        <v>27.09</v>
      </c>
      <c r="APY36" s="23">
        <v>4.58</v>
      </c>
      <c r="APZ36" s="23">
        <v>8.92</v>
      </c>
      <c r="AQA36" s="23">
        <v>13.12</v>
      </c>
      <c r="AQB36" s="23">
        <v>6.28</v>
      </c>
      <c r="AQC36" s="23">
        <v>7.22</v>
      </c>
      <c r="AQD36" s="23">
        <v>3.78</v>
      </c>
      <c r="AQE36" s="23">
        <v>8.6</v>
      </c>
      <c r="AQF36" s="23">
        <v>10.82</v>
      </c>
      <c r="AQG36" s="23">
        <v>14.59</v>
      </c>
    </row>
    <row r="37" spans="1:1125" ht="20.25" customHeight="1" x14ac:dyDescent="0.25">
      <c r="A37" s="31" t="s">
        <v>24</v>
      </c>
      <c r="B37" s="11">
        <f t="shared" ref="B37" si="591">ROUND(B36,0)/60/24</f>
        <v>9.7222222222222224E-3</v>
      </c>
      <c r="C37" s="11">
        <f t="shared" ref="C37:U37" si="592">ROUND(C36,0)/60/24</f>
        <v>3.4722222222222224E-2</v>
      </c>
      <c r="D37" s="11">
        <f t="shared" si="592"/>
        <v>6.2499999999999995E-3</v>
      </c>
      <c r="E37" s="11">
        <f t="shared" si="592"/>
        <v>2.1527777777777781E-2</v>
      </c>
      <c r="F37" s="11">
        <f t="shared" si="592"/>
        <v>1.3888888888888888E-2</v>
      </c>
      <c r="G37" s="11">
        <f t="shared" si="592"/>
        <v>6.9444444444444447E-4</v>
      </c>
      <c r="H37" s="11">
        <f t="shared" si="592"/>
        <v>2.0833333333333333E-3</v>
      </c>
      <c r="I37" s="11">
        <f t="shared" si="592"/>
        <v>2.0833333333333332E-2</v>
      </c>
      <c r="J37" s="11">
        <f t="shared" si="592"/>
        <v>4.8611111111111112E-3</v>
      </c>
      <c r="K37" s="11">
        <f t="shared" si="592"/>
        <v>5.5555555555555558E-3</v>
      </c>
      <c r="L37" s="11">
        <f t="shared" si="592"/>
        <v>4.1666666666666666E-3</v>
      </c>
      <c r="M37" s="11">
        <f t="shared" si="592"/>
        <v>6.2499999999999995E-3</v>
      </c>
      <c r="N37" s="11">
        <f t="shared" si="592"/>
        <v>5.5555555555555558E-3</v>
      </c>
      <c r="O37" s="11">
        <f t="shared" si="592"/>
        <v>2.0833333333333333E-3</v>
      </c>
      <c r="P37" s="11">
        <f t="shared" si="592"/>
        <v>6.9444444444444447E-4</v>
      </c>
      <c r="Q37" s="11">
        <f t="shared" si="592"/>
        <v>1.3888888888888889E-3</v>
      </c>
      <c r="R37" s="11">
        <f t="shared" si="592"/>
        <v>3.472222222222222E-3</v>
      </c>
      <c r="S37" s="11">
        <f t="shared" si="592"/>
        <v>1.3888888888888889E-3</v>
      </c>
      <c r="T37" s="11">
        <f t="shared" si="592"/>
        <v>9.7222222222222224E-3</v>
      </c>
      <c r="U37" s="11">
        <f t="shared" si="592"/>
        <v>2.2222222222222223E-2</v>
      </c>
      <c r="V37" s="11">
        <f t="shared" ref="V37:AO37" si="593">ROUND(V36,0)/60/24</f>
        <v>1.4583333333333332E-2</v>
      </c>
      <c r="W37" s="11">
        <f t="shared" si="593"/>
        <v>1.2499999999999999E-2</v>
      </c>
      <c r="X37" s="11">
        <f t="shared" si="593"/>
        <v>6.9444444444444441E-3</v>
      </c>
      <c r="Y37" s="11">
        <f t="shared" si="593"/>
        <v>3.472222222222222E-3</v>
      </c>
      <c r="Z37" s="11">
        <f t="shared" si="593"/>
        <v>3.472222222222222E-3</v>
      </c>
      <c r="AA37" s="11">
        <f t="shared" si="593"/>
        <v>9.7222222222222224E-3</v>
      </c>
      <c r="AB37" s="11">
        <f t="shared" si="593"/>
        <v>2.0833333333333333E-3</v>
      </c>
      <c r="AC37" s="11">
        <f t="shared" si="593"/>
        <v>6.9444444444444447E-4</v>
      </c>
      <c r="AD37" s="11">
        <f t="shared" si="593"/>
        <v>7.6388888888888886E-3</v>
      </c>
      <c r="AE37" s="11">
        <f t="shared" si="593"/>
        <v>2.0833333333333333E-3</v>
      </c>
      <c r="AF37" s="11">
        <f t="shared" si="593"/>
        <v>1.3888888888888889E-3</v>
      </c>
      <c r="AG37" s="11">
        <f t="shared" si="593"/>
        <v>5.8333333333333327E-2</v>
      </c>
      <c r="AH37" s="11">
        <f t="shared" si="593"/>
        <v>9.7222222222222224E-3</v>
      </c>
      <c r="AI37" s="11">
        <f t="shared" si="593"/>
        <v>2.0833333333333333E-3</v>
      </c>
      <c r="AJ37" s="11">
        <f t="shared" si="593"/>
        <v>9.0277777777777787E-3</v>
      </c>
      <c r="AK37" s="11">
        <f t="shared" si="593"/>
        <v>9.0277777777777787E-3</v>
      </c>
      <c r="AL37" s="11">
        <f t="shared" si="593"/>
        <v>2.0833333333333333E-3</v>
      </c>
      <c r="AM37" s="11">
        <f t="shared" si="593"/>
        <v>6.9444444444444447E-4</v>
      </c>
      <c r="AN37" s="11">
        <f t="shared" si="593"/>
        <v>2.0833333333333332E-2</v>
      </c>
      <c r="AO37" s="11">
        <f t="shared" si="593"/>
        <v>4.8611111111111112E-3</v>
      </c>
      <c r="AP37" s="11">
        <f t="shared" ref="AP37:BM37" si="594">ROUND(AP36,0)/60/24</f>
        <v>1.7361111111111112E-2</v>
      </c>
      <c r="AQ37" s="11">
        <f t="shared" si="594"/>
        <v>6.2499999999999995E-3</v>
      </c>
      <c r="AR37" s="11">
        <f t="shared" si="594"/>
        <v>2.9166666666666664E-2</v>
      </c>
      <c r="AS37" s="11">
        <f t="shared" si="594"/>
        <v>1.4583333333333332E-2</v>
      </c>
      <c r="AT37" s="11">
        <f t="shared" si="594"/>
        <v>2.0833333333333333E-3</v>
      </c>
      <c r="AU37" s="11">
        <f t="shared" si="594"/>
        <v>2.7083333333333334E-2</v>
      </c>
      <c r="AV37" s="11">
        <f t="shared" si="594"/>
        <v>3.472222222222222E-3</v>
      </c>
      <c r="AW37" s="11">
        <f t="shared" si="594"/>
        <v>2.0833333333333333E-3</v>
      </c>
      <c r="AX37" s="11">
        <f t="shared" si="594"/>
        <v>1.3888888888888888E-2</v>
      </c>
      <c r="AY37" s="11">
        <f t="shared" si="594"/>
        <v>1.1111111111111112E-2</v>
      </c>
      <c r="AZ37" s="11">
        <f t="shared" si="594"/>
        <v>2.0833333333333332E-2</v>
      </c>
      <c r="BA37" s="11">
        <f t="shared" si="594"/>
        <v>8.3333333333333332E-3</v>
      </c>
      <c r="BB37" s="11">
        <f t="shared" si="594"/>
        <v>2.0833333333333333E-3</v>
      </c>
      <c r="BC37" s="11">
        <f t="shared" si="594"/>
        <v>1.3888888888888889E-3</v>
      </c>
      <c r="BD37" s="11">
        <f t="shared" si="594"/>
        <v>2.7777777777777779E-3</v>
      </c>
      <c r="BE37" s="11">
        <f t="shared" si="594"/>
        <v>3.6805555555555557E-2</v>
      </c>
      <c r="BF37" s="11">
        <f t="shared" si="594"/>
        <v>3.472222222222222E-3</v>
      </c>
      <c r="BG37" s="11">
        <f t="shared" si="594"/>
        <v>3.472222222222222E-3</v>
      </c>
      <c r="BH37" s="11">
        <f t="shared" si="594"/>
        <v>6.9444444444444441E-3</v>
      </c>
      <c r="BI37" s="11">
        <f t="shared" si="594"/>
        <v>3.472222222222222E-3</v>
      </c>
      <c r="BJ37" s="11">
        <f t="shared" si="594"/>
        <v>1.8055555555555557E-2</v>
      </c>
      <c r="BK37" s="11">
        <f t="shared" si="594"/>
        <v>4.8611111111111112E-3</v>
      </c>
      <c r="BL37" s="11">
        <f t="shared" si="594"/>
        <v>3.472222222222222E-3</v>
      </c>
      <c r="BM37" s="11">
        <f t="shared" si="594"/>
        <v>3.472222222222222E-3</v>
      </c>
      <c r="BN37" s="11">
        <f t="shared" ref="BN37:BX37" si="595">ROUND(BN36,0)/60/24</f>
        <v>1.3888888888888889E-3</v>
      </c>
      <c r="BO37" s="11">
        <f t="shared" si="595"/>
        <v>2.9861111111111113E-2</v>
      </c>
      <c r="BP37" s="11">
        <f t="shared" si="595"/>
        <v>4.8611111111111112E-3</v>
      </c>
      <c r="BQ37" s="11">
        <f t="shared" si="595"/>
        <v>2.0833333333333333E-3</v>
      </c>
      <c r="BR37" s="11">
        <f t="shared" si="595"/>
        <v>1.1805555555555555E-2</v>
      </c>
      <c r="BS37" s="11">
        <f t="shared" si="595"/>
        <v>6.1111111111111109E-2</v>
      </c>
      <c r="BT37" s="11">
        <f t="shared" si="595"/>
        <v>1.1805555555555555E-2</v>
      </c>
      <c r="BU37" s="11">
        <f t="shared" si="595"/>
        <v>6.9444444444444447E-4</v>
      </c>
      <c r="BV37" s="11">
        <f t="shared" si="595"/>
        <v>1.3888888888888889E-3</v>
      </c>
      <c r="BW37" s="11">
        <f t="shared" si="595"/>
        <v>6.9444444444444447E-4</v>
      </c>
      <c r="BX37" s="11">
        <f t="shared" si="595"/>
        <v>4.8611111111111112E-3</v>
      </c>
      <c r="BY37" s="11">
        <f t="shared" ref="BY37:CG37" si="596">ROUND(BY36,0)/60/24</f>
        <v>6.9444444444444447E-4</v>
      </c>
      <c r="BZ37" s="11">
        <f t="shared" si="596"/>
        <v>6.9444444444444447E-4</v>
      </c>
      <c r="CA37" s="11">
        <f t="shared" si="596"/>
        <v>1.3888888888888889E-3</v>
      </c>
      <c r="CB37" s="11">
        <f t="shared" si="596"/>
        <v>6.9444444444444447E-4</v>
      </c>
      <c r="CC37" s="11">
        <f t="shared" si="596"/>
        <v>1.1111111111111112E-2</v>
      </c>
      <c r="CD37" s="11">
        <f t="shared" si="596"/>
        <v>1.9444444444444445E-2</v>
      </c>
      <c r="CE37" s="11">
        <f t="shared" si="596"/>
        <v>6.9444444444444447E-4</v>
      </c>
      <c r="CF37" s="11">
        <f t="shared" si="596"/>
        <v>1.3888888888888889E-3</v>
      </c>
      <c r="CG37" s="11">
        <f t="shared" si="596"/>
        <v>2.6388888888888889E-2</v>
      </c>
      <c r="CH37" s="11">
        <f t="shared" ref="CH37:CZ37" si="597">ROUND(CH36,0)/60/24</f>
        <v>3.5416666666666666E-2</v>
      </c>
      <c r="CI37" s="11">
        <f t="shared" si="597"/>
        <v>8.3333333333333332E-3</v>
      </c>
      <c r="CJ37" s="11">
        <f t="shared" si="597"/>
        <v>6.9444444444444441E-3</v>
      </c>
      <c r="CK37" s="11">
        <f t="shared" si="597"/>
        <v>9.7222222222222224E-3</v>
      </c>
      <c r="CL37" s="11">
        <f t="shared" si="597"/>
        <v>3.472222222222222E-3</v>
      </c>
      <c r="CM37" s="11">
        <f t="shared" si="597"/>
        <v>1.7361111111111112E-2</v>
      </c>
      <c r="CN37" s="11">
        <f t="shared" si="597"/>
        <v>3.8194444444444441E-2</v>
      </c>
      <c r="CO37" s="11">
        <f t="shared" si="597"/>
        <v>5.5555555555555558E-3</v>
      </c>
      <c r="CP37" s="11">
        <f t="shared" si="597"/>
        <v>1.6666666666666666E-2</v>
      </c>
      <c r="CQ37" s="11">
        <f t="shared" si="597"/>
        <v>2.0833333333333333E-3</v>
      </c>
      <c r="CR37" s="11">
        <f t="shared" si="597"/>
        <v>2.8472222222222222E-2</v>
      </c>
      <c r="CS37" s="11">
        <f t="shared" si="597"/>
        <v>3.472222222222222E-3</v>
      </c>
      <c r="CT37" s="11">
        <f t="shared" si="597"/>
        <v>2.0833333333333333E-3</v>
      </c>
      <c r="CU37" s="11">
        <f t="shared" si="597"/>
        <v>6.9444444444444447E-4</v>
      </c>
      <c r="CV37" s="11">
        <f t="shared" si="597"/>
        <v>1.3888888888888889E-3</v>
      </c>
      <c r="CW37" s="11">
        <f t="shared" si="597"/>
        <v>4.1666666666666666E-3</v>
      </c>
      <c r="CX37" s="11">
        <f t="shared" si="597"/>
        <v>6.9444444444444447E-4</v>
      </c>
      <c r="CY37" s="11">
        <f t="shared" si="597"/>
        <v>4.1666666666666666E-3</v>
      </c>
      <c r="CZ37" s="11">
        <f t="shared" si="597"/>
        <v>1.1805555555555555E-2</v>
      </c>
      <c r="DA37" s="11">
        <f t="shared" ref="DA37:DV37" si="598">ROUND(DA36,0)/60/24</f>
        <v>0.10486111111111111</v>
      </c>
      <c r="DB37" s="11">
        <f t="shared" si="598"/>
        <v>6.9444444444444447E-4</v>
      </c>
      <c r="DC37" s="11">
        <f t="shared" si="598"/>
        <v>1.3888888888888889E-3</v>
      </c>
      <c r="DD37" s="11">
        <f t="shared" si="598"/>
        <v>1.3888888888888889E-3</v>
      </c>
      <c r="DE37" s="11">
        <f t="shared" si="598"/>
        <v>6.9444444444444447E-4</v>
      </c>
      <c r="DF37" s="11">
        <f t="shared" si="598"/>
        <v>1.1805555555555555E-2</v>
      </c>
      <c r="DG37" s="11">
        <f t="shared" si="598"/>
        <v>2.0833333333333333E-3</v>
      </c>
      <c r="DH37" s="11">
        <f t="shared" si="598"/>
        <v>6.9444444444444447E-4</v>
      </c>
      <c r="DI37" s="11">
        <f t="shared" si="598"/>
        <v>2.0833333333333333E-3</v>
      </c>
      <c r="DJ37" s="11">
        <f t="shared" si="598"/>
        <v>1.3888888888888889E-3</v>
      </c>
      <c r="DK37" s="11">
        <f t="shared" si="598"/>
        <v>2.7777777777777779E-3</v>
      </c>
      <c r="DL37" s="11">
        <f t="shared" si="598"/>
        <v>6.9444444444444447E-4</v>
      </c>
      <c r="DM37" s="11">
        <f t="shared" si="598"/>
        <v>6.9444444444444447E-4</v>
      </c>
      <c r="DN37" s="11">
        <f t="shared" si="598"/>
        <v>4.8611111111111112E-3</v>
      </c>
      <c r="DO37" s="11">
        <f t="shared" si="598"/>
        <v>2.0833333333333333E-3</v>
      </c>
      <c r="DP37" s="11">
        <f t="shared" si="598"/>
        <v>6.5277777777777782E-2</v>
      </c>
      <c r="DQ37" s="11">
        <f t="shared" si="598"/>
        <v>6.9444444444444447E-4</v>
      </c>
      <c r="DR37" s="11">
        <f t="shared" si="598"/>
        <v>6.9444444444444447E-4</v>
      </c>
      <c r="DS37" s="11">
        <f t="shared" si="598"/>
        <v>6.9444444444444447E-4</v>
      </c>
      <c r="DT37" s="11">
        <f t="shared" si="598"/>
        <v>6.9444444444444447E-4</v>
      </c>
      <c r="DU37" s="11">
        <f t="shared" si="598"/>
        <v>1.5972222222222224E-2</v>
      </c>
      <c r="DV37" s="11">
        <f t="shared" si="598"/>
        <v>6.2499999999999995E-3</v>
      </c>
      <c r="DW37" s="11">
        <f>ROUND(DW36,0)/60/24</f>
        <v>7.6388888888888886E-3</v>
      </c>
      <c r="DX37" s="11">
        <f>ROUND(DX36,0)/60/24</f>
        <v>8.6805555555555566E-2</v>
      </c>
      <c r="DY37" s="11">
        <f t="shared" ref="DY37:ER37" si="599">ROUND(DY36,0)/60/24</f>
        <v>6.6666666666666666E-2</v>
      </c>
      <c r="DZ37" s="11">
        <f t="shared" si="599"/>
        <v>7.3611111111111113E-2</v>
      </c>
      <c r="EA37" s="11">
        <f t="shared" si="599"/>
        <v>5.8333333333333327E-2</v>
      </c>
      <c r="EB37" s="11">
        <f t="shared" si="599"/>
        <v>4.1666666666666666E-3</v>
      </c>
      <c r="EC37" s="11">
        <f t="shared" si="599"/>
        <v>4.1666666666666666E-3</v>
      </c>
      <c r="ED37" s="11">
        <f t="shared" si="599"/>
        <v>1.8055555555555557E-2</v>
      </c>
      <c r="EE37" s="11">
        <f t="shared" si="599"/>
        <v>2.7777777777777779E-3</v>
      </c>
      <c r="EF37" s="11">
        <f t="shared" si="599"/>
        <v>6.9444444444444447E-4</v>
      </c>
      <c r="EG37" s="11">
        <f t="shared" si="599"/>
        <v>6.9444444444444447E-4</v>
      </c>
      <c r="EH37" s="11">
        <f t="shared" si="599"/>
        <v>6.9444444444444447E-4</v>
      </c>
      <c r="EI37" s="11">
        <f t="shared" si="599"/>
        <v>5.5555555555555558E-3</v>
      </c>
      <c r="EJ37" s="11">
        <f t="shared" si="599"/>
        <v>6.9444444444444447E-4</v>
      </c>
      <c r="EK37" s="11">
        <f t="shared" si="599"/>
        <v>6.9444444444444447E-4</v>
      </c>
      <c r="EL37" s="11">
        <f t="shared" si="599"/>
        <v>2.0833333333333333E-3</v>
      </c>
      <c r="EM37" s="11">
        <f t="shared" si="599"/>
        <v>6.9444444444444447E-4</v>
      </c>
      <c r="EN37" s="11">
        <f t="shared" si="599"/>
        <v>9.0277777777777787E-3</v>
      </c>
      <c r="EO37" s="11">
        <f t="shared" si="599"/>
        <v>6.9444444444444447E-4</v>
      </c>
      <c r="EP37" s="11">
        <f t="shared" si="599"/>
        <v>6.9444444444444447E-4</v>
      </c>
      <c r="EQ37" s="11">
        <f t="shared" si="599"/>
        <v>1.3888888888888889E-3</v>
      </c>
      <c r="ER37" s="11">
        <f t="shared" si="599"/>
        <v>2.7777777777777779E-3</v>
      </c>
      <c r="ES37" s="11">
        <f t="shared" ref="ES37:FE37" si="600">ROUND(ES36,0)/60/24</f>
        <v>5.9722222222222225E-2</v>
      </c>
      <c r="ET37" s="11">
        <f t="shared" si="600"/>
        <v>1.3888888888888889E-3</v>
      </c>
      <c r="EU37" s="11">
        <f t="shared" si="600"/>
        <v>6.9444444444444447E-4</v>
      </c>
      <c r="EV37" s="11">
        <f t="shared" si="600"/>
        <v>1.3888888888888889E-3</v>
      </c>
      <c r="EW37" s="11">
        <f t="shared" si="600"/>
        <v>6.9444444444444447E-4</v>
      </c>
      <c r="EX37" s="11">
        <f t="shared" si="600"/>
        <v>1.3888888888888889E-3</v>
      </c>
      <c r="EY37" s="11">
        <f t="shared" si="600"/>
        <v>6.9444444444444447E-4</v>
      </c>
      <c r="EZ37" s="11">
        <f t="shared" si="600"/>
        <v>6.9444444444444447E-4</v>
      </c>
      <c r="FA37" s="11">
        <f t="shared" si="600"/>
        <v>0.10069444444444443</v>
      </c>
      <c r="FB37" s="11">
        <f t="shared" si="600"/>
        <v>0.18124999999999999</v>
      </c>
      <c r="FC37" s="11">
        <f t="shared" si="600"/>
        <v>0.68472222222222223</v>
      </c>
      <c r="FD37" s="11">
        <f t="shared" si="600"/>
        <v>0.57152777777777775</v>
      </c>
      <c r="FE37" s="11">
        <f t="shared" si="600"/>
        <v>0.14652777777777778</v>
      </c>
      <c r="FF37" s="11">
        <f t="shared" ref="FF37:FM37" si="601">ROUND(FF36,0)/60/24</f>
        <v>8.3333333333333332E-3</v>
      </c>
      <c r="FG37" s="11">
        <f t="shared" si="601"/>
        <v>9.7222222222222224E-3</v>
      </c>
      <c r="FH37" s="11">
        <f t="shared" si="601"/>
        <v>0.10486111111111111</v>
      </c>
      <c r="FI37" s="11">
        <f>ROUND(FI36,0)/60/24</f>
        <v>2.2916666666666669E-2</v>
      </c>
      <c r="FJ37" s="11">
        <f>ROUND(FJ36,0)/60/24</f>
        <v>1.2499999999999999E-2</v>
      </c>
      <c r="FK37" s="11">
        <f t="shared" si="601"/>
        <v>4.3055555555555562E-2</v>
      </c>
      <c r="FL37" s="11">
        <f t="shared" si="601"/>
        <v>1.3194444444444444E-2</v>
      </c>
      <c r="FM37" s="11">
        <f t="shared" si="601"/>
        <v>0.35555555555555557</v>
      </c>
      <c r="FN37" s="11">
        <f>ROUND(FN36,0)/60/24</f>
        <v>0.18888888888888888</v>
      </c>
      <c r="FO37" s="11">
        <f>ROUND(FO36,0)/60/24</f>
        <v>5.8333333333333327E-2</v>
      </c>
      <c r="FP37" s="11">
        <f>ROUND(FP36,0)/60/24</f>
        <v>1.1111111111111112E-2</v>
      </c>
      <c r="FQ37" s="11">
        <f>ROUND(FQ36,0)/60/24</f>
        <v>6.2499999999999995E-3</v>
      </c>
      <c r="FR37" s="11">
        <f t="shared" ref="FR37:GJ37" si="602">ROUND(FR36,0)/60/24</f>
        <v>6.5277777777777782E-2</v>
      </c>
      <c r="FS37" s="11">
        <f t="shared" si="602"/>
        <v>4.5833333333333337E-2</v>
      </c>
      <c r="FT37" s="11">
        <f t="shared" si="602"/>
        <v>4.1666666666666666E-3</v>
      </c>
      <c r="FU37" s="11">
        <f t="shared" si="602"/>
        <v>8.3333333333333332E-3</v>
      </c>
      <c r="FV37" s="11">
        <f t="shared" si="602"/>
        <v>0.15</v>
      </c>
      <c r="FW37" s="11">
        <f t="shared" si="602"/>
        <v>0.15833333333333333</v>
      </c>
      <c r="FX37" s="11">
        <f t="shared" si="602"/>
        <v>2.4999999999999998E-2</v>
      </c>
      <c r="FY37" s="11">
        <f t="shared" si="602"/>
        <v>4.8611111111111112E-3</v>
      </c>
      <c r="FZ37" s="11">
        <f t="shared" si="602"/>
        <v>2.7777777777777779E-3</v>
      </c>
      <c r="GA37" s="11">
        <f t="shared" si="602"/>
        <v>6.9444444444444441E-3</v>
      </c>
      <c r="GB37" s="11">
        <f t="shared" si="602"/>
        <v>1.6666666666666666E-2</v>
      </c>
      <c r="GC37" s="11">
        <f t="shared" si="602"/>
        <v>1.1805555555555555E-2</v>
      </c>
      <c r="GD37" s="11">
        <f t="shared" si="602"/>
        <v>2.7777777777777779E-3</v>
      </c>
      <c r="GE37" s="11">
        <f t="shared" si="602"/>
        <v>3.472222222222222E-3</v>
      </c>
      <c r="GF37" s="11">
        <f t="shared" si="602"/>
        <v>2.013888888888889E-2</v>
      </c>
      <c r="GG37" s="11">
        <f t="shared" si="602"/>
        <v>8.9583333333333334E-2</v>
      </c>
      <c r="GH37" s="11">
        <f t="shared" si="602"/>
        <v>0.14791666666666667</v>
      </c>
      <c r="GI37" s="11">
        <f t="shared" si="602"/>
        <v>0.31805555555555559</v>
      </c>
      <c r="GJ37" s="11">
        <f t="shared" si="602"/>
        <v>9.5833333333333326E-2</v>
      </c>
      <c r="GK37" s="11">
        <f t="shared" ref="GK37:HD37" si="603">ROUND(GK36,0)/60/24</f>
        <v>0.3215277777777778</v>
      </c>
      <c r="GL37" s="11">
        <f t="shared" si="603"/>
        <v>9.6527777777777782E-2</v>
      </c>
      <c r="GM37" s="11">
        <f t="shared" si="603"/>
        <v>2.8472222222222222E-2</v>
      </c>
      <c r="GN37" s="11">
        <f t="shared" si="603"/>
        <v>6.9444444444444447E-4</v>
      </c>
      <c r="GO37" s="11">
        <f t="shared" si="603"/>
        <v>2.0833333333333333E-3</v>
      </c>
      <c r="GP37" s="11">
        <f t="shared" si="603"/>
        <v>4.5138888888888888E-2</v>
      </c>
      <c r="GQ37" s="11">
        <f t="shared" si="603"/>
        <v>0.13333333333333333</v>
      </c>
      <c r="GR37" s="11">
        <f t="shared" si="603"/>
        <v>9.3055555555555558E-2</v>
      </c>
      <c r="GS37" s="11">
        <f t="shared" si="603"/>
        <v>1.2499999999999999E-2</v>
      </c>
      <c r="GT37" s="11">
        <f t="shared" si="603"/>
        <v>1.1805555555555555E-2</v>
      </c>
      <c r="GU37" s="11">
        <f t="shared" si="603"/>
        <v>2.361111111111111E-2</v>
      </c>
      <c r="GV37" s="11">
        <f t="shared" si="603"/>
        <v>1.6666666666666666E-2</v>
      </c>
      <c r="GW37" s="11">
        <f t="shared" si="603"/>
        <v>2.0833333333333333E-3</v>
      </c>
      <c r="GX37" s="11">
        <f t="shared" si="603"/>
        <v>6.9444444444444447E-4</v>
      </c>
      <c r="GY37" s="11">
        <f t="shared" si="603"/>
        <v>6.9444444444444447E-4</v>
      </c>
      <c r="GZ37" s="11">
        <f t="shared" si="603"/>
        <v>1.4583333333333332E-2</v>
      </c>
      <c r="HA37" s="11">
        <f t="shared" si="603"/>
        <v>6.2499999999999995E-3</v>
      </c>
      <c r="HB37" s="11">
        <f t="shared" si="603"/>
        <v>2.0833333333333333E-3</v>
      </c>
      <c r="HC37" s="11">
        <f t="shared" si="603"/>
        <v>6.9444444444444441E-3</v>
      </c>
      <c r="HD37" s="11">
        <f t="shared" si="603"/>
        <v>8.3333333333333332E-3</v>
      </c>
      <c r="HE37" s="11">
        <f t="shared" ref="HE37:HV37" si="604">ROUND(HE36,0)/60/24</f>
        <v>0.10277777777777779</v>
      </c>
      <c r="HF37" s="11">
        <f t="shared" si="604"/>
        <v>1.1111111111111112E-2</v>
      </c>
      <c r="HG37" s="11">
        <f t="shared" si="604"/>
        <v>6.9444444444444441E-3</v>
      </c>
      <c r="HH37" s="11">
        <f t="shared" si="604"/>
        <v>2.0833333333333333E-3</v>
      </c>
      <c r="HI37" s="11">
        <f t="shared" si="604"/>
        <v>3.472222222222222E-3</v>
      </c>
      <c r="HJ37" s="11">
        <f t="shared" si="604"/>
        <v>1.2499999999999999E-2</v>
      </c>
      <c r="HK37" s="11">
        <f t="shared" si="604"/>
        <v>2.7777777777777779E-3</v>
      </c>
      <c r="HL37" s="11">
        <f t="shared" si="604"/>
        <v>2.0833333333333333E-3</v>
      </c>
      <c r="HM37" s="11">
        <f t="shared" si="604"/>
        <v>3.6805555555555557E-2</v>
      </c>
      <c r="HN37" s="11">
        <f t="shared" si="604"/>
        <v>0.25486111111111109</v>
      </c>
      <c r="HO37" s="11">
        <f t="shared" si="604"/>
        <v>6.3888888888888898E-2</v>
      </c>
      <c r="HP37" s="11">
        <f t="shared" si="604"/>
        <v>4.1666666666666666E-3</v>
      </c>
      <c r="HQ37" s="11">
        <f t="shared" si="604"/>
        <v>6.9444444444444447E-4</v>
      </c>
      <c r="HR37" s="11">
        <f t="shared" si="604"/>
        <v>1.3888888888888889E-3</v>
      </c>
      <c r="HS37" s="11">
        <f t="shared" si="604"/>
        <v>1.3888888888888889E-3</v>
      </c>
      <c r="HT37" s="11">
        <f t="shared" si="604"/>
        <v>6.9444444444444447E-4</v>
      </c>
      <c r="HU37" s="11">
        <f t="shared" si="604"/>
        <v>6.9444444444444447E-4</v>
      </c>
      <c r="HV37" s="11">
        <f t="shared" si="604"/>
        <v>5.5555555555555558E-3</v>
      </c>
      <c r="HW37" s="11">
        <f t="shared" ref="HW37:IS37" si="605">ROUND(HW36,0)/60/24</f>
        <v>7.6388888888888881E-2</v>
      </c>
      <c r="HX37" s="11">
        <f t="shared" si="605"/>
        <v>1.6666666666666666E-2</v>
      </c>
      <c r="HY37" s="11">
        <f t="shared" si="605"/>
        <v>1.3888888888888889E-3</v>
      </c>
      <c r="HZ37" s="11">
        <f t="shared" si="605"/>
        <v>3.472222222222222E-3</v>
      </c>
      <c r="IA37" s="11">
        <f t="shared" si="605"/>
        <v>7.6388888888888881E-2</v>
      </c>
      <c r="IB37" s="11">
        <f t="shared" si="605"/>
        <v>1.3194444444444444E-2</v>
      </c>
      <c r="IC37" s="11">
        <f t="shared" si="605"/>
        <v>1.3888888888888889E-3</v>
      </c>
      <c r="ID37" s="11">
        <f t="shared" si="605"/>
        <v>1.3888888888888889E-3</v>
      </c>
      <c r="IE37" s="11">
        <f t="shared" si="605"/>
        <v>1.9444444444444445E-2</v>
      </c>
      <c r="IF37" s="11">
        <f t="shared" si="605"/>
        <v>0.20694444444444446</v>
      </c>
      <c r="IG37" s="11">
        <f t="shared" si="605"/>
        <v>2.7083333333333334E-2</v>
      </c>
      <c r="IH37" s="11">
        <f t="shared" si="605"/>
        <v>1.3888888888888889E-3</v>
      </c>
      <c r="II37" s="11">
        <f t="shared" si="605"/>
        <v>1.3888888888888889E-3</v>
      </c>
      <c r="IJ37" s="11">
        <f t="shared" si="605"/>
        <v>1.3888888888888889E-3</v>
      </c>
      <c r="IK37" s="11">
        <f t="shared" si="605"/>
        <v>8.3333333333333332E-3</v>
      </c>
      <c r="IL37" s="11">
        <f t="shared" si="605"/>
        <v>2.0833333333333333E-3</v>
      </c>
      <c r="IM37" s="11">
        <f t="shared" si="605"/>
        <v>1.3888888888888889E-3</v>
      </c>
      <c r="IN37" s="11">
        <f t="shared" si="605"/>
        <v>6.9444444444444447E-4</v>
      </c>
      <c r="IO37" s="11">
        <f t="shared" si="605"/>
        <v>1.8749999999999999E-2</v>
      </c>
      <c r="IP37" s="11">
        <f t="shared" si="605"/>
        <v>4.1666666666666666E-3</v>
      </c>
      <c r="IQ37" s="11">
        <f t="shared" si="605"/>
        <v>1.3888888888888889E-3</v>
      </c>
      <c r="IR37" s="11">
        <f t="shared" si="605"/>
        <v>6.9444444444444447E-4</v>
      </c>
      <c r="IS37" s="11">
        <f t="shared" si="605"/>
        <v>0.26944444444444443</v>
      </c>
      <c r="IT37" s="11">
        <f t="shared" ref="IT37:JK37" si="606">ROUND(IT36,0)/60/24</f>
        <v>1.9444444444444445E-2</v>
      </c>
      <c r="IU37" s="11">
        <f t="shared" si="606"/>
        <v>3.2638888888888891E-2</v>
      </c>
      <c r="IV37" s="11">
        <f t="shared" si="606"/>
        <v>2.7777777777777779E-3</v>
      </c>
      <c r="IW37" s="11">
        <f t="shared" si="606"/>
        <v>1.3888888888888889E-3</v>
      </c>
      <c r="IX37" s="11">
        <f t="shared" si="606"/>
        <v>4.1666666666666666E-3</v>
      </c>
      <c r="IY37" s="11">
        <f t="shared" si="606"/>
        <v>3.0555555555555555E-2</v>
      </c>
      <c r="IZ37" s="11">
        <f t="shared" si="606"/>
        <v>2.4305555555555556E-2</v>
      </c>
      <c r="JA37" s="11">
        <f t="shared" si="606"/>
        <v>2.0833333333333333E-3</v>
      </c>
      <c r="JB37" s="11">
        <f t="shared" si="606"/>
        <v>2.0833333333333332E-2</v>
      </c>
      <c r="JC37" s="11">
        <f t="shared" si="606"/>
        <v>4.2361111111111106E-2</v>
      </c>
      <c r="JD37" s="11">
        <f t="shared" si="606"/>
        <v>4.1666666666666664E-2</v>
      </c>
      <c r="JE37" s="11">
        <f t="shared" si="606"/>
        <v>2.7777777777777779E-3</v>
      </c>
      <c r="JF37" s="11">
        <f t="shared" si="606"/>
        <v>2.7777777777777779E-3</v>
      </c>
      <c r="JG37" s="11">
        <f t="shared" si="606"/>
        <v>1.4583333333333332E-2</v>
      </c>
      <c r="JH37" s="11">
        <f t="shared" si="606"/>
        <v>7.6388888888888886E-3</v>
      </c>
      <c r="JI37" s="11">
        <f t="shared" si="606"/>
        <v>2.0833333333333333E-3</v>
      </c>
      <c r="JJ37" s="11">
        <f t="shared" si="606"/>
        <v>4.1666666666666666E-3</v>
      </c>
      <c r="JK37" s="11">
        <f t="shared" si="606"/>
        <v>6.2499999999999995E-3</v>
      </c>
      <c r="JL37" s="11">
        <f t="shared" ref="JL37:KK37" si="607">ROUND(JL36,0)/60/24</f>
        <v>9.6527777777777782E-2</v>
      </c>
      <c r="JM37" s="11">
        <f t="shared" si="607"/>
        <v>1.7361111111111112E-2</v>
      </c>
      <c r="JN37" s="11">
        <f t="shared" si="607"/>
        <v>2.7777777777777779E-3</v>
      </c>
      <c r="JO37" s="11">
        <f t="shared" si="607"/>
        <v>3.472222222222222E-3</v>
      </c>
      <c r="JP37" s="11">
        <f t="shared" si="607"/>
        <v>2.7777777777777779E-3</v>
      </c>
      <c r="JQ37" s="11">
        <f t="shared" si="607"/>
        <v>2.2222222222222223E-2</v>
      </c>
      <c r="JR37" s="11">
        <f t="shared" si="607"/>
        <v>4.1666666666666666E-3</v>
      </c>
      <c r="JS37" s="11">
        <f t="shared" si="607"/>
        <v>1.3888888888888889E-3</v>
      </c>
      <c r="JT37" s="11">
        <f t="shared" si="607"/>
        <v>7.6388888888888886E-3</v>
      </c>
      <c r="JU37" s="11">
        <f t="shared" si="607"/>
        <v>2.013888888888889E-2</v>
      </c>
      <c r="JV37" s="11">
        <f t="shared" si="607"/>
        <v>4.1666666666666666E-3</v>
      </c>
      <c r="JW37" s="11">
        <f t="shared" si="607"/>
        <v>8.4027777777777771E-2</v>
      </c>
      <c r="JX37" s="11">
        <f t="shared" si="607"/>
        <v>2.0833333333333332E-2</v>
      </c>
      <c r="JY37" s="11">
        <f t="shared" si="607"/>
        <v>9.0277777777777787E-3</v>
      </c>
      <c r="JZ37" s="11">
        <f t="shared" si="607"/>
        <v>4.7916666666666663E-2</v>
      </c>
      <c r="KA37" s="11">
        <f t="shared" si="607"/>
        <v>1.5972222222222224E-2</v>
      </c>
      <c r="KB37" s="11">
        <f t="shared" si="607"/>
        <v>4.1666666666666666E-3</v>
      </c>
      <c r="KC37" s="11">
        <f t="shared" si="607"/>
        <v>2.0833333333333333E-3</v>
      </c>
      <c r="KD37" s="11">
        <f t="shared" si="607"/>
        <v>2.0833333333333333E-3</v>
      </c>
      <c r="KE37" s="11">
        <f t="shared" si="607"/>
        <v>4.1666666666666666E-3</v>
      </c>
      <c r="KF37" s="11">
        <f t="shared" si="607"/>
        <v>5.7638888888888885E-2</v>
      </c>
      <c r="KG37" s="11">
        <f t="shared" si="607"/>
        <v>6.6666666666666666E-2</v>
      </c>
      <c r="KH37" s="11">
        <f t="shared" si="607"/>
        <v>5.5555555555555558E-3</v>
      </c>
      <c r="KI37" s="11">
        <f t="shared" si="607"/>
        <v>1.3888888888888888E-2</v>
      </c>
      <c r="KJ37" s="11">
        <f t="shared" si="607"/>
        <v>1.5277777777777777E-2</v>
      </c>
      <c r="KK37" s="11">
        <f t="shared" si="607"/>
        <v>4.6527777777777779E-2</v>
      </c>
      <c r="KL37" s="11">
        <f t="shared" ref="KL37:LC37" si="608">ROUND(KL36,0)/60/24</f>
        <v>6.9444444444444441E-3</v>
      </c>
      <c r="KM37" s="11">
        <f t="shared" si="608"/>
        <v>1.3888888888888889E-3</v>
      </c>
      <c r="KN37" s="11">
        <f t="shared" si="608"/>
        <v>6.9444444444444447E-4</v>
      </c>
      <c r="KO37" s="11">
        <f t="shared" si="608"/>
        <v>2.0833333333333333E-3</v>
      </c>
      <c r="KP37" s="11">
        <f t="shared" si="608"/>
        <v>3.125E-2</v>
      </c>
      <c r="KQ37" s="11">
        <f t="shared" si="608"/>
        <v>4.1666666666666666E-3</v>
      </c>
      <c r="KR37" s="11">
        <f t="shared" si="608"/>
        <v>6.9444444444444447E-4</v>
      </c>
      <c r="KS37" s="11">
        <f t="shared" si="608"/>
        <v>2.0833333333333333E-3</v>
      </c>
      <c r="KT37" s="11">
        <f t="shared" si="608"/>
        <v>6.2499999999999995E-3</v>
      </c>
      <c r="KU37" s="11">
        <f t="shared" si="608"/>
        <v>2.7777777777777779E-3</v>
      </c>
      <c r="KV37" s="11">
        <f t="shared" si="608"/>
        <v>6.2499999999999995E-3</v>
      </c>
      <c r="KW37" s="11">
        <f t="shared" si="608"/>
        <v>5.5555555555555558E-3</v>
      </c>
      <c r="KX37" s="11">
        <f t="shared" si="608"/>
        <v>1.1805555555555555E-2</v>
      </c>
      <c r="KY37" s="11">
        <f t="shared" si="608"/>
        <v>1.5972222222222224E-2</v>
      </c>
      <c r="KZ37" s="11">
        <f t="shared" si="608"/>
        <v>2.4305555555555556E-2</v>
      </c>
      <c r="LA37" s="11">
        <f t="shared" si="608"/>
        <v>1.2499999999999999E-2</v>
      </c>
      <c r="LB37" s="11">
        <f t="shared" si="608"/>
        <v>3.472222222222222E-3</v>
      </c>
      <c r="LC37" s="11">
        <f t="shared" si="608"/>
        <v>1.5972222222222224E-2</v>
      </c>
      <c r="LD37" s="11">
        <f t="shared" ref="LD37:LX37" si="609">ROUND(LD36,0)/60/24</f>
        <v>9.7916666666666666E-2</v>
      </c>
      <c r="LE37" s="11">
        <f t="shared" si="609"/>
        <v>2.361111111111111E-2</v>
      </c>
      <c r="LF37" s="11">
        <f t="shared" si="609"/>
        <v>2.4305555555555556E-2</v>
      </c>
      <c r="LG37" s="11">
        <f t="shared" si="609"/>
        <v>2.7777777777777779E-3</v>
      </c>
      <c r="LH37" s="11">
        <f t="shared" si="609"/>
        <v>5.5555555555555558E-3</v>
      </c>
      <c r="LI37" s="11">
        <f t="shared" si="609"/>
        <v>4.2361111111111106E-2</v>
      </c>
      <c r="LJ37" s="11">
        <f t="shared" si="609"/>
        <v>3.472222222222222E-3</v>
      </c>
      <c r="LK37" s="11">
        <f>ROUND(LK36,0)/60/24</f>
        <v>3.472222222222222E-3</v>
      </c>
      <c r="LL37" s="11">
        <f t="shared" si="609"/>
        <v>1.5972222222222224E-2</v>
      </c>
      <c r="LM37" s="11">
        <f t="shared" si="609"/>
        <v>6.2499999999999995E-3</v>
      </c>
      <c r="LN37" s="11">
        <f t="shared" si="609"/>
        <v>1.3194444444444444E-2</v>
      </c>
      <c r="LO37" s="11">
        <f t="shared" si="609"/>
        <v>6.2499999999999995E-3</v>
      </c>
      <c r="LP37" s="11">
        <f t="shared" si="609"/>
        <v>4.8611111111111112E-3</v>
      </c>
      <c r="LQ37" s="11">
        <f t="shared" si="609"/>
        <v>1.0416666666666666E-2</v>
      </c>
      <c r="LR37" s="11">
        <f>ROUND(LR36,0)/60/24</f>
        <v>8.3333333333333332E-3</v>
      </c>
      <c r="LS37" s="11">
        <f t="shared" si="609"/>
        <v>7.6388888888888886E-3</v>
      </c>
      <c r="LT37" s="11">
        <f t="shared" si="609"/>
        <v>1.1111111111111112E-2</v>
      </c>
      <c r="LU37" s="11">
        <f t="shared" si="609"/>
        <v>1.3888888888888889E-3</v>
      </c>
      <c r="LV37" s="11">
        <f t="shared" si="609"/>
        <v>3.472222222222222E-3</v>
      </c>
      <c r="LW37" s="11">
        <f t="shared" si="609"/>
        <v>1.5277777777777777E-2</v>
      </c>
      <c r="LX37" s="11">
        <f t="shared" si="609"/>
        <v>4.027777777777778E-2</v>
      </c>
      <c r="LY37" s="11">
        <f t="shared" ref="LY37:MU37" si="610">ROUND(LY36,0)/60/24</f>
        <v>1.5972222222222224E-2</v>
      </c>
      <c r="LZ37" s="11">
        <f t="shared" si="610"/>
        <v>2.7777777777777779E-3</v>
      </c>
      <c r="MA37" s="11">
        <f t="shared" si="610"/>
        <v>6.2499999999999995E-3</v>
      </c>
      <c r="MB37" s="11">
        <f t="shared" si="610"/>
        <v>4.9305555555555554E-2</v>
      </c>
      <c r="MC37" s="11">
        <f t="shared" si="610"/>
        <v>1.4583333333333332E-2</v>
      </c>
      <c r="MD37" s="11">
        <f t="shared" si="610"/>
        <v>5.5555555555555558E-3</v>
      </c>
      <c r="ME37" s="11">
        <f t="shared" si="610"/>
        <v>5.5555555555555558E-3</v>
      </c>
      <c r="MF37" s="11">
        <f t="shared" si="610"/>
        <v>7.6388888888888886E-3</v>
      </c>
      <c r="MG37" s="11">
        <f t="shared" si="610"/>
        <v>0.11944444444444445</v>
      </c>
      <c r="MH37" s="11">
        <f t="shared" si="610"/>
        <v>6.9444444444444441E-3</v>
      </c>
      <c r="MI37" s="11">
        <f t="shared" si="610"/>
        <v>2.0833333333333333E-3</v>
      </c>
      <c r="MJ37" s="11">
        <f t="shared" si="610"/>
        <v>6.9444444444444441E-3</v>
      </c>
      <c r="MK37" s="11">
        <f t="shared" si="610"/>
        <v>1.3888888888888889E-3</v>
      </c>
      <c r="ML37" s="11">
        <f t="shared" si="610"/>
        <v>2.4305555555555556E-2</v>
      </c>
      <c r="MM37" s="11">
        <f t="shared" si="610"/>
        <v>2.0833333333333333E-3</v>
      </c>
      <c r="MN37" s="11">
        <f t="shared" si="610"/>
        <v>6.2499999999999995E-3</v>
      </c>
      <c r="MO37" s="11">
        <f t="shared" si="610"/>
        <v>7.6388888888888886E-3</v>
      </c>
      <c r="MP37" s="11">
        <f t="shared" si="610"/>
        <v>1.3888888888888889E-3</v>
      </c>
      <c r="MQ37" s="11">
        <f t="shared" si="610"/>
        <v>7.6388888888888886E-3</v>
      </c>
      <c r="MR37" s="11">
        <f t="shared" si="610"/>
        <v>1.1111111111111112E-2</v>
      </c>
      <c r="MS37" s="11">
        <f t="shared" si="610"/>
        <v>1.3194444444444444E-2</v>
      </c>
      <c r="MT37" s="11">
        <f t="shared" si="610"/>
        <v>1.0416666666666666E-2</v>
      </c>
      <c r="MU37" s="11">
        <f t="shared" si="610"/>
        <v>6.9444444444444447E-4</v>
      </c>
      <c r="MV37" s="11">
        <f t="shared" ref="MV37:NO37" si="611">ROUND(MV36,0)/60/24</f>
        <v>8.7500000000000008E-2</v>
      </c>
      <c r="MW37" s="11">
        <f t="shared" si="611"/>
        <v>3.0555555555555555E-2</v>
      </c>
      <c r="MX37" s="11">
        <f t="shared" si="611"/>
        <v>1.3888888888888889E-3</v>
      </c>
      <c r="MY37" s="11">
        <f t="shared" si="611"/>
        <v>2.0833333333333333E-3</v>
      </c>
      <c r="MZ37" s="11">
        <f t="shared" si="611"/>
        <v>2.4999999999999998E-2</v>
      </c>
      <c r="NA37" s="11">
        <f t="shared" si="611"/>
        <v>2.0833333333333333E-3</v>
      </c>
      <c r="NB37" s="11">
        <f t="shared" si="611"/>
        <v>7.6388888888888886E-3</v>
      </c>
      <c r="NC37" s="11">
        <f t="shared" si="611"/>
        <v>1.3888888888888889E-3</v>
      </c>
      <c r="ND37" s="11">
        <f t="shared" si="611"/>
        <v>6.9444444444444447E-4</v>
      </c>
      <c r="NE37" s="11">
        <f t="shared" si="611"/>
        <v>2.7777777777777776E-2</v>
      </c>
      <c r="NF37" s="11">
        <f t="shared" si="611"/>
        <v>1.5972222222222224E-2</v>
      </c>
      <c r="NG37" s="11">
        <f t="shared" si="611"/>
        <v>2.0833333333333333E-3</v>
      </c>
      <c r="NH37" s="11">
        <f t="shared" si="611"/>
        <v>6.9444444444444447E-4</v>
      </c>
      <c r="NI37" s="11">
        <f t="shared" si="611"/>
        <v>6.9444444444444447E-4</v>
      </c>
      <c r="NJ37" s="11">
        <f t="shared" si="611"/>
        <v>2.7777777777777779E-3</v>
      </c>
      <c r="NK37" s="11">
        <f t="shared" si="611"/>
        <v>1.1111111111111112E-2</v>
      </c>
      <c r="NL37" s="11">
        <f t="shared" si="611"/>
        <v>8.3333333333333332E-3</v>
      </c>
      <c r="NM37" s="11">
        <f t="shared" si="611"/>
        <v>2.0833333333333333E-3</v>
      </c>
      <c r="NN37" s="11">
        <f t="shared" si="611"/>
        <v>2.4305555555555556E-2</v>
      </c>
      <c r="NO37" s="11">
        <f t="shared" si="611"/>
        <v>8.3333333333333332E-3</v>
      </c>
      <c r="NP37" s="11">
        <f t="shared" ref="NP37:OH37" si="612">ROUND(NP36,0)/60/24</f>
        <v>3.1944444444444449E-2</v>
      </c>
      <c r="NQ37" s="11">
        <f t="shared" si="612"/>
        <v>7.6388888888888881E-2</v>
      </c>
      <c r="NR37" s="11">
        <f t="shared" si="612"/>
        <v>3.5416666666666666E-2</v>
      </c>
      <c r="NS37" s="11">
        <f t="shared" si="612"/>
        <v>2.7777777777777779E-3</v>
      </c>
      <c r="NT37" s="11">
        <f t="shared" si="612"/>
        <v>3.888888888888889E-2</v>
      </c>
      <c r="NU37" s="11">
        <f t="shared" si="612"/>
        <v>1.0416666666666666E-2</v>
      </c>
      <c r="NV37" s="11">
        <f t="shared" si="612"/>
        <v>2.7777777777777779E-3</v>
      </c>
      <c r="NW37" s="11">
        <f t="shared" si="612"/>
        <v>9.0277777777777787E-3</v>
      </c>
      <c r="NX37" s="11">
        <f t="shared" si="612"/>
        <v>9.7222222222222224E-3</v>
      </c>
      <c r="NY37" s="11">
        <f t="shared" si="612"/>
        <v>7.6388888888888886E-3</v>
      </c>
      <c r="NZ37" s="11">
        <f t="shared" si="612"/>
        <v>3.472222222222222E-3</v>
      </c>
      <c r="OA37" s="11">
        <f t="shared" si="612"/>
        <v>4.8611111111111112E-3</v>
      </c>
      <c r="OB37" s="11">
        <f t="shared" si="612"/>
        <v>5.5555555555555558E-3</v>
      </c>
      <c r="OC37" s="11">
        <f t="shared" si="612"/>
        <v>5.5555555555555558E-3</v>
      </c>
      <c r="OD37" s="11">
        <f t="shared" si="612"/>
        <v>9.7222222222222224E-3</v>
      </c>
      <c r="OE37" s="11">
        <f t="shared" si="612"/>
        <v>4.1666666666666666E-3</v>
      </c>
      <c r="OF37" s="11">
        <f t="shared" si="612"/>
        <v>7.6388888888888886E-3</v>
      </c>
      <c r="OG37" s="11">
        <f t="shared" si="612"/>
        <v>2.0833333333333333E-3</v>
      </c>
      <c r="OH37" s="11">
        <f t="shared" si="612"/>
        <v>1.3194444444444444E-2</v>
      </c>
      <c r="OI37" s="11">
        <f t="shared" ref="OI37:PG37" si="613">ROUND(OI36,0)/60/24</f>
        <v>0.1986111111111111</v>
      </c>
      <c r="OJ37" s="11">
        <f t="shared" si="613"/>
        <v>1.6666666666666666E-2</v>
      </c>
      <c r="OK37" s="11">
        <f t="shared" si="613"/>
        <v>4.1666666666666666E-3</v>
      </c>
      <c r="OL37" s="11">
        <f t="shared" si="613"/>
        <v>1.7361111111111112E-2</v>
      </c>
      <c r="OM37" s="11">
        <f t="shared" si="613"/>
        <v>7.6388888888888886E-3</v>
      </c>
      <c r="ON37" s="11">
        <f t="shared" si="613"/>
        <v>2.2222222222222223E-2</v>
      </c>
      <c r="OO37" s="11">
        <f t="shared" si="613"/>
        <v>4.8611111111111112E-3</v>
      </c>
      <c r="OP37" s="11">
        <f t="shared" si="613"/>
        <v>4.8611111111111112E-3</v>
      </c>
      <c r="OQ37" s="11">
        <f t="shared" si="613"/>
        <v>1.7361111111111112E-2</v>
      </c>
      <c r="OR37" s="11">
        <f t="shared" si="613"/>
        <v>2.8472222222222222E-2</v>
      </c>
      <c r="OS37" s="11">
        <f t="shared" si="613"/>
        <v>0.13680555555555554</v>
      </c>
      <c r="OT37" s="11">
        <f t="shared" si="613"/>
        <v>1.5277777777777777E-2</v>
      </c>
      <c r="OU37" s="11">
        <f t="shared" si="613"/>
        <v>7.6388888888888886E-3</v>
      </c>
      <c r="OV37" s="11">
        <f t="shared" si="613"/>
        <v>4.8611111111111112E-3</v>
      </c>
      <c r="OW37" s="11">
        <f t="shared" si="613"/>
        <v>2.7777777777777779E-3</v>
      </c>
      <c r="OX37" s="11">
        <f t="shared" si="613"/>
        <v>4.1666666666666666E-3</v>
      </c>
      <c r="OY37" s="11">
        <f t="shared" si="613"/>
        <v>2.0833333333333333E-3</v>
      </c>
      <c r="OZ37" s="11">
        <f t="shared" si="613"/>
        <v>1.3888888888888889E-3</v>
      </c>
      <c r="PA37" s="11">
        <f t="shared" si="613"/>
        <v>2.0833333333333333E-3</v>
      </c>
      <c r="PB37" s="11">
        <f t="shared" si="613"/>
        <v>2.0833333333333333E-3</v>
      </c>
      <c r="PC37" s="11">
        <f t="shared" si="613"/>
        <v>1.3888888888888889E-3</v>
      </c>
      <c r="PD37" s="11">
        <f t="shared" si="613"/>
        <v>8.3333333333333332E-3</v>
      </c>
      <c r="PE37" s="11">
        <f t="shared" si="613"/>
        <v>5.5555555555555558E-3</v>
      </c>
      <c r="PF37" s="11">
        <f t="shared" si="613"/>
        <v>2.5694444444444447E-2</v>
      </c>
      <c r="PG37" s="11">
        <f t="shared" si="613"/>
        <v>1.0416666666666666E-2</v>
      </c>
      <c r="PH37" s="11">
        <f t="shared" ref="PH37:PZ37" si="614">ROUND(PH36,0)/60/24</f>
        <v>6.9444444444444441E-3</v>
      </c>
      <c r="PI37" s="11">
        <f t="shared" si="614"/>
        <v>8.3333333333333332E-3</v>
      </c>
      <c r="PJ37" s="11">
        <f t="shared" si="614"/>
        <v>6.9444444444444441E-3</v>
      </c>
      <c r="PK37" s="11">
        <f t="shared" si="614"/>
        <v>1.3888888888888889E-3</v>
      </c>
      <c r="PL37" s="11">
        <f t="shared" si="614"/>
        <v>0.15694444444444444</v>
      </c>
      <c r="PM37" s="11">
        <f t="shared" si="614"/>
        <v>7.6388888888888886E-3</v>
      </c>
      <c r="PN37" s="11">
        <f t="shared" si="614"/>
        <v>2.0833333333333333E-3</v>
      </c>
      <c r="PO37" s="11">
        <f t="shared" si="614"/>
        <v>9.7222222222222224E-3</v>
      </c>
      <c r="PP37" s="11">
        <f t="shared" si="614"/>
        <v>4.8611111111111112E-3</v>
      </c>
      <c r="PQ37" s="11">
        <f t="shared" si="614"/>
        <v>2.4305555555555556E-2</v>
      </c>
      <c r="PR37" s="11">
        <f t="shared" si="614"/>
        <v>3.472222222222222E-3</v>
      </c>
      <c r="PS37" s="11">
        <f t="shared" si="614"/>
        <v>2.0833333333333333E-3</v>
      </c>
      <c r="PT37" s="11">
        <f t="shared" si="614"/>
        <v>3.472222222222222E-3</v>
      </c>
      <c r="PU37" s="11">
        <f t="shared" si="614"/>
        <v>4.1666666666666666E-3</v>
      </c>
      <c r="PV37" s="11">
        <f t="shared" si="614"/>
        <v>1.1805555555555555E-2</v>
      </c>
      <c r="PW37" s="11">
        <f t="shared" si="614"/>
        <v>9.0277777777777787E-3</v>
      </c>
      <c r="PX37" s="11">
        <f t="shared" si="614"/>
        <v>1.6666666666666666E-2</v>
      </c>
      <c r="PY37" s="11">
        <f t="shared" si="614"/>
        <v>3.0555555555555555E-2</v>
      </c>
      <c r="PZ37" s="11">
        <f t="shared" si="614"/>
        <v>1.2499999999999999E-2</v>
      </c>
      <c r="QA37" s="11">
        <f t="shared" ref="QA37:QW37" si="615">ROUND(QA36,0)/60/24</f>
        <v>0.18263888888888891</v>
      </c>
      <c r="QB37" s="11">
        <f t="shared" si="615"/>
        <v>1.8055555555555557E-2</v>
      </c>
      <c r="QC37" s="11">
        <f t="shared" si="615"/>
        <v>1.8749999999999999E-2</v>
      </c>
      <c r="QD37" s="11">
        <f t="shared" si="615"/>
        <v>0.10347222222222223</v>
      </c>
      <c r="QE37" s="11">
        <f t="shared" si="615"/>
        <v>6.9444444444444441E-3</v>
      </c>
      <c r="QF37" s="11">
        <f t="shared" si="615"/>
        <v>7.6388888888888886E-3</v>
      </c>
      <c r="QG37" s="11">
        <f t="shared" si="615"/>
        <v>4.8611111111111112E-3</v>
      </c>
      <c r="QH37" s="11">
        <f t="shared" si="615"/>
        <v>1.3194444444444444E-2</v>
      </c>
      <c r="QI37" s="11">
        <f t="shared" si="615"/>
        <v>7.2222222222222229E-2</v>
      </c>
      <c r="QJ37" s="11">
        <f t="shared" si="615"/>
        <v>4.1666666666666666E-3</v>
      </c>
      <c r="QK37" s="11">
        <f t="shared" si="615"/>
        <v>1.3888888888888889E-3</v>
      </c>
      <c r="QL37" s="11">
        <f t="shared" si="615"/>
        <v>3.472222222222222E-3</v>
      </c>
      <c r="QM37" s="11">
        <f t="shared" si="615"/>
        <v>6.2499999999999995E-3</v>
      </c>
      <c r="QN37" s="11">
        <f t="shared" si="615"/>
        <v>4.1666666666666666E-3</v>
      </c>
      <c r="QO37" s="11">
        <f t="shared" si="615"/>
        <v>1.3888888888888889E-3</v>
      </c>
      <c r="QP37" s="11">
        <f t="shared" si="615"/>
        <v>1.3888888888888889E-3</v>
      </c>
      <c r="QQ37" s="11">
        <f t="shared" si="615"/>
        <v>5.5555555555555558E-3</v>
      </c>
      <c r="QR37" s="11">
        <f t="shared" si="615"/>
        <v>1.3888888888888889E-3</v>
      </c>
      <c r="QS37" s="11">
        <f t="shared" si="615"/>
        <v>1.4583333333333332E-2</v>
      </c>
      <c r="QT37" s="11">
        <f t="shared" si="615"/>
        <v>2.361111111111111E-2</v>
      </c>
      <c r="QU37" s="11">
        <f t="shared" si="615"/>
        <v>4.1666666666666666E-3</v>
      </c>
      <c r="QV37" s="11">
        <f t="shared" si="615"/>
        <v>6.9444444444444441E-3</v>
      </c>
      <c r="QW37" s="11">
        <f t="shared" si="615"/>
        <v>1.1805555555555555E-2</v>
      </c>
      <c r="QX37" s="11">
        <f t="shared" ref="QX37:RN37" si="616">ROUND(QX36,0)/60/24</f>
        <v>2.361111111111111E-2</v>
      </c>
      <c r="QY37" s="11">
        <f t="shared" si="616"/>
        <v>1.3888888888888889E-3</v>
      </c>
      <c r="QZ37" s="11">
        <f t="shared" si="616"/>
        <v>3.472222222222222E-3</v>
      </c>
      <c r="RA37" s="11">
        <f t="shared" si="616"/>
        <v>2.0833333333333333E-3</v>
      </c>
      <c r="RB37" s="11">
        <f t="shared" si="616"/>
        <v>0.21041666666666667</v>
      </c>
      <c r="RC37" s="11">
        <f t="shared" si="616"/>
        <v>3.5416666666666666E-2</v>
      </c>
      <c r="RD37" s="11">
        <f t="shared" si="616"/>
        <v>5.5555555555555558E-3</v>
      </c>
      <c r="RE37" s="11">
        <f t="shared" si="616"/>
        <v>3.472222222222222E-3</v>
      </c>
      <c r="RF37" s="11">
        <f t="shared" si="616"/>
        <v>7.6388888888888886E-3</v>
      </c>
      <c r="RG37" s="11">
        <f t="shared" si="616"/>
        <v>4.8611111111111112E-3</v>
      </c>
      <c r="RH37" s="11">
        <f t="shared" si="616"/>
        <v>6.2499999999999995E-3</v>
      </c>
      <c r="RI37" s="11">
        <f t="shared" si="616"/>
        <v>6.9444444444444447E-4</v>
      </c>
      <c r="RJ37" s="11">
        <f t="shared" si="616"/>
        <v>2.0833333333333332E-2</v>
      </c>
      <c r="RK37" s="11">
        <f t="shared" si="616"/>
        <v>1.2499999999999999E-2</v>
      </c>
      <c r="RL37" s="11">
        <f t="shared" si="616"/>
        <v>5.5555555555555558E-3</v>
      </c>
      <c r="RM37" s="11">
        <f t="shared" si="616"/>
        <v>1.1111111111111112E-2</v>
      </c>
      <c r="RN37" s="11">
        <f t="shared" si="616"/>
        <v>4.8611111111111112E-3</v>
      </c>
      <c r="RO37" s="11">
        <f t="shared" ref="RO37:SK37" si="617">ROUND(RO36,0)/60/24</f>
        <v>9.7222222222222224E-3</v>
      </c>
      <c r="RP37" s="11">
        <f t="shared" si="617"/>
        <v>4.6527777777777779E-2</v>
      </c>
      <c r="RQ37" s="11">
        <f t="shared" si="617"/>
        <v>1.1805555555555555E-2</v>
      </c>
      <c r="RR37" s="11">
        <f t="shared" si="617"/>
        <v>2.0833333333333333E-3</v>
      </c>
      <c r="RS37" s="11">
        <f t="shared" si="617"/>
        <v>4.1666666666666666E-3</v>
      </c>
      <c r="RT37" s="11">
        <f t="shared" si="617"/>
        <v>0.23333333333333331</v>
      </c>
      <c r="RU37" s="11">
        <f t="shared" si="617"/>
        <v>1.8055555555555557E-2</v>
      </c>
      <c r="RV37" s="11">
        <f t="shared" si="617"/>
        <v>6.2499999999999995E-3</v>
      </c>
      <c r="RW37" s="11">
        <f t="shared" si="617"/>
        <v>4.8611111111111112E-3</v>
      </c>
      <c r="RX37" s="11">
        <f t="shared" si="617"/>
        <v>2.0833333333333333E-3</v>
      </c>
      <c r="RY37" s="11">
        <f t="shared" si="617"/>
        <v>5.5555555555555558E-3</v>
      </c>
      <c r="RZ37" s="11">
        <f t="shared" si="617"/>
        <v>1.3888888888888889E-3</v>
      </c>
      <c r="SA37" s="11">
        <f t="shared" si="617"/>
        <v>1.3888888888888889E-3</v>
      </c>
      <c r="SB37" s="11">
        <f t="shared" si="617"/>
        <v>6.9444444444444447E-4</v>
      </c>
      <c r="SC37" s="11">
        <f t="shared" si="617"/>
        <v>6.9444444444444447E-4</v>
      </c>
      <c r="SD37" s="11">
        <f t="shared" si="617"/>
        <v>2.0833333333333333E-3</v>
      </c>
      <c r="SE37" s="11">
        <f t="shared" si="617"/>
        <v>6.2499999999999995E-3</v>
      </c>
      <c r="SF37" s="11">
        <f t="shared" si="617"/>
        <v>3.472222222222222E-3</v>
      </c>
      <c r="SG37" s="11">
        <f t="shared" si="617"/>
        <v>6.9444444444444441E-3</v>
      </c>
      <c r="SH37" s="11">
        <f t="shared" si="617"/>
        <v>6.805555555555555E-2</v>
      </c>
      <c r="SI37" s="11">
        <f t="shared" si="617"/>
        <v>1.0416666666666666E-2</v>
      </c>
      <c r="SJ37" s="11">
        <f t="shared" si="617"/>
        <v>5.1388888888888894E-2</v>
      </c>
      <c r="SK37" s="11">
        <f t="shared" si="617"/>
        <v>1.1805555555555555E-2</v>
      </c>
      <c r="SL37" s="11">
        <f t="shared" ref="SL37:TD37" si="618">ROUND(SL36,0)/60/24</f>
        <v>2.8472222222222222E-2</v>
      </c>
      <c r="SM37" s="11">
        <f t="shared" si="618"/>
        <v>3.472222222222222E-3</v>
      </c>
      <c r="SN37" s="11">
        <f t="shared" si="618"/>
        <v>6.9444444444444447E-4</v>
      </c>
      <c r="SO37" s="11">
        <f t="shared" si="618"/>
        <v>1.4583333333333332E-2</v>
      </c>
      <c r="SP37" s="11">
        <f t="shared" si="618"/>
        <v>1.9444444444444445E-2</v>
      </c>
      <c r="SQ37" s="11">
        <f t="shared" si="618"/>
        <v>0.14722222222222223</v>
      </c>
      <c r="SR37" s="11">
        <f t="shared" si="618"/>
        <v>2.8472222222222222E-2</v>
      </c>
      <c r="SS37" s="11">
        <f t="shared" si="618"/>
        <v>8.3333333333333332E-3</v>
      </c>
      <c r="ST37" s="11">
        <f t="shared" si="618"/>
        <v>9.0277777777777787E-3</v>
      </c>
      <c r="SU37" s="11">
        <f t="shared" si="618"/>
        <v>2.361111111111111E-2</v>
      </c>
      <c r="SV37" s="11">
        <f t="shared" si="618"/>
        <v>1.3888888888888889E-3</v>
      </c>
      <c r="SW37" s="11">
        <f t="shared" si="618"/>
        <v>8.3333333333333332E-3</v>
      </c>
      <c r="SX37" s="11">
        <f t="shared" si="618"/>
        <v>3.472222222222222E-3</v>
      </c>
      <c r="SY37" s="11">
        <f t="shared" si="618"/>
        <v>2.7777777777777779E-3</v>
      </c>
      <c r="SZ37" s="11">
        <f t="shared" si="618"/>
        <v>3.125E-2</v>
      </c>
      <c r="TA37" s="11">
        <f t="shared" si="618"/>
        <v>8.1944444444444445E-2</v>
      </c>
      <c r="TB37" s="11">
        <f t="shared" si="618"/>
        <v>6.7361111111111108E-2</v>
      </c>
      <c r="TC37" s="11">
        <f t="shared" si="618"/>
        <v>4.7222222222222221E-2</v>
      </c>
      <c r="TD37" s="11">
        <f t="shared" si="618"/>
        <v>0.15</v>
      </c>
      <c r="TE37" s="11">
        <f t="shared" ref="TE37:VO37" si="619">ROUND(TE36,0)/60/24</f>
        <v>0.21388888888888891</v>
      </c>
      <c r="TF37" s="11">
        <f t="shared" si="619"/>
        <v>3.9583333333333331E-2</v>
      </c>
      <c r="TG37" s="11">
        <f t="shared" si="619"/>
        <v>1.8749999999999999E-2</v>
      </c>
      <c r="TH37" s="11">
        <f t="shared" si="619"/>
        <v>4.1666666666666666E-3</v>
      </c>
      <c r="TI37" s="11">
        <f t="shared" si="619"/>
        <v>4.027777777777778E-2</v>
      </c>
      <c r="TJ37" s="11">
        <f t="shared" si="619"/>
        <v>0.26458333333333334</v>
      </c>
      <c r="TK37" s="11">
        <f t="shared" si="619"/>
        <v>2.7083333333333334E-2</v>
      </c>
      <c r="TL37" s="11">
        <f t="shared" si="619"/>
        <v>2.1527777777777781E-2</v>
      </c>
      <c r="TM37" s="11">
        <f t="shared" si="619"/>
        <v>3.7499999999999999E-2</v>
      </c>
      <c r="TN37" s="11">
        <f t="shared" si="619"/>
        <v>6.9444444444444441E-3</v>
      </c>
      <c r="TO37" s="11">
        <f t="shared" si="619"/>
        <v>2.0833333333333333E-3</v>
      </c>
      <c r="TP37" s="11">
        <f t="shared" si="619"/>
        <v>2.7777777777777776E-2</v>
      </c>
      <c r="TQ37" s="11">
        <f t="shared" si="619"/>
        <v>3.9583333333333331E-2</v>
      </c>
      <c r="TR37" s="11">
        <f t="shared" si="619"/>
        <v>3.5416666666666666E-2</v>
      </c>
      <c r="TS37" s="11">
        <f t="shared" si="619"/>
        <v>8.3333333333333332E-3</v>
      </c>
      <c r="TT37" s="11">
        <f t="shared" si="619"/>
        <v>7.7777777777777779E-2</v>
      </c>
      <c r="TU37" s="11">
        <f t="shared" si="619"/>
        <v>0.27708333333333335</v>
      </c>
      <c r="TV37" s="11">
        <f t="shared" si="619"/>
        <v>0.36041666666666666</v>
      </c>
      <c r="TW37" s="11">
        <f t="shared" si="619"/>
        <v>0.20208333333333331</v>
      </c>
      <c r="TX37" s="11">
        <f t="shared" si="619"/>
        <v>0.29236111111111113</v>
      </c>
      <c r="TY37" s="11">
        <f t="shared" si="619"/>
        <v>0.54583333333333328</v>
      </c>
      <c r="TZ37" s="11">
        <f t="shared" si="619"/>
        <v>0.40277777777777773</v>
      </c>
      <c r="UA37" s="11">
        <f t="shared" si="619"/>
        <v>0.35486111111111113</v>
      </c>
      <c r="UB37" s="11">
        <f t="shared" si="619"/>
        <v>0.14722222222222223</v>
      </c>
      <c r="UC37" s="11">
        <f t="shared" si="619"/>
        <v>0.27083333333333331</v>
      </c>
      <c r="UD37" s="11">
        <f t="shared" si="619"/>
        <v>0.65</v>
      </c>
      <c r="UE37" s="11">
        <f t="shared" si="619"/>
        <v>0.375</v>
      </c>
      <c r="UF37" s="11">
        <f t="shared" si="619"/>
        <v>3.5416666666666666E-2</v>
      </c>
      <c r="UG37" s="11">
        <f t="shared" si="619"/>
        <v>2.013888888888889E-2</v>
      </c>
      <c r="UH37" s="11">
        <f t="shared" si="619"/>
        <v>1.3888888888888889E-3</v>
      </c>
      <c r="UI37" s="11">
        <f t="shared" si="619"/>
        <v>3.0555555555555555E-2</v>
      </c>
      <c r="UJ37" s="11">
        <f t="shared" si="619"/>
        <v>2.7777777777777779E-3</v>
      </c>
      <c r="UK37" s="11">
        <f t="shared" si="619"/>
        <v>2.0833333333333333E-3</v>
      </c>
      <c r="UL37" s="11">
        <f t="shared" si="619"/>
        <v>2.0833333333333333E-3</v>
      </c>
      <c r="UM37" s="11">
        <f t="shared" si="619"/>
        <v>2.0833333333333333E-3</v>
      </c>
      <c r="UN37" s="11">
        <f t="shared" si="619"/>
        <v>3.4722222222222224E-2</v>
      </c>
      <c r="UO37" s="11">
        <f t="shared" si="619"/>
        <v>6.9444444444444441E-3</v>
      </c>
      <c r="UP37" s="11">
        <f t="shared" si="619"/>
        <v>1.1111111111111112E-2</v>
      </c>
      <c r="UQ37" s="11">
        <f t="shared" si="619"/>
        <v>5.5555555555555558E-3</v>
      </c>
      <c r="UR37" s="11">
        <f t="shared" si="619"/>
        <v>9.7222222222222224E-3</v>
      </c>
      <c r="US37" s="11">
        <f t="shared" si="619"/>
        <v>9.4444444444444442E-2</v>
      </c>
      <c r="UT37" s="11">
        <f t="shared" si="619"/>
        <v>1.3194444444444444E-2</v>
      </c>
      <c r="UU37" s="11">
        <f t="shared" si="619"/>
        <v>1.8749999999999999E-2</v>
      </c>
      <c r="UV37" s="11">
        <f t="shared" si="619"/>
        <v>4.8611111111111112E-3</v>
      </c>
      <c r="UW37" s="11">
        <f t="shared" si="619"/>
        <v>2.7777777777777779E-3</v>
      </c>
      <c r="UX37" s="11">
        <f t="shared" si="619"/>
        <v>7.6388888888888881E-2</v>
      </c>
      <c r="UY37" s="11">
        <f t="shared" si="619"/>
        <v>7.6388888888888886E-3</v>
      </c>
      <c r="UZ37" s="11">
        <f t="shared" si="619"/>
        <v>2.0833333333333333E-3</v>
      </c>
      <c r="VA37" s="11">
        <f t="shared" si="619"/>
        <v>6.9444444444444441E-3</v>
      </c>
      <c r="VB37" s="11">
        <f t="shared" si="619"/>
        <v>4.027777777777778E-2</v>
      </c>
      <c r="VC37" s="11">
        <f t="shared" si="619"/>
        <v>3.3333333333333333E-2</v>
      </c>
      <c r="VD37" s="11">
        <f t="shared" si="619"/>
        <v>5.5555555555555558E-3</v>
      </c>
      <c r="VE37" s="11">
        <f t="shared" si="619"/>
        <v>3.472222222222222E-3</v>
      </c>
      <c r="VF37" s="11">
        <f t="shared" si="619"/>
        <v>8.3333333333333332E-3</v>
      </c>
      <c r="VG37" s="11">
        <f t="shared" si="619"/>
        <v>1.3888888888888888E-2</v>
      </c>
      <c r="VH37" s="11">
        <f t="shared" si="619"/>
        <v>2.0833333333333333E-3</v>
      </c>
      <c r="VI37" s="11">
        <f t="shared" si="619"/>
        <v>2.0833333333333333E-3</v>
      </c>
      <c r="VJ37" s="11">
        <f t="shared" si="619"/>
        <v>6.9444444444444447E-4</v>
      </c>
      <c r="VK37" s="11">
        <f t="shared" si="619"/>
        <v>1.3888888888888889E-3</v>
      </c>
      <c r="VL37" s="11">
        <f t="shared" si="619"/>
        <v>8.8888888888888892E-2</v>
      </c>
      <c r="VM37" s="11">
        <f t="shared" si="619"/>
        <v>1.4583333333333332E-2</v>
      </c>
      <c r="VN37" s="11">
        <f t="shared" si="619"/>
        <v>3.472222222222222E-3</v>
      </c>
      <c r="VO37" s="11">
        <f t="shared" si="619"/>
        <v>1.3888888888888888E-2</v>
      </c>
      <c r="VP37" s="11">
        <f t="shared" ref="VP37:YA37" si="620">ROUND(VP36,0)/60/24</f>
        <v>6.2499999999999995E-3</v>
      </c>
      <c r="VQ37" s="11">
        <f t="shared" si="620"/>
        <v>2.7777777777777779E-3</v>
      </c>
      <c r="VR37" s="11">
        <f t="shared" si="620"/>
        <v>2.0833333333333333E-3</v>
      </c>
      <c r="VS37" s="11">
        <f t="shared" si="620"/>
        <v>6.9444444444444447E-4</v>
      </c>
      <c r="VT37" s="11">
        <f t="shared" si="620"/>
        <v>1.3888888888888889E-3</v>
      </c>
      <c r="VU37" s="11">
        <f t="shared" si="620"/>
        <v>0</v>
      </c>
      <c r="VV37" s="11">
        <f t="shared" si="620"/>
        <v>7.6388888888888886E-3</v>
      </c>
      <c r="VW37" s="11">
        <f t="shared" si="620"/>
        <v>2.0833333333333333E-3</v>
      </c>
      <c r="VX37" s="11">
        <f t="shared" si="620"/>
        <v>2.0833333333333333E-3</v>
      </c>
      <c r="VY37" s="11">
        <f t="shared" si="620"/>
        <v>1.3888888888888889E-3</v>
      </c>
      <c r="VZ37" s="11">
        <f t="shared" si="620"/>
        <v>6.9444444444444447E-4</v>
      </c>
      <c r="WA37" s="11">
        <f t="shared" si="620"/>
        <v>2.0833333333333333E-3</v>
      </c>
      <c r="WB37" s="11">
        <f t="shared" si="620"/>
        <v>6.9444444444444447E-4</v>
      </c>
      <c r="WC37" s="11">
        <f t="shared" si="620"/>
        <v>2.0833333333333333E-3</v>
      </c>
      <c r="WD37" s="11">
        <f t="shared" si="620"/>
        <v>2.7777777777777779E-3</v>
      </c>
      <c r="WE37" s="11">
        <f t="shared" si="620"/>
        <v>6.9444444444444447E-4</v>
      </c>
      <c r="WF37" s="11">
        <f t="shared" si="620"/>
        <v>3.472222222222222E-3</v>
      </c>
      <c r="WG37" s="11">
        <f t="shared" si="620"/>
        <v>6.9444444444444447E-4</v>
      </c>
      <c r="WH37" s="11">
        <f t="shared" si="620"/>
        <v>5.5555555555555558E-3</v>
      </c>
      <c r="WI37" s="11">
        <f t="shared" si="620"/>
        <v>1.3888888888888889E-3</v>
      </c>
      <c r="WJ37" s="11">
        <f t="shared" si="620"/>
        <v>2.0833333333333333E-3</v>
      </c>
      <c r="WK37" s="11">
        <f t="shared" si="620"/>
        <v>3.472222222222222E-3</v>
      </c>
      <c r="WL37" s="11">
        <f t="shared" si="620"/>
        <v>6.9444444444444447E-4</v>
      </c>
      <c r="WM37" s="11">
        <f t="shared" si="620"/>
        <v>6.9444444444444447E-4</v>
      </c>
      <c r="WN37" s="11">
        <f t="shared" si="620"/>
        <v>2.0833333333333333E-3</v>
      </c>
      <c r="WO37" s="11">
        <f t="shared" si="620"/>
        <v>4.1666666666666666E-3</v>
      </c>
      <c r="WP37" s="11">
        <f t="shared" si="620"/>
        <v>6.9444444444444447E-4</v>
      </c>
      <c r="WQ37" s="11">
        <f t="shared" si="620"/>
        <v>1.3888888888888889E-3</v>
      </c>
      <c r="WR37" s="11">
        <f t="shared" si="620"/>
        <v>1.3888888888888889E-3</v>
      </c>
      <c r="WS37" s="11">
        <f t="shared" si="620"/>
        <v>2.7777777777777779E-3</v>
      </c>
      <c r="WT37" s="11">
        <f t="shared" si="620"/>
        <v>6.9444444444444447E-4</v>
      </c>
      <c r="WU37" s="11">
        <f t="shared" si="620"/>
        <v>6.9444444444444447E-4</v>
      </c>
      <c r="WV37" s="11">
        <f t="shared" si="620"/>
        <v>6.9444444444444447E-4</v>
      </c>
      <c r="WW37" s="11">
        <f t="shared" si="620"/>
        <v>6.9444444444444447E-4</v>
      </c>
      <c r="WX37" s="11">
        <f t="shared" si="620"/>
        <v>6.9444444444444447E-4</v>
      </c>
      <c r="WY37" s="11">
        <f t="shared" si="620"/>
        <v>3.472222222222222E-3</v>
      </c>
      <c r="WZ37" s="11">
        <f t="shared" si="620"/>
        <v>2.7777777777777779E-3</v>
      </c>
      <c r="XA37" s="11">
        <f t="shared" si="620"/>
        <v>6.9444444444444447E-4</v>
      </c>
      <c r="XB37" s="11">
        <f t="shared" si="620"/>
        <v>2.0833333333333333E-3</v>
      </c>
      <c r="XC37" s="11">
        <f t="shared" si="620"/>
        <v>1.5972222222222224E-2</v>
      </c>
      <c r="XD37" s="11">
        <f t="shared" si="620"/>
        <v>1.3888888888888889E-3</v>
      </c>
      <c r="XE37" s="11">
        <f t="shared" si="620"/>
        <v>6.9444444444444447E-4</v>
      </c>
      <c r="XF37" s="11">
        <f t="shared" si="620"/>
        <v>3.2638888888888891E-2</v>
      </c>
      <c r="XG37" s="11">
        <f t="shared" si="620"/>
        <v>6.9444444444444447E-4</v>
      </c>
      <c r="XH37" s="11">
        <f t="shared" si="620"/>
        <v>6.9444444444444447E-4</v>
      </c>
      <c r="XI37" s="11">
        <f t="shared" si="620"/>
        <v>3.472222222222222E-3</v>
      </c>
      <c r="XJ37" s="11">
        <f t="shared" si="620"/>
        <v>6.9444444444444447E-4</v>
      </c>
      <c r="XK37" s="11">
        <f t="shared" si="620"/>
        <v>1.3888888888888889E-3</v>
      </c>
      <c r="XL37" s="11">
        <f t="shared" si="620"/>
        <v>2.0833333333333333E-3</v>
      </c>
      <c r="XM37" s="11">
        <f t="shared" si="620"/>
        <v>1.3888888888888889E-3</v>
      </c>
      <c r="XN37" s="11">
        <f t="shared" si="620"/>
        <v>1.3888888888888889E-3</v>
      </c>
      <c r="XO37" s="11">
        <f t="shared" si="620"/>
        <v>1.3888888888888889E-3</v>
      </c>
      <c r="XP37" s="11">
        <f t="shared" si="620"/>
        <v>1.3888888888888889E-3</v>
      </c>
      <c r="XQ37" s="11">
        <f t="shared" si="620"/>
        <v>1.3888888888888889E-3</v>
      </c>
      <c r="XR37" s="11">
        <f t="shared" si="620"/>
        <v>1.3888888888888889E-3</v>
      </c>
      <c r="XS37" s="11">
        <f t="shared" si="620"/>
        <v>1.3888888888888889E-3</v>
      </c>
      <c r="XT37" s="11">
        <f t="shared" si="620"/>
        <v>1.3888888888888889E-3</v>
      </c>
      <c r="XU37" s="11">
        <f t="shared" si="620"/>
        <v>1.3888888888888889E-3</v>
      </c>
      <c r="XV37" s="11">
        <f t="shared" si="620"/>
        <v>1.3888888888888889E-3</v>
      </c>
      <c r="XW37" s="11">
        <f t="shared" si="620"/>
        <v>1.3888888888888889E-3</v>
      </c>
      <c r="XX37" s="11">
        <f t="shared" si="620"/>
        <v>1.3888888888888889E-3</v>
      </c>
      <c r="XY37" s="11">
        <f t="shared" si="620"/>
        <v>1.3888888888888889E-3</v>
      </c>
      <c r="XZ37" s="11">
        <f t="shared" si="620"/>
        <v>1.3888888888888889E-3</v>
      </c>
      <c r="YA37" s="11">
        <f t="shared" si="620"/>
        <v>1.3888888888888889E-3</v>
      </c>
      <c r="YB37" s="11">
        <f t="shared" ref="YB37:ZM37" si="621">ROUND(YB36,0)/60/24</f>
        <v>1.3888888888888889E-3</v>
      </c>
      <c r="YC37" s="11">
        <f t="shared" si="621"/>
        <v>1.3888888888888889E-3</v>
      </c>
      <c r="YD37" s="11">
        <f t="shared" si="621"/>
        <v>1.3888888888888889E-3</v>
      </c>
      <c r="YE37" s="11">
        <f t="shared" si="621"/>
        <v>1.3888888888888889E-3</v>
      </c>
      <c r="YF37" s="11">
        <f t="shared" si="621"/>
        <v>1.3888888888888889E-3</v>
      </c>
      <c r="YG37" s="11">
        <f t="shared" si="621"/>
        <v>1.3888888888888889E-3</v>
      </c>
      <c r="YH37" s="11">
        <f t="shared" si="621"/>
        <v>1.3888888888888889E-3</v>
      </c>
      <c r="YI37" s="11">
        <f t="shared" si="621"/>
        <v>1.3888888888888889E-3</v>
      </c>
      <c r="YJ37" s="11">
        <f t="shared" si="621"/>
        <v>4.1666666666666666E-3</v>
      </c>
      <c r="YK37" s="11">
        <f t="shared" si="621"/>
        <v>2.9166666666666664E-2</v>
      </c>
      <c r="YL37" s="11">
        <f t="shared" si="621"/>
        <v>4.8611111111111112E-3</v>
      </c>
      <c r="YM37" s="11">
        <f t="shared" si="621"/>
        <v>9.7222222222222224E-3</v>
      </c>
      <c r="YN37" s="11">
        <f t="shared" si="621"/>
        <v>3.472222222222222E-3</v>
      </c>
      <c r="YO37" s="11">
        <f t="shared" si="621"/>
        <v>2.0833333333333333E-3</v>
      </c>
      <c r="YP37" s="11">
        <f t="shared" si="621"/>
        <v>4.1666666666666666E-3</v>
      </c>
      <c r="YQ37" s="11">
        <f t="shared" si="621"/>
        <v>2.361111111111111E-2</v>
      </c>
      <c r="YR37" s="11">
        <f t="shared" si="621"/>
        <v>1.5277777777777777E-2</v>
      </c>
      <c r="YS37" s="11">
        <f t="shared" si="621"/>
        <v>6.2499999999999995E-3</v>
      </c>
      <c r="YT37" s="11">
        <f t="shared" si="621"/>
        <v>7.6388888888888886E-3</v>
      </c>
      <c r="YU37" s="11">
        <f t="shared" si="621"/>
        <v>6.3194444444444442E-2</v>
      </c>
      <c r="YV37" s="11">
        <f t="shared" si="621"/>
        <v>4.7222222222222221E-2</v>
      </c>
      <c r="YW37" s="11">
        <f t="shared" si="621"/>
        <v>3.472222222222222E-3</v>
      </c>
      <c r="YX37" s="11">
        <f t="shared" si="621"/>
        <v>4.9305555555555554E-2</v>
      </c>
      <c r="YY37" s="11">
        <f t="shared" si="621"/>
        <v>0.15277777777777776</v>
      </c>
      <c r="YZ37" s="11">
        <f t="shared" si="621"/>
        <v>0.31805555555555559</v>
      </c>
      <c r="ZA37" s="11">
        <f t="shared" si="621"/>
        <v>1.3888888888888889E-3</v>
      </c>
      <c r="ZB37" s="11">
        <f t="shared" si="621"/>
        <v>9.0277777777777787E-3</v>
      </c>
      <c r="ZC37" s="11">
        <f t="shared" si="621"/>
        <v>1.3888888888888889E-3</v>
      </c>
      <c r="ZD37" s="11">
        <f t="shared" si="621"/>
        <v>9.6527777777777782E-2</v>
      </c>
      <c r="ZE37" s="11">
        <f t="shared" si="621"/>
        <v>2.013888888888889E-2</v>
      </c>
      <c r="ZF37" s="11">
        <f t="shared" si="621"/>
        <v>8.3333333333333332E-3</v>
      </c>
      <c r="ZG37" s="11">
        <f t="shared" si="621"/>
        <v>1.3888888888888889E-3</v>
      </c>
      <c r="ZH37" s="11">
        <f t="shared" si="621"/>
        <v>2.0833333333333333E-3</v>
      </c>
      <c r="ZI37" s="11">
        <f t="shared" si="621"/>
        <v>7.6388888888888886E-3</v>
      </c>
      <c r="ZJ37" s="11">
        <f t="shared" si="621"/>
        <v>1.3888888888888889E-3</v>
      </c>
      <c r="ZK37" s="11">
        <f t="shared" si="621"/>
        <v>2.0833333333333333E-3</v>
      </c>
      <c r="ZL37" s="11">
        <f t="shared" si="621"/>
        <v>3.472222222222222E-3</v>
      </c>
      <c r="ZM37" s="11">
        <f t="shared" si="621"/>
        <v>3.472222222222222E-3</v>
      </c>
      <c r="ZN37" s="11">
        <f t="shared" ref="ZN37:ABV37" si="622">ROUND(ZN36,0)/60/24</f>
        <v>3.6805555555555557E-2</v>
      </c>
      <c r="ZO37" s="11">
        <f t="shared" si="622"/>
        <v>1.8055555555555557E-2</v>
      </c>
      <c r="ZP37" s="11">
        <f t="shared" si="622"/>
        <v>1.1111111111111112E-2</v>
      </c>
      <c r="ZQ37" s="11">
        <f t="shared" si="622"/>
        <v>1.4583333333333332E-2</v>
      </c>
      <c r="ZR37" s="11">
        <f t="shared" si="622"/>
        <v>1.1111111111111112E-2</v>
      </c>
      <c r="ZS37" s="11">
        <f t="shared" si="622"/>
        <v>6.9444444444444441E-3</v>
      </c>
      <c r="ZT37" s="11">
        <f t="shared" si="622"/>
        <v>1.5972222222222224E-2</v>
      </c>
      <c r="ZU37" s="11">
        <f t="shared" si="622"/>
        <v>2.7777777777777779E-3</v>
      </c>
      <c r="ZV37" s="11">
        <f t="shared" si="622"/>
        <v>3.3333333333333333E-2</v>
      </c>
      <c r="ZW37" s="11">
        <f t="shared" si="622"/>
        <v>2.0833333333333332E-2</v>
      </c>
      <c r="ZX37" s="11">
        <f t="shared" si="622"/>
        <v>5.6250000000000001E-2</v>
      </c>
      <c r="ZY37" s="11">
        <f>ROUND(ZY36,0)/60/24</f>
        <v>2.2916666666666669E-2</v>
      </c>
      <c r="ZZ37" s="11">
        <f>ROUND(ZZ36,0)/60/24</f>
        <v>1.2499999999999999E-2</v>
      </c>
      <c r="AAA37" s="11">
        <f>ROUND(AAA36,0)/60/24</f>
        <v>1.7361111111111112E-2</v>
      </c>
      <c r="AAB37" s="11">
        <f>ROUND(AAB36,0)/60/24</f>
        <v>2.2222222222222223E-2</v>
      </c>
      <c r="AAC37" s="11">
        <f t="shared" si="622"/>
        <v>3.4027777777777775E-2</v>
      </c>
      <c r="AAD37" s="11">
        <f t="shared" si="622"/>
        <v>4.1666666666666666E-3</v>
      </c>
      <c r="AAE37" s="11">
        <f t="shared" si="622"/>
        <v>2.0833333333333333E-3</v>
      </c>
      <c r="AAF37" s="11">
        <f t="shared" si="622"/>
        <v>8.3333333333333332E-3</v>
      </c>
      <c r="AAG37" s="11">
        <f t="shared" si="622"/>
        <v>2.0833333333333333E-3</v>
      </c>
      <c r="AAH37" s="11">
        <f t="shared" si="622"/>
        <v>6.2499999999999995E-3</v>
      </c>
      <c r="AAI37" s="11">
        <f t="shared" si="622"/>
        <v>1.3888888888888889E-3</v>
      </c>
      <c r="AAJ37" s="11">
        <f t="shared" si="622"/>
        <v>3.6805555555555557E-2</v>
      </c>
      <c r="AAK37" s="11">
        <f t="shared" si="622"/>
        <v>1.7361111111111112E-2</v>
      </c>
      <c r="AAL37" s="11">
        <f t="shared" si="622"/>
        <v>5.5555555555555552E-2</v>
      </c>
      <c r="AAM37" s="11">
        <f t="shared" si="622"/>
        <v>0.17013888888888887</v>
      </c>
      <c r="AAN37" s="11">
        <f t="shared" si="622"/>
        <v>6.458333333333334E-2</v>
      </c>
      <c r="AAO37" s="11">
        <f t="shared" si="622"/>
        <v>2.0833333333333333E-3</v>
      </c>
      <c r="AAP37" s="11">
        <f t="shared" si="622"/>
        <v>5.5555555555555558E-3</v>
      </c>
      <c r="AAQ37" s="11">
        <f t="shared" si="622"/>
        <v>2.9166666666666664E-2</v>
      </c>
      <c r="AAR37" s="11">
        <f t="shared" si="622"/>
        <v>6.25E-2</v>
      </c>
      <c r="AAS37" s="11">
        <f t="shared" si="622"/>
        <v>1.1111111111111112E-2</v>
      </c>
      <c r="AAT37" s="11">
        <f t="shared" si="622"/>
        <v>4.1666666666666666E-3</v>
      </c>
      <c r="AAU37" s="11">
        <f t="shared" si="622"/>
        <v>1.2499999999999999E-2</v>
      </c>
      <c r="AAV37" s="11">
        <f t="shared" si="622"/>
        <v>8.3333333333333332E-3</v>
      </c>
      <c r="AAW37" s="11">
        <f t="shared" si="622"/>
        <v>4.8611111111111112E-3</v>
      </c>
      <c r="AAX37" s="11">
        <f t="shared" si="622"/>
        <v>2.7777777777777779E-3</v>
      </c>
      <c r="AAY37" s="11">
        <f t="shared" si="622"/>
        <v>2.4305555555555556E-2</v>
      </c>
      <c r="AAZ37" s="11">
        <f t="shared" si="622"/>
        <v>1.7361111111111112E-2</v>
      </c>
      <c r="ABA37" s="11">
        <f t="shared" si="622"/>
        <v>3.8194444444444441E-2</v>
      </c>
      <c r="ABB37" s="11">
        <f t="shared" si="622"/>
        <v>2.9861111111111113E-2</v>
      </c>
      <c r="ABC37" s="11">
        <f t="shared" si="622"/>
        <v>2.9861111111111113E-2</v>
      </c>
      <c r="ABD37" s="11">
        <f t="shared" si="622"/>
        <v>0.16666666666666666</v>
      </c>
      <c r="ABE37" s="11">
        <f t="shared" si="622"/>
        <v>5.4166666666666669E-2</v>
      </c>
      <c r="ABF37" s="11">
        <f t="shared" si="622"/>
        <v>1.2499999999999999E-2</v>
      </c>
      <c r="ABG37" s="11">
        <f t="shared" si="622"/>
        <v>1.4583333333333332E-2</v>
      </c>
      <c r="ABH37" s="11">
        <f t="shared" si="622"/>
        <v>1.2499999999999999E-2</v>
      </c>
      <c r="ABI37" s="11">
        <f t="shared" si="622"/>
        <v>0.12847222222222224</v>
      </c>
      <c r="ABJ37" s="11">
        <f t="shared" si="622"/>
        <v>0.22569444444444445</v>
      </c>
      <c r="ABK37" s="11">
        <f t="shared" si="622"/>
        <v>1.3888888888888888E-2</v>
      </c>
      <c r="ABL37" s="11">
        <f t="shared" si="622"/>
        <v>2.2916666666666669E-2</v>
      </c>
      <c r="ABM37" s="11">
        <f t="shared" si="622"/>
        <v>8.3333333333333332E-3</v>
      </c>
      <c r="ABN37" s="11">
        <f t="shared" si="622"/>
        <v>1.8055555555555557E-2</v>
      </c>
      <c r="ABO37" s="11">
        <f t="shared" si="622"/>
        <v>1.8055555555555557E-2</v>
      </c>
      <c r="ABP37" s="11">
        <f t="shared" si="622"/>
        <v>2.0833333333333333E-3</v>
      </c>
      <c r="ABQ37" s="11">
        <f t="shared" si="622"/>
        <v>4.1666666666666666E-3</v>
      </c>
      <c r="ABR37" s="11">
        <f t="shared" si="622"/>
        <v>1.3888888888888889E-3</v>
      </c>
      <c r="ABS37" s="11">
        <f t="shared" si="622"/>
        <v>4.1666666666666666E-3</v>
      </c>
      <c r="ABT37" s="11">
        <f t="shared" si="622"/>
        <v>1.2499999999999999E-2</v>
      </c>
      <c r="ABU37" s="11">
        <f t="shared" si="622"/>
        <v>2.7777777777777776E-2</v>
      </c>
      <c r="ABV37" s="11">
        <f t="shared" si="622"/>
        <v>3.7499999999999999E-2</v>
      </c>
      <c r="ABW37" s="11">
        <f t="shared" ref="ABW37:ACS37" si="623">ROUND(ABW36,0)/60/24</f>
        <v>0.23472222222222225</v>
      </c>
      <c r="ABX37" s="11">
        <f t="shared" si="623"/>
        <v>9.6527777777777782E-2</v>
      </c>
      <c r="ABY37" s="11">
        <f t="shared" si="623"/>
        <v>0.10486111111111111</v>
      </c>
      <c r="ABZ37" s="11">
        <f t="shared" si="623"/>
        <v>9.4444444444444442E-2</v>
      </c>
      <c r="ACA37" s="11">
        <f t="shared" si="623"/>
        <v>0.15138888888888888</v>
      </c>
      <c r="ACB37" s="11">
        <f t="shared" si="623"/>
        <v>2.6388888888888889E-2</v>
      </c>
      <c r="ACC37" s="11">
        <f t="shared" si="623"/>
        <v>2.4305555555555556E-2</v>
      </c>
      <c r="ACD37" s="11">
        <f t="shared" si="623"/>
        <v>1.5972222222222224E-2</v>
      </c>
      <c r="ACE37" s="11">
        <f t="shared" si="623"/>
        <v>1.8749999999999999E-2</v>
      </c>
      <c r="ACF37" s="11">
        <f t="shared" si="623"/>
        <v>0.25416666666666665</v>
      </c>
      <c r="ACG37" s="11">
        <f t="shared" si="623"/>
        <v>0.1388888888888889</v>
      </c>
      <c r="ACH37" s="11">
        <f t="shared" si="623"/>
        <v>4.0972222222222222E-2</v>
      </c>
      <c r="ACI37" s="11">
        <f t="shared" si="623"/>
        <v>0.15208333333333332</v>
      </c>
      <c r="ACJ37" s="11">
        <f t="shared" si="623"/>
        <v>0.34583333333333338</v>
      </c>
      <c r="ACK37" s="11">
        <f t="shared" si="623"/>
        <v>0.16597222222222222</v>
      </c>
      <c r="ACL37" s="11">
        <f t="shared" si="623"/>
        <v>0.16250000000000001</v>
      </c>
      <c r="ACM37" s="11">
        <f t="shared" si="623"/>
        <v>6.8749999999999992E-2</v>
      </c>
      <c r="ACN37" s="11">
        <f t="shared" si="623"/>
        <v>6.805555555555555E-2</v>
      </c>
      <c r="ACO37" s="11">
        <f t="shared" si="623"/>
        <v>0.20138888888888887</v>
      </c>
      <c r="ACP37" s="11">
        <f t="shared" si="623"/>
        <v>0.4368055555555555</v>
      </c>
      <c r="ACQ37" s="11">
        <f t="shared" si="623"/>
        <v>0.42569444444444443</v>
      </c>
      <c r="ACR37" s="11">
        <f t="shared" si="623"/>
        <v>0.4055555555555555</v>
      </c>
      <c r="ACS37" s="11">
        <f t="shared" si="623"/>
        <v>0.32569444444444445</v>
      </c>
      <c r="ACT37" s="11">
        <f t="shared" ref="ACT37:AFD37" si="624">ROUND(ACT36,0)/60/24</f>
        <v>0.87638888888888899</v>
      </c>
      <c r="ACU37" s="11">
        <f>ROUND(ACU36,0)/60/24</f>
        <v>0.52847222222222223</v>
      </c>
      <c r="ACV37" s="11">
        <f t="shared" si="624"/>
        <v>0.57430555555555551</v>
      </c>
      <c r="ACW37" s="11">
        <f t="shared" si="624"/>
        <v>0.74791666666666667</v>
      </c>
      <c r="ACX37" s="11">
        <f t="shared" si="624"/>
        <v>0.54513888888888895</v>
      </c>
      <c r="ACY37" s="11">
        <f t="shared" si="624"/>
        <v>0.20486111111111113</v>
      </c>
      <c r="ACZ37" s="11">
        <f t="shared" si="624"/>
        <v>4.9305555555555554E-2</v>
      </c>
      <c r="ADA37" s="11">
        <f t="shared" si="624"/>
        <v>2.0833333333333333E-3</v>
      </c>
      <c r="ADB37" s="11">
        <f t="shared" si="624"/>
        <v>6.9444444444444441E-3</v>
      </c>
      <c r="ADC37" s="11">
        <f t="shared" si="624"/>
        <v>6.9444444444444441E-3</v>
      </c>
      <c r="ADD37" s="11">
        <f t="shared" si="624"/>
        <v>4.1666666666666666E-3</v>
      </c>
      <c r="ADE37" s="11">
        <f t="shared" si="624"/>
        <v>1.2499999999999999E-2</v>
      </c>
      <c r="ADF37" s="11">
        <f t="shared" si="624"/>
        <v>9.0277777777777787E-3</v>
      </c>
      <c r="ADG37" s="11">
        <f t="shared" si="624"/>
        <v>9.0277777777777787E-3</v>
      </c>
      <c r="ADH37" s="11">
        <f t="shared" si="624"/>
        <v>1.0416666666666666E-2</v>
      </c>
      <c r="ADI37" s="11">
        <f t="shared" si="624"/>
        <v>2.1527777777777781E-2</v>
      </c>
      <c r="ADJ37" s="11">
        <f t="shared" si="624"/>
        <v>3.888888888888889E-2</v>
      </c>
      <c r="ADK37" s="11">
        <f t="shared" si="624"/>
        <v>1.3194444444444444E-2</v>
      </c>
      <c r="ADL37" s="11">
        <f t="shared" si="624"/>
        <v>2.8472222222222222E-2</v>
      </c>
      <c r="ADM37" s="11">
        <f t="shared" si="624"/>
        <v>9.7222222222222224E-3</v>
      </c>
      <c r="ADN37" s="11">
        <f t="shared" si="624"/>
        <v>2.8472222222222222E-2</v>
      </c>
      <c r="ADO37" s="11">
        <f t="shared" si="624"/>
        <v>3.5416666666666666E-2</v>
      </c>
      <c r="ADP37" s="11">
        <f t="shared" si="624"/>
        <v>1.3194444444444444E-2</v>
      </c>
      <c r="ADQ37" s="11">
        <f t="shared" si="624"/>
        <v>1.5277777777777777E-2</v>
      </c>
      <c r="ADR37" s="11">
        <f t="shared" si="624"/>
        <v>2.013888888888889E-2</v>
      </c>
      <c r="ADS37" s="11">
        <f t="shared" si="624"/>
        <v>4.4444444444444446E-2</v>
      </c>
      <c r="ADT37" s="11">
        <f t="shared" si="624"/>
        <v>2.8472222222222222E-2</v>
      </c>
      <c r="ADU37" s="11">
        <f t="shared" si="624"/>
        <v>6.9444444444444441E-3</v>
      </c>
      <c r="ADV37" s="11">
        <f t="shared" si="624"/>
        <v>9.7222222222222224E-3</v>
      </c>
      <c r="ADW37" s="11">
        <f t="shared" si="624"/>
        <v>4.8611111111111112E-3</v>
      </c>
      <c r="ADX37" s="11">
        <f t="shared" si="624"/>
        <v>7.6388888888888886E-3</v>
      </c>
      <c r="ADY37" s="11">
        <f t="shared" si="624"/>
        <v>8.3333333333333332E-3</v>
      </c>
      <c r="ADZ37" s="11">
        <f t="shared" si="624"/>
        <v>9.7222222222222224E-3</v>
      </c>
      <c r="AEA37" s="11">
        <f t="shared" si="624"/>
        <v>4.8611111111111112E-3</v>
      </c>
      <c r="AEB37" s="11">
        <f t="shared" si="624"/>
        <v>1.0416666666666666E-2</v>
      </c>
      <c r="AEC37" s="11">
        <f t="shared" si="624"/>
        <v>1.3194444444444444E-2</v>
      </c>
      <c r="AED37" s="11">
        <f t="shared" si="624"/>
        <v>7.6388888888888886E-3</v>
      </c>
      <c r="AEE37" s="11">
        <f t="shared" si="624"/>
        <v>4.8611111111111112E-3</v>
      </c>
      <c r="AEF37" s="11">
        <f t="shared" si="624"/>
        <v>1.4583333333333332E-2</v>
      </c>
      <c r="AEG37" s="11">
        <f t="shared" si="624"/>
        <v>8.6111111111111124E-2</v>
      </c>
      <c r="AEH37" s="11">
        <f t="shared" si="624"/>
        <v>1.3888888888888888E-2</v>
      </c>
      <c r="AEI37" s="11">
        <f t="shared" si="624"/>
        <v>1.5972222222222224E-2</v>
      </c>
      <c r="AEJ37" s="11">
        <f t="shared" si="624"/>
        <v>5.5555555555555558E-3</v>
      </c>
      <c r="AEK37" s="11">
        <f t="shared" si="624"/>
        <v>2.7777777777777779E-3</v>
      </c>
      <c r="AEL37" s="11">
        <f t="shared" si="624"/>
        <v>6.9444444444444441E-3</v>
      </c>
      <c r="AEM37" s="11">
        <f t="shared" si="624"/>
        <v>2.0833333333333333E-3</v>
      </c>
      <c r="AEN37" s="11">
        <f t="shared" si="624"/>
        <v>1.3888888888888889E-3</v>
      </c>
      <c r="AEO37" s="11">
        <f t="shared" si="624"/>
        <v>5.5555555555555558E-3</v>
      </c>
      <c r="AEP37" s="11">
        <f t="shared" si="624"/>
        <v>2.0833333333333333E-3</v>
      </c>
      <c r="AEQ37" s="11">
        <f t="shared" si="624"/>
        <v>1.3888888888888888E-2</v>
      </c>
      <c r="AER37" s="11">
        <f t="shared" si="624"/>
        <v>3.472222222222222E-3</v>
      </c>
      <c r="AES37" s="11">
        <f t="shared" si="624"/>
        <v>4.8611111111111112E-3</v>
      </c>
      <c r="AET37" s="11">
        <f t="shared" si="624"/>
        <v>2.0833333333333333E-3</v>
      </c>
      <c r="AEU37" s="11">
        <f t="shared" si="624"/>
        <v>1.3888888888888889E-3</v>
      </c>
      <c r="AEV37" s="11">
        <f t="shared" si="624"/>
        <v>5.5555555555555558E-3</v>
      </c>
      <c r="AEW37" s="11">
        <f t="shared" si="624"/>
        <v>1.3888888888888889E-3</v>
      </c>
      <c r="AEX37" s="11">
        <f t="shared" si="624"/>
        <v>1.3888888888888889E-3</v>
      </c>
      <c r="AEY37" s="11">
        <f t="shared" si="624"/>
        <v>3.472222222222222E-3</v>
      </c>
      <c r="AEZ37" s="11">
        <f t="shared" si="624"/>
        <v>2.7777777777777779E-3</v>
      </c>
      <c r="AFA37" s="11">
        <f t="shared" si="624"/>
        <v>1.8055555555555557E-2</v>
      </c>
      <c r="AFB37" s="11">
        <f t="shared" si="624"/>
        <v>2.0833333333333332E-2</v>
      </c>
      <c r="AFC37" s="11">
        <f t="shared" si="624"/>
        <v>7.6388888888888886E-3</v>
      </c>
      <c r="AFD37" s="11">
        <f t="shared" si="624"/>
        <v>9.7222222222222224E-3</v>
      </c>
      <c r="AFE37" s="11">
        <f t="shared" ref="AFE37:AFX37" si="625">ROUND(AFE36,0)/60/24</f>
        <v>2.7777777777777779E-3</v>
      </c>
      <c r="AFF37" s="11">
        <f t="shared" si="625"/>
        <v>1.1111111111111112E-2</v>
      </c>
      <c r="AFG37" s="11">
        <f t="shared" si="625"/>
        <v>2.7777777777777779E-3</v>
      </c>
      <c r="AFH37" s="11">
        <f t="shared" si="625"/>
        <v>1.3888888888888889E-3</v>
      </c>
      <c r="AFI37" s="11">
        <f t="shared" si="625"/>
        <v>1.3888888888888889E-3</v>
      </c>
      <c r="AFJ37" s="11">
        <f t="shared" si="625"/>
        <v>6.9444444444444441E-3</v>
      </c>
      <c r="AFK37" s="11">
        <f t="shared" si="625"/>
        <v>4.1666666666666666E-3</v>
      </c>
      <c r="AFL37" s="11">
        <f t="shared" si="625"/>
        <v>6.9444444444444441E-3</v>
      </c>
      <c r="AFM37" s="11">
        <f t="shared" si="625"/>
        <v>1.3888888888888889E-3</v>
      </c>
      <c r="AFN37" s="11">
        <f t="shared" si="625"/>
        <v>1.3888888888888889E-3</v>
      </c>
      <c r="AFO37" s="11">
        <f t="shared" si="625"/>
        <v>2.0833333333333333E-3</v>
      </c>
      <c r="AFP37" s="11">
        <f t="shared" si="625"/>
        <v>1.0416666666666666E-2</v>
      </c>
      <c r="AFQ37" s="11">
        <f t="shared" si="625"/>
        <v>2.0833333333333333E-3</v>
      </c>
      <c r="AFR37" s="11">
        <f t="shared" si="625"/>
        <v>2.0833333333333333E-3</v>
      </c>
      <c r="AFS37" s="11">
        <f t="shared" si="625"/>
        <v>1.3888888888888889E-3</v>
      </c>
      <c r="AFT37" s="11">
        <f t="shared" si="625"/>
        <v>2.0833333333333333E-3</v>
      </c>
      <c r="AFU37" s="11">
        <f t="shared" si="625"/>
        <v>4.8611111111111112E-3</v>
      </c>
      <c r="AFV37" s="11">
        <f t="shared" si="625"/>
        <v>1.3888888888888889E-3</v>
      </c>
      <c r="AFW37" s="11">
        <f t="shared" si="625"/>
        <v>2.7777777777777779E-3</v>
      </c>
      <c r="AFX37" s="11">
        <f t="shared" si="625"/>
        <v>9.7222222222222224E-3</v>
      </c>
      <c r="AFY37" s="11">
        <f t="shared" ref="AFY37:AHA37" si="626">ROUND(AFY36,0)/60/24</f>
        <v>2.7777777777777779E-3</v>
      </c>
      <c r="AFZ37" s="11">
        <f t="shared" si="626"/>
        <v>8.3333333333333332E-3</v>
      </c>
      <c r="AGA37" s="11">
        <f t="shared" si="626"/>
        <v>3.472222222222222E-3</v>
      </c>
      <c r="AGB37" s="11">
        <f t="shared" si="626"/>
        <v>4.8611111111111112E-3</v>
      </c>
      <c r="AGC37" s="11">
        <f t="shared" si="626"/>
        <v>1.3888888888888889E-3</v>
      </c>
      <c r="AGD37" s="11">
        <f t="shared" si="626"/>
        <v>4.8611111111111112E-3</v>
      </c>
      <c r="AGE37" s="11">
        <f t="shared" si="626"/>
        <v>4.8611111111111112E-3</v>
      </c>
      <c r="AGF37" s="11">
        <f t="shared" si="626"/>
        <v>1.3888888888888889E-3</v>
      </c>
      <c r="AGG37" s="11">
        <f t="shared" si="626"/>
        <v>4.1666666666666666E-3</v>
      </c>
      <c r="AGH37" s="11">
        <f t="shared" si="626"/>
        <v>6.2499999999999995E-3</v>
      </c>
      <c r="AGI37" s="11">
        <f t="shared" si="626"/>
        <v>2.7777777777777779E-3</v>
      </c>
      <c r="AGJ37" s="11">
        <f t="shared" si="626"/>
        <v>9.0277777777777787E-3</v>
      </c>
      <c r="AGK37" s="11">
        <f t="shared" si="626"/>
        <v>4.1666666666666666E-3</v>
      </c>
      <c r="AGL37" s="11">
        <f t="shared" si="626"/>
        <v>1.9444444444444445E-2</v>
      </c>
      <c r="AGM37" s="11">
        <f t="shared" si="626"/>
        <v>2.0833333333333333E-3</v>
      </c>
      <c r="AGN37" s="11">
        <f t="shared" si="626"/>
        <v>1.3888888888888889E-3</v>
      </c>
      <c r="AGO37" s="11">
        <f t="shared" si="626"/>
        <v>1.3888888888888889E-3</v>
      </c>
      <c r="AGP37" s="11">
        <f t="shared" si="626"/>
        <v>1.1111111111111112E-2</v>
      </c>
      <c r="AGQ37" s="11">
        <f t="shared" si="626"/>
        <v>7.6388888888888886E-3</v>
      </c>
      <c r="AGR37" s="11">
        <f t="shared" si="626"/>
        <v>7.6388888888888886E-3</v>
      </c>
      <c r="AGS37" s="11">
        <f t="shared" si="626"/>
        <v>1.0416666666666666E-2</v>
      </c>
      <c r="AGT37" s="11">
        <f t="shared" si="626"/>
        <v>3.472222222222222E-3</v>
      </c>
      <c r="AGU37" s="11">
        <f t="shared" si="626"/>
        <v>1.1111111111111112E-2</v>
      </c>
      <c r="AGV37" s="11">
        <f t="shared" si="626"/>
        <v>6.9444444444444441E-3</v>
      </c>
      <c r="AGW37" s="11">
        <f t="shared" si="626"/>
        <v>6.2499999999999995E-3</v>
      </c>
      <c r="AGX37" s="11">
        <f t="shared" si="626"/>
        <v>2.7777777777777779E-3</v>
      </c>
      <c r="AGY37" s="11">
        <f t="shared" si="626"/>
        <v>4.1666666666666666E-3</v>
      </c>
      <c r="AGZ37" s="11">
        <f t="shared" si="626"/>
        <v>1.1805555555555555E-2</v>
      </c>
      <c r="AHA37" s="11">
        <f t="shared" si="626"/>
        <v>3.472222222222222E-3</v>
      </c>
      <c r="AHB37" s="11">
        <f t="shared" ref="AHB37:AHM37" si="627">ROUND(AHB36,0)/60/24</f>
        <v>9.7222222222222224E-3</v>
      </c>
      <c r="AHC37" s="11">
        <f t="shared" si="627"/>
        <v>2.0833333333333333E-3</v>
      </c>
      <c r="AHD37" s="11">
        <f t="shared" si="627"/>
        <v>4.1666666666666666E-3</v>
      </c>
      <c r="AHE37" s="11">
        <f t="shared" si="627"/>
        <v>1.3888888888888889E-3</v>
      </c>
      <c r="AHF37" s="11">
        <f t="shared" si="627"/>
        <v>4.1666666666666666E-3</v>
      </c>
      <c r="AHG37" s="11">
        <f t="shared" si="627"/>
        <v>2.0833333333333333E-3</v>
      </c>
      <c r="AHH37" s="11">
        <f t="shared" si="627"/>
        <v>2.7777777777777779E-3</v>
      </c>
      <c r="AHI37" s="11">
        <f t="shared" si="627"/>
        <v>1.3888888888888889E-3</v>
      </c>
      <c r="AHJ37" s="11">
        <f t="shared" si="627"/>
        <v>6.9444444444444441E-3</v>
      </c>
      <c r="AHK37" s="11">
        <f t="shared" si="627"/>
        <v>2.7777777777777779E-3</v>
      </c>
      <c r="AHL37" s="11">
        <f t="shared" si="627"/>
        <v>1.1805555555555555E-2</v>
      </c>
      <c r="AHM37" s="11">
        <f t="shared" si="627"/>
        <v>3.472222222222222E-3</v>
      </c>
      <c r="AHN37" s="11">
        <f t="shared" ref="AHN37:AIJ37" si="628">ROUND(AHN36,0)/60/24</f>
        <v>9.7222222222222224E-3</v>
      </c>
      <c r="AHO37" s="11">
        <f t="shared" si="628"/>
        <v>2.0833333333333333E-3</v>
      </c>
      <c r="AHP37" s="11">
        <f t="shared" si="628"/>
        <v>8.3333333333333332E-3</v>
      </c>
      <c r="AHQ37" s="11">
        <f t="shared" si="628"/>
        <v>2.013888888888889E-2</v>
      </c>
      <c r="AHR37" s="11">
        <f t="shared" si="628"/>
        <v>1.6666666666666666E-2</v>
      </c>
      <c r="AHS37" s="11">
        <f t="shared" si="628"/>
        <v>8.3333333333333332E-3</v>
      </c>
      <c r="AHT37" s="11">
        <f t="shared" si="628"/>
        <v>8.3333333333333332E-3</v>
      </c>
      <c r="AHU37" s="11">
        <f t="shared" si="628"/>
        <v>6.9444444444444441E-3</v>
      </c>
      <c r="AHV37" s="11">
        <f t="shared" si="628"/>
        <v>8.3333333333333332E-3</v>
      </c>
      <c r="AHW37" s="11">
        <f t="shared" si="628"/>
        <v>1.3888888888888889E-3</v>
      </c>
      <c r="AHX37" s="11">
        <f t="shared" si="628"/>
        <v>7.6388888888888886E-3</v>
      </c>
      <c r="AHY37" s="11">
        <f t="shared" si="628"/>
        <v>1.1805555555555555E-2</v>
      </c>
      <c r="AHZ37" s="11">
        <f t="shared" si="628"/>
        <v>6.3194444444444442E-2</v>
      </c>
      <c r="AIA37" s="11">
        <f t="shared" si="628"/>
        <v>6.2499999999999995E-3</v>
      </c>
      <c r="AIB37" s="11">
        <f t="shared" si="628"/>
        <v>1.5277777777777777E-2</v>
      </c>
      <c r="AIC37" s="11">
        <f t="shared" si="628"/>
        <v>6.9444444444444441E-3</v>
      </c>
      <c r="AID37" s="11">
        <f t="shared" si="628"/>
        <v>9.0277777777777787E-3</v>
      </c>
      <c r="AIE37" s="11">
        <f t="shared" si="628"/>
        <v>4.1666666666666666E-3</v>
      </c>
      <c r="AIF37" s="11">
        <f t="shared" si="628"/>
        <v>1.3888888888888889E-3</v>
      </c>
      <c r="AIG37" s="11">
        <f t="shared" si="628"/>
        <v>1.3888888888888889E-3</v>
      </c>
      <c r="AIH37" s="11">
        <f t="shared" si="628"/>
        <v>2.7777777777777779E-3</v>
      </c>
      <c r="AII37" s="11">
        <f t="shared" si="628"/>
        <v>2.0833333333333333E-3</v>
      </c>
      <c r="AIJ37" s="11">
        <f t="shared" si="628"/>
        <v>3.472222222222222E-3</v>
      </c>
      <c r="AIK37" s="11">
        <f t="shared" ref="AIK37:AJH37" si="629">ROUND(AIK36,0)/60/24</f>
        <v>1.8749999999999999E-2</v>
      </c>
      <c r="AIL37" s="11">
        <f t="shared" si="629"/>
        <v>4.1666666666666666E-3</v>
      </c>
      <c r="AIM37" s="11">
        <f t="shared" si="629"/>
        <v>4.8611111111111112E-3</v>
      </c>
      <c r="AIN37" s="11">
        <f t="shared" si="629"/>
        <v>6.2499999999999995E-3</v>
      </c>
      <c r="AIO37" s="11">
        <f t="shared" si="629"/>
        <v>6.9444444444444441E-3</v>
      </c>
      <c r="AIP37" s="11">
        <f t="shared" si="629"/>
        <v>1.3888888888888889E-3</v>
      </c>
      <c r="AIQ37" s="11">
        <f t="shared" si="629"/>
        <v>1.3888888888888889E-3</v>
      </c>
      <c r="AIR37" s="11">
        <f t="shared" si="629"/>
        <v>1.3888888888888889E-3</v>
      </c>
      <c r="AIS37" s="11">
        <f t="shared" si="629"/>
        <v>1.3888888888888889E-3</v>
      </c>
      <c r="AIT37" s="11">
        <f t="shared" si="629"/>
        <v>4.8611111111111112E-3</v>
      </c>
      <c r="AIU37" s="11">
        <f t="shared" si="629"/>
        <v>2.7777777777777779E-3</v>
      </c>
      <c r="AIV37" s="11">
        <f t="shared" si="629"/>
        <v>1.3888888888888889E-3</v>
      </c>
      <c r="AIW37" s="11">
        <f t="shared" si="629"/>
        <v>1.3888888888888889E-3</v>
      </c>
      <c r="AIX37" s="11">
        <f t="shared" si="629"/>
        <v>2.7777777777777779E-3</v>
      </c>
      <c r="AIY37" s="11">
        <f t="shared" si="629"/>
        <v>1.3888888888888889E-3</v>
      </c>
      <c r="AIZ37" s="11">
        <f t="shared" si="629"/>
        <v>6.2499999999999995E-3</v>
      </c>
      <c r="AJA37" s="11">
        <f t="shared" si="629"/>
        <v>2.7777777777777779E-3</v>
      </c>
      <c r="AJB37" s="11">
        <f t="shared" si="629"/>
        <v>2.7777777777777779E-3</v>
      </c>
      <c r="AJC37" s="11">
        <f t="shared" si="629"/>
        <v>1.1805555555555555E-2</v>
      </c>
      <c r="AJD37" s="11">
        <f t="shared" si="629"/>
        <v>1.8055555555555557E-2</v>
      </c>
      <c r="AJE37" s="11">
        <f t="shared" si="629"/>
        <v>6.9444444444444441E-3</v>
      </c>
      <c r="AJF37" s="11">
        <f t="shared" si="629"/>
        <v>3.888888888888889E-2</v>
      </c>
      <c r="AJG37" s="11">
        <f t="shared" si="629"/>
        <v>1.4583333333333332E-2</v>
      </c>
      <c r="AJH37" s="11">
        <f t="shared" si="629"/>
        <v>3.2638888888888891E-2</v>
      </c>
      <c r="AJI37" s="11">
        <f t="shared" ref="AJI37:AJZ37" si="630">ROUND(AJI36,0)/60/24</f>
        <v>2.7777777777777779E-3</v>
      </c>
      <c r="AJJ37" s="11">
        <f t="shared" si="630"/>
        <v>1.1805555555555555E-2</v>
      </c>
      <c r="AJK37" s="11">
        <f t="shared" si="630"/>
        <v>1.3888888888888889E-3</v>
      </c>
      <c r="AJL37" s="11">
        <f t="shared" si="630"/>
        <v>5.5555555555555558E-3</v>
      </c>
      <c r="AJM37" s="11">
        <f t="shared" si="630"/>
        <v>2.7777777777777779E-3</v>
      </c>
      <c r="AJN37" s="11">
        <f t="shared" si="630"/>
        <v>8.2638888888888887E-2</v>
      </c>
      <c r="AJO37" s="11">
        <f t="shared" si="630"/>
        <v>6.2499999999999995E-3</v>
      </c>
      <c r="AJP37" s="11">
        <f t="shared" si="630"/>
        <v>4.1666666666666666E-3</v>
      </c>
      <c r="AJQ37" s="11">
        <f t="shared" si="630"/>
        <v>3.472222222222222E-3</v>
      </c>
      <c r="AJR37" s="11">
        <f t="shared" si="630"/>
        <v>1.1805555555555555E-2</v>
      </c>
      <c r="AJS37" s="11">
        <f t="shared" si="630"/>
        <v>5.5555555555555558E-3</v>
      </c>
      <c r="AJT37" s="11">
        <f t="shared" si="630"/>
        <v>1.0416666666666666E-2</v>
      </c>
      <c r="AJU37" s="11">
        <f t="shared" si="630"/>
        <v>1.3888888888888889E-3</v>
      </c>
      <c r="AJV37" s="11">
        <f t="shared" si="630"/>
        <v>6.9444444444444441E-3</v>
      </c>
      <c r="AJW37" s="11">
        <f t="shared" si="630"/>
        <v>1.3888888888888889E-3</v>
      </c>
      <c r="AJX37" s="11">
        <f t="shared" si="630"/>
        <v>1.6666666666666666E-2</v>
      </c>
      <c r="AJY37" s="11">
        <f t="shared" si="630"/>
        <v>1.3194444444444444E-2</v>
      </c>
      <c r="AJZ37" s="11">
        <f t="shared" si="630"/>
        <v>1.2499999999999999E-2</v>
      </c>
      <c r="AKA37" s="11">
        <f t="shared" ref="AKA37:AKB37" si="631">ROUND(AKA36,0)/60/24</f>
        <v>5.5555555555555558E-3</v>
      </c>
      <c r="AKB37" s="11">
        <f t="shared" si="631"/>
        <v>6.9444444444444441E-3</v>
      </c>
      <c r="AKC37" s="11">
        <f t="shared" ref="AKC37:AKS37" si="632">ROUND(AKC36,0)/60/24</f>
        <v>5.7638888888888885E-2</v>
      </c>
      <c r="AKD37" s="11">
        <f t="shared" si="632"/>
        <v>1.3194444444444444E-2</v>
      </c>
      <c r="AKE37" s="11">
        <f t="shared" si="632"/>
        <v>2.9861111111111113E-2</v>
      </c>
      <c r="AKF37" s="11">
        <f t="shared" si="632"/>
        <v>1.1111111111111112E-2</v>
      </c>
      <c r="AKG37" s="11">
        <f t="shared" si="632"/>
        <v>9.0277777777777787E-3</v>
      </c>
      <c r="AKH37" s="11">
        <f t="shared" si="632"/>
        <v>2.1527777777777781E-2</v>
      </c>
      <c r="AKI37" s="11">
        <f t="shared" si="632"/>
        <v>9.7222222222222224E-3</v>
      </c>
      <c r="AKJ37" s="11">
        <f t="shared" si="632"/>
        <v>6.9444444444444441E-3</v>
      </c>
      <c r="AKK37" s="11">
        <f t="shared" si="632"/>
        <v>3.472222222222222E-3</v>
      </c>
      <c r="AKL37" s="11">
        <f t="shared" si="632"/>
        <v>7.6388888888888886E-3</v>
      </c>
      <c r="AKM37" s="11">
        <f t="shared" si="632"/>
        <v>7.6388888888888886E-3</v>
      </c>
      <c r="AKN37" s="11">
        <f t="shared" si="632"/>
        <v>1.8749999999999999E-2</v>
      </c>
      <c r="AKO37" s="11">
        <f t="shared" si="632"/>
        <v>9.0277777777777787E-3</v>
      </c>
      <c r="AKP37" s="11">
        <f t="shared" si="632"/>
        <v>1.5972222222222224E-2</v>
      </c>
      <c r="AKQ37" s="11">
        <f t="shared" si="632"/>
        <v>1.9444444444444445E-2</v>
      </c>
      <c r="AKR37" s="11">
        <f t="shared" si="632"/>
        <v>3.4027777777777775E-2</v>
      </c>
      <c r="AKS37" s="11">
        <f t="shared" si="632"/>
        <v>1.3888888888888888E-2</v>
      </c>
      <c r="AKT37" s="11">
        <f t="shared" ref="AKT37" si="633">ROUND(AKT36,0)/60/24</f>
        <v>2.013888888888889E-2</v>
      </c>
      <c r="AKU37" s="11">
        <f t="shared" ref="AKU37:ALO37" si="634">ROUND(AKU36,0)/60/24</f>
        <v>1.3888888888888888E-2</v>
      </c>
      <c r="AKV37" s="11">
        <f t="shared" si="634"/>
        <v>1.4583333333333332E-2</v>
      </c>
      <c r="AKW37" s="11">
        <f t="shared" si="634"/>
        <v>1.5972222222222224E-2</v>
      </c>
      <c r="AKX37" s="11">
        <f t="shared" si="634"/>
        <v>2.7083333333333334E-2</v>
      </c>
      <c r="AKY37" s="11">
        <f t="shared" si="634"/>
        <v>1.3888888888888888E-2</v>
      </c>
      <c r="AKZ37" s="11">
        <f t="shared" si="634"/>
        <v>2.361111111111111E-2</v>
      </c>
      <c r="ALA37" s="11">
        <f t="shared" si="634"/>
        <v>2.6388888888888889E-2</v>
      </c>
      <c r="ALB37" s="11">
        <f t="shared" si="634"/>
        <v>6.9444444444444441E-3</v>
      </c>
      <c r="ALC37" s="11">
        <f t="shared" si="634"/>
        <v>2.2222222222222223E-2</v>
      </c>
      <c r="ALD37" s="11">
        <f t="shared" si="634"/>
        <v>1.9444444444444445E-2</v>
      </c>
      <c r="ALE37" s="11">
        <f t="shared" si="634"/>
        <v>1.5277777777777777E-2</v>
      </c>
      <c r="ALF37" s="11">
        <f t="shared" si="634"/>
        <v>2.8472222222222222E-2</v>
      </c>
      <c r="ALG37" s="11">
        <f t="shared" si="634"/>
        <v>3.472222222222222E-3</v>
      </c>
      <c r="ALH37" s="11">
        <f t="shared" si="634"/>
        <v>3.472222222222222E-3</v>
      </c>
      <c r="ALI37" s="11">
        <f t="shared" si="634"/>
        <v>2.2222222222222223E-2</v>
      </c>
      <c r="ALJ37" s="11">
        <f t="shared" si="634"/>
        <v>1.5277777777777777E-2</v>
      </c>
      <c r="ALK37" s="11">
        <f t="shared" si="634"/>
        <v>1.2499999999999999E-2</v>
      </c>
      <c r="ALL37" s="11">
        <f t="shared" si="634"/>
        <v>4.7222222222222221E-2</v>
      </c>
      <c r="ALM37" s="11">
        <f t="shared" si="634"/>
        <v>6.7361111111111108E-2</v>
      </c>
      <c r="ALN37" s="11">
        <f t="shared" si="634"/>
        <v>9.6527777777777782E-2</v>
      </c>
      <c r="ALO37" s="11">
        <f t="shared" si="634"/>
        <v>8.4722222222222213E-2</v>
      </c>
      <c r="ALP37" s="11">
        <f t="shared" ref="ALP37:AMH37" si="635">ROUND(ALP36,0)/60/24</f>
        <v>0.31944444444444448</v>
      </c>
      <c r="ALQ37" s="11">
        <f t="shared" si="635"/>
        <v>8.1944444444444445E-2</v>
      </c>
      <c r="ALR37" s="11">
        <f t="shared" si="635"/>
        <v>9.0277777777777787E-3</v>
      </c>
      <c r="ALS37" s="11">
        <f t="shared" si="635"/>
        <v>4.1666666666666666E-3</v>
      </c>
      <c r="ALT37" s="11">
        <f t="shared" si="635"/>
        <v>5.5555555555555558E-3</v>
      </c>
      <c r="ALU37" s="11">
        <f t="shared" si="635"/>
        <v>5.7638888888888885E-2</v>
      </c>
      <c r="ALV37" s="11">
        <f t="shared" si="635"/>
        <v>1.2499999999999999E-2</v>
      </c>
      <c r="ALW37" s="11">
        <f t="shared" si="635"/>
        <v>9.7222222222222224E-3</v>
      </c>
      <c r="ALX37" s="11">
        <f t="shared" si="635"/>
        <v>4.1666666666666666E-3</v>
      </c>
      <c r="ALY37" s="11">
        <f t="shared" si="635"/>
        <v>6.2499999999999995E-3</v>
      </c>
      <c r="ALZ37" s="11">
        <f t="shared" si="635"/>
        <v>1.2499999999999999E-2</v>
      </c>
      <c r="AMA37" s="11">
        <f t="shared" si="635"/>
        <v>6.2499999999999995E-3</v>
      </c>
      <c r="AMB37" s="11">
        <f t="shared" si="635"/>
        <v>9.7222222222222224E-3</v>
      </c>
      <c r="AMC37" s="11">
        <f t="shared" si="635"/>
        <v>2.7777777777777779E-3</v>
      </c>
      <c r="AMD37" s="11">
        <f t="shared" si="635"/>
        <v>8.3333333333333332E-3</v>
      </c>
      <c r="AME37" s="11">
        <f t="shared" si="635"/>
        <v>1.2499999999999999E-2</v>
      </c>
      <c r="AMF37" s="11">
        <f t="shared" si="635"/>
        <v>9.0277777777777787E-3</v>
      </c>
      <c r="AMG37" s="11">
        <f t="shared" si="635"/>
        <v>1.4583333333333332E-2</v>
      </c>
      <c r="AMH37" s="11">
        <f t="shared" si="635"/>
        <v>4.6527777777777779E-2</v>
      </c>
      <c r="AMI37" s="11">
        <f t="shared" ref="AMI37:ANB37" si="636">ROUND(AMI36,0)/60/24</f>
        <v>0.16527777777777777</v>
      </c>
      <c r="AMJ37" s="11">
        <f t="shared" si="636"/>
        <v>0.65138888888888891</v>
      </c>
      <c r="AMK37" s="11">
        <f t="shared" si="636"/>
        <v>0.3979166666666667</v>
      </c>
      <c r="AML37" s="11">
        <f t="shared" si="636"/>
        <v>5.6944444444444443E-2</v>
      </c>
      <c r="AMM37" s="11">
        <f t="shared" si="636"/>
        <v>1.1805555555555555E-2</v>
      </c>
      <c r="AMN37" s="11">
        <f t="shared" si="636"/>
        <v>1.0416666666666666E-2</v>
      </c>
      <c r="AMO37" s="11">
        <f t="shared" si="636"/>
        <v>5.5555555555555552E-2</v>
      </c>
      <c r="AMP37" s="11">
        <f t="shared" si="636"/>
        <v>1.3888888888888888E-2</v>
      </c>
      <c r="AMQ37" s="11">
        <f t="shared" si="636"/>
        <v>1.3888888888888889E-3</v>
      </c>
      <c r="AMR37" s="11">
        <f t="shared" si="636"/>
        <v>9.7222222222222224E-3</v>
      </c>
      <c r="AMS37" s="11">
        <f t="shared" si="636"/>
        <v>2.0833333333333333E-3</v>
      </c>
      <c r="AMT37" s="11">
        <f t="shared" si="636"/>
        <v>1.0416666666666666E-2</v>
      </c>
      <c r="AMU37" s="11">
        <f t="shared" si="636"/>
        <v>1.0416666666666666E-2</v>
      </c>
      <c r="AMV37" s="11">
        <f t="shared" si="636"/>
        <v>9.0277777777777787E-3</v>
      </c>
      <c r="AMW37" s="11">
        <f t="shared" si="636"/>
        <v>2.0833333333333333E-3</v>
      </c>
      <c r="AMX37" s="11">
        <f t="shared" si="636"/>
        <v>4.8611111111111112E-3</v>
      </c>
      <c r="AMY37" s="11">
        <f t="shared" si="636"/>
        <v>2.1527777777777781E-2</v>
      </c>
      <c r="AMZ37" s="11">
        <f t="shared" si="636"/>
        <v>4.9305555555555554E-2</v>
      </c>
      <c r="ANA37" s="11">
        <f t="shared" si="636"/>
        <v>2.7083333333333334E-2</v>
      </c>
      <c r="ANB37" s="11">
        <f t="shared" si="636"/>
        <v>0.15972222222222224</v>
      </c>
      <c r="ANC37" s="11">
        <f t="shared" ref="ANC37:ANV37" si="637">ROUND(ANC36,0)/60/24</f>
        <v>0.23402777777777775</v>
      </c>
      <c r="AND37" s="11">
        <f t="shared" si="637"/>
        <v>0.28055555555555556</v>
      </c>
      <c r="ANE37" s="11">
        <f t="shared" si="637"/>
        <v>0.30555555555555552</v>
      </c>
      <c r="ANF37" s="11">
        <f t="shared" si="637"/>
        <v>3.888888888888889E-2</v>
      </c>
      <c r="ANG37" s="11">
        <f t="shared" si="637"/>
        <v>1.2499999999999999E-2</v>
      </c>
      <c r="ANH37" s="11">
        <f t="shared" si="637"/>
        <v>0.15069444444444444</v>
      </c>
      <c r="ANI37" s="11">
        <f t="shared" si="637"/>
        <v>2.6388888888888889E-2</v>
      </c>
      <c r="ANJ37" s="11">
        <f t="shared" si="637"/>
        <v>4.1666666666666666E-3</v>
      </c>
      <c r="ANK37" s="11">
        <f t="shared" si="637"/>
        <v>4.8611111111111112E-3</v>
      </c>
      <c r="ANL37" s="11">
        <f t="shared" si="637"/>
        <v>9.0277777777777787E-3</v>
      </c>
      <c r="ANM37" s="11">
        <f t="shared" si="637"/>
        <v>7.6388888888888886E-3</v>
      </c>
      <c r="ANN37" s="11">
        <f t="shared" si="637"/>
        <v>5.5555555555555558E-3</v>
      </c>
      <c r="ANO37" s="11">
        <f t="shared" si="637"/>
        <v>2.7777777777777779E-3</v>
      </c>
      <c r="ANP37" s="11">
        <f t="shared" si="637"/>
        <v>2.0833333333333333E-3</v>
      </c>
      <c r="ANQ37" s="11">
        <f t="shared" si="637"/>
        <v>2.0833333333333333E-3</v>
      </c>
      <c r="ANR37" s="11">
        <f t="shared" si="637"/>
        <v>6.9444444444444441E-3</v>
      </c>
      <c r="ANS37" s="11">
        <f t="shared" si="637"/>
        <v>2.0833333333333333E-3</v>
      </c>
      <c r="ANT37" s="11">
        <f t="shared" si="637"/>
        <v>3.472222222222222E-3</v>
      </c>
      <c r="ANU37" s="11">
        <f t="shared" si="637"/>
        <v>7.6388888888888886E-3</v>
      </c>
      <c r="ANV37" s="11">
        <f t="shared" si="637"/>
        <v>1.4583333333333332E-2</v>
      </c>
      <c r="ANW37" s="11">
        <f t="shared" ref="ANW37:AOT37" si="638">ROUND(ANW36,0)/60/24</f>
        <v>2.361111111111111E-2</v>
      </c>
      <c r="ANX37" s="11">
        <f t="shared" si="638"/>
        <v>1.5277777777777777E-2</v>
      </c>
      <c r="ANY37" s="11">
        <f t="shared" si="638"/>
        <v>1.1111111111111112E-2</v>
      </c>
      <c r="ANZ37" s="11">
        <f t="shared" si="638"/>
        <v>4.6527777777777779E-2</v>
      </c>
      <c r="AOA37" s="11">
        <f t="shared" si="638"/>
        <v>9.0277777777777787E-3</v>
      </c>
      <c r="AOB37" s="11">
        <f t="shared" si="638"/>
        <v>1.5277777777777777E-2</v>
      </c>
      <c r="AOC37" s="11">
        <f t="shared" si="638"/>
        <v>1.1111111111111112E-2</v>
      </c>
      <c r="AOD37" s="11">
        <f t="shared" si="638"/>
        <v>3.472222222222222E-3</v>
      </c>
      <c r="AOE37" s="11">
        <f t="shared" si="638"/>
        <v>6.9444444444444441E-3</v>
      </c>
      <c r="AOF37" s="11">
        <f t="shared" si="638"/>
        <v>6.2499999999999995E-3</v>
      </c>
      <c r="AOG37" s="11">
        <f t="shared" si="638"/>
        <v>7.9166666666666663E-2</v>
      </c>
      <c r="AOH37" s="11">
        <f t="shared" si="638"/>
        <v>1.1805555555555555E-2</v>
      </c>
      <c r="AOI37" s="11">
        <f t="shared" si="638"/>
        <v>4.1666666666666666E-3</v>
      </c>
      <c r="AOJ37" s="11">
        <f t="shared" si="638"/>
        <v>6.2499999999999995E-3</v>
      </c>
      <c r="AOK37" s="11">
        <f t="shared" si="638"/>
        <v>3.472222222222222E-3</v>
      </c>
      <c r="AOL37" s="11">
        <f t="shared" si="638"/>
        <v>9.0277777777777787E-3</v>
      </c>
      <c r="AOM37" s="11">
        <f t="shared" si="638"/>
        <v>1.3888888888888889E-3</v>
      </c>
      <c r="AON37" s="11">
        <f t="shared" si="638"/>
        <v>2.7777777777777779E-3</v>
      </c>
      <c r="AOO37" s="11">
        <f t="shared" si="638"/>
        <v>2.7777777777777779E-3</v>
      </c>
      <c r="AOP37" s="11">
        <f t="shared" si="638"/>
        <v>3.888888888888889E-2</v>
      </c>
      <c r="AOQ37" s="11">
        <f t="shared" si="638"/>
        <v>3.7499999999999999E-2</v>
      </c>
      <c r="AOR37" s="11">
        <f t="shared" si="638"/>
        <v>5.7638888888888885E-2</v>
      </c>
      <c r="AOS37" s="11">
        <f t="shared" si="638"/>
        <v>2.9166666666666664E-2</v>
      </c>
      <c r="AOT37" s="11">
        <f t="shared" si="638"/>
        <v>2.9861111111111113E-2</v>
      </c>
      <c r="AOU37" s="11">
        <f t="shared" ref="AOU37:APM37" si="639">ROUND(AOU36,0)/60/24</f>
        <v>1.7361111111111112E-2</v>
      </c>
      <c r="AOV37" s="11">
        <f t="shared" si="639"/>
        <v>2.4999999999999998E-2</v>
      </c>
      <c r="AOW37" s="11">
        <f t="shared" si="639"/>
        <v>1.1805555555555555E-2</v>
      </c>
      <c r="AOX37" s="11">
        <f t="shared" si="639"/>
        <v>2.0833333333333333E-3</v>
      </c>
      <c r="AOY37" s="11">
        <f t="shared" si="639"/>
        <v>5.5555555555555558E-3</v>
      </c>
      <c r="AOZ37" s="11">
        <f t="shared" si="639"/>
        <v>2.2916666666666669E-2</v>
      </c>
      <c r="APA37" s="11">
        <f t="shared" si="639"/>
        <v>1.3194444444444444E-2</v>
      </c>
      <c r="APB37" s="11">
        <f t="shared" si="639"/>
        <v>6.9444444444444441E-3</v>
      </c>
      <c r="APC37" s="11">
        <f t="shared" si="639"/>
        <v>9.7222222222222224E-3</v>
      </c>
      <c r="APD37" s="11">
        <f t="shared" si="639"/>
        <v>4.6527777777777779E-2</v>
      </c>
      <c r="APE37" s="11">
        <f t="shared" si="639"/>
        <v>1.8749999999999999E-2</v>
      </c>
      <c r="APF37" s="11">
        <f t="shared" si="639"/>
        <v>5.5555555555555558E-3</v>
      </c>
      <c r="APG37" s="11">
        <f t="shared" si="639"/>
        <v>2.0833333333333333E-3</v>
      </c>
      <c r="APH37" s="11">
        <f t="shared" si="639"/>
        <v>1.3888888888888889E-3</v>
      </c>
      <c r="API37" s="11">
        <f t="shared" si="639"/>
        <v>1.3888888888888889E-3</v>
      </c>
      <c r="APJ37" s="11">
        <f t="shared" si="639"/>
        <v>5.5555555555555558E-3</v>
      </c>
      <c r="APK37" s="11">
        <f t="shared" si="639"/>
        <v>1.1111111111111112E-2</v>
      </c>
      <c r="APL37" s="11">
        <f t="shared" si="639"/>
        <v>1.6666666666666666E-2</v>
      </c>
      <c r="APM37" s="11">
        <f t="shared" si="639"/>
        <v>4.8611111111111112E-3</v>
      </c>
      <c r="APN37" s="11">
        <f t="shared" ref="APN37:APR37" si="640">ROUND(APN36,0)/60/24</f>
        <v>8.2638888888888887E-2</v>
      </c>
      <c r="APO37" s="11">
        <f t="shared" si="640"/>
        <v>1.4583333333333332E-2</v>
      </c>
      <c r="APP37" s="11">
        <f t="shared" si="640"/>
        <v>3.0555555555555555E-2</v>
      </c>
      <c r="APQ37" s="11">
        <f t="shared" si="640"/>
        <v>6.9444444444444441E-3</v>
      </c>
      <c r="APR37" s="11">
        <f t="shared" si="640"/>
        <v>4.8611111111111112E-3</v>
      </c>
      <c r="APS37" s="11">
        <f t="shared" ref="APS37:APW37" si="641">ROUND(APS36,0)/60/24</f>
        <v>1.2499999999999999E-2</v>
      </c>
      <c r="APT37" s="11">
        <f t="shared" si="641"/>
        <v>4.1666666666666666E-3</v>
      </c>
      <c r="APU37" s="11">
        <f t="shared" si="641"/>
        <v>1.0416666666666666E-2</v>
      </c>
      <c r="APV37" s="11">
        <f t="shared" si="641"/>
        <v>6.2499999999999995E-3</v>
      </c>
      <c r="APW37" s="11">
        <f t="shared" si="641"/>
        <v>4.1666666666666666E-3</v>
      </c>
      <c r="APX37" s="11">
        <f t="shared" ref="APX37:AQB37" si="642">ROUND(APX36,0)/60/24</f>
        <v>1.8749999999999999E-2</v>
      </c>
      <c r="APY37" s="11">
        <f t="shared" si="642"/>
        <v>3.472222222222222E-3</v>
      </c>
      <c r="APZ37" s="11">
        <f t="shared" si="642"/>
        <v>6.2499999999999995E-3</v>
      </c>
      <c r="AQA37" s="11">
        <f t="shared" si="642"/>
        <v>9.0277777777777787E-3</v>
      </c>
      <c r="AQB37" s="11">
        <f t="shared" si="642"/>
        <v>4.1666666666666666E-3</v>
      </c>
      <c r="AQC37" s="11">
        <f t="shared" ref="AQC37:AQG37" si="643">ROUND(AQC36,0)/60/24</f>
        <v>4.8611111111111112E-3</v>
      </c>
      <c r="AQD37" s="11">
        <f t="shared" si="643"/>
        <v>2.7777777777777779E-3</v>
      </c>
      <c r="AQE37" s="11">
        <f t="shared" ref="AQE37:AQF37" si="644">ROUND(AQE36,0)/60/24</f>
        <v>6.2499999999999995E-3</v>
      </c>
      <c r="AQF37" s="11">
        <f t="shared" si="644"/>
        <v>7.6388888888888886E-3</v>
      </c>
      <c r="AQG37" s="11">
        <f t="shared" si="643"/>
        <v>1.0416666666666666E-2</v>
      </c>
    </row>
    <row r="38" spans="1:1125" s="21" customFormat="1" ht="20.25" customHeight="1" x14ac:dyDescent="0.25">
      <c r="A38" s="31" t="s">
        <v>25</v>
      </c>
      <c r="B38" s="24">
        <v>125</v>
      </c>
      <c r="C38" s="24">
        <v>172</v>
      </c>
      <c r="D38" s="24">
        <v>94</v>
      </c>
      <c r="E38" s="24">
        <v>251</v>
      </c>
      <c r="F38" s="24">
        <v>180</v>
      </c>
      <c r="G38" s="24">
        <v>90</v>
      </c>
      <c r="H38" s="24">
        <v>105</v>
      </c>
      <c r="I38" s="24">
        <v>270</v>
      </c>
      <c r="J38" s="24">
        <v>175</v>
      </c>
      <c r="K38" s="24">
        <v>167</v>
      </c>
      <c r="L38" s="24">
        <v>149</v>
      </c>
      <c r="M38" s="24">
        <v>153</v>
      </c>
      <c r="N38" s="24">
        <v>146</v>
      </c>
      <c r="O38" s="24">
        <v>114</v>
      </c>
      <c r="P38" s="24">
        <v>92</v>
      </c>
      <c r="Q38" s="24">
        <v>123</v>
      </c>
      <c r="R38" s="24">
        <v>190</v>
      </c>
      <c r="S38" s="24">
        <v>82</v>
      </c>
      <c r="T38" s="24">
        <v>112</v>
      </c>
      <c r="U38" s="24">
        <v>335</v>
      </c>
      <c r="V38" s="24">
        <v>136</v>
      </c>
      <c r="W38" s="24">
        <v>168</v>
      </c>
      <c r="X38" s="24">
        <v>166</v>
      </c>
      <c r="Y38" s="24">
        <v>240</v>
      </c>
      <c r="Z38" s="24">
        <v>114</v>
      </c>
      <c r="AA38" s="24">
        <v>397</v>
      </c>
      <c r="AB38" s="24">
        <v>174</v>
      </c>
      <c r="AC38" s="24">
        <v>69</v>
      </c>
      <c r="AD38" s="24">
        <v>144</v>
      </c>
      <c r="AE38" s="24">
        <v>152</v>
      </c>
      <c r="AF38" s="24">
        <v>300</v>
      </c>
      <c r="AG38" s="24">
        <v>371</v>
      </c>
      <c r="AH38" s="24">
        <v>166</v>
      </c>
      <c r="AI38" s="24">
        <v>107</v>
      </c>
      <c r="AJ38" s="24">
        <v>203</v>
      </c>
      <c r="AK38" s="24">
        <v>219</v>
      </c>
      <c r="AL38" s="24">
        <v>189</v>
      </c>
      <c r="AM38" s="24">
        <v>240</v>
      </c>
      <c r="AN38" s="24">
        <v>186</v>
      </c>
      <c r="AO38" s="24">
        <v>120</v>
      </c>
      <c r="AP38" s="24">
        <v>152</v>
      </c>
      <c r="AQ38" s="24">
        <v>157</v>
      </c>
      <c r="AR38" s="24">
        <v>305</v>
      </c>
      <c r="AS38" s="24">
        <v>182</v>
      </c>
      <c r="AT38" s="24">
        <v>101</v>
      </c>
      <c r="AU38" s="24">
        <v>373</v>
      </c>
      <c r="AV38" s="24">
        <v>147</v>
      </c>
      <c r="AW38" s="24">
        <v>115</v>
      </c>
      <c r="AX38" s="24">
        <v>221</v>
      </c>
      <c r="AY38" s="24">
        <v>148</v>
      </c>
      <c r="AZ38" s="24">
        <v>290</v>
      </c>
      <c r="BA38" s="24">
        <v>136</v>
      </c>
      <c r="BB38" s="24">
        <v>155</v>
      </c>
      <c r="BC38" s="24">
        <v>105</v>
      </c>
      <c r="BD38" s="24">
        <v>130</v>
      </c>
      <c r="BE38" s="24">
        <v>355</v>
      </c>
      <c r="BF38" s="24">
        <v>195</v>
      </c>
      <c r="BG38" s="24">
        <v>149</v>
      </c>
      <c r="BH38" s="24">
        <v>107</v>
      </c>
      <c r="BI38" s="24">
        <v>160</v>
      </c>
      <c r="BJ38" s="24">
        <v>192</v>
      </c>
      <c r="BK38" s="24">
        <v>134</v>
      </c>
      <c r="BL38" s="24">
        <v>124</v>
      </c>
      <c r="BM38" s="24">
        <v>136</v>
      </c>
      <c r="BN38" s="24">
        <v>98</v>
      </c>
      <c r="BO38" s="24">
        <v>258</v>
      </c>
      <c r="BP38" s="24">
        <v>147</v>
      </c>
      <c r="BQ38" s="24">
        <v>145</v>
      </c>
      <c r="BR38" s="24">
        <v>172</v>
      </c>
      <c r="BS38" s="24">
        <v>474</v>
      </c>
      <c r="BT38" s="24">
        <v>168</v>
      </c>
      <c r="BU38" s="24">
        <v>146</v>
      </c>
      <c r="BV38" s="24">
        <v>127</v>
      </c>
      <c r="BW38" s="24">
        <v>0</v>
      </c>
      <c r="BX38" s="24">
        <v>129</v>
      </c>
      <c r="BY38" s="24">
        <v>60</v>
      </c>
      <c r="BZ38" s="24">
        <v>80</v>
      </c>
      <c r="CA38" s="24">
        <v>51</v>
      </c>
      <c r="CB38" s="24">
        <v>123</v>
      </c>
      <c r="CC38" s="24">
        <v>136</v>
      </c>
      <c r="CD38" s="24">
        <v>106</v>
      </c>
      <c r="CE38" s="24">
        <v>22</v>
      </c>
      <c r="CF38" s="24">
        <v>160</v>
      </c>
      <c r="CG38" s="24">
        <v>283</v>
      </c>
      <c r="CH38" s="24">
        <v>200</v>
      </c>
      <c r="CI38" s="24">
        <v>138</v>
      </c>
      <c r="CJ38" s="24">
        <v>221</v>
      </c>
      <c r="CK38" s="24">
        <v>191</v>
      </c>
      <c r="CL38" s="24">
        <v>222</v>
      </c>
      <c r="CM38" s="24">
        <v>199</v>
      </c>
      <c r="CN38" s="24">
        <v>160</v>
      </c>
      <c r="CO38" s="24">
        <v>175</v>
      </c>
      <c r="CP38" s="24">
        <v>192</v>
      </c>
      <c r="CQ38" s="24">
        <v>194</v>
      </c>
      <c r="CR38" s="24">
        <v>224</v>
      </c>
      <c r="CS38" s="24">
        <v>137</v>
      </c>
      <c r="CT38" s="24">
        <v>134</v>
      </c>
      <c r="CU38" s="24">
        <v>84</v>
      </c>
      <c r="CV38" s="24">
        <v>0</v>
      </c>
      <c r="CW38" s="24">
        <v>105</v>
      </c>
      <c r="CX38" s="24">
        <v>104</v>
      </c>
      <c r="CY38" s="24">
        <v>193</v>
      </c>
      <c r="CZ38" s="24">
        <v>137</v>
      </c>
      <c r="DA38" s="24">
        <v>420</v>
      </c>
      <c r="DB38" s="24">
        <v>61</v>
      </c>
      <c r="DC38" s="24">
        <v>85</v>
      </c>
      <c r="DD38" s="24">
        <v>116</v>
      </c>
      <c r="DE38" s="24">
        <v>154</v>
      </c>
      <c r="DF38" s="24">
        <v>225</v>
      </c>
      <c r="DG38" s="24">
        <v>130</v>
      </c>
      <c r="DH38" s="24">
        <v>242</v>
      </c>
      <c r="DI38" s="24">
        <v>133</v>
      </c>
      <c r="DJ38" s="24">
        <v>96</v>
      </c>
      <c r="DK38" s="24">
        <v>89</v>
      </c>
      <c r="DL38" s="24">
        <v>131</v>
      </c>
      <c r="DM38" s="24">
        <v>86</v>
      </c>
      <c r="DN38" s="24">
        <v>141</v>
      </c>
      <c r="DO38" s="24">
        <v>106</v>
      </c>
      <c r="DP38" s="24">
        <v>329</v>
      </c>
      <c r="DQ38" s="24">
        <v>144</v>
      </c>
      <c r="DR38" s="24">
        <v>56</v>
      </c>
      <c r="DS38" s="24">
        <v>40</v>
      </c>
      <c r="DT38" s="24">
        <v>75</v>
      </c>
      <c r="DU38" s="24">
        <v>187</v>
      </c>
      <c r="DV38" s="24">
        <v>178</v>
      </c>
      <c r="DW38" s="24">
        <v>125</v>
      </c>
      <c r="DX38" s="24">
        <v>407</v>
      </c>
      <c r="DY38" s="24">
        <v>209</v>
      </c>
      <c r="DZ38" s="24">
        <v>400</v>
      </c>
      <c r="EA38" s="24">
        <v>299</v>
      </c>
      <c r="EB38" s="24">
        <v>59</v>
      </c>
      <c r="EC38" s="24">
        <v>352</v>
      </c>
      <c r="ED38" s="24">
        <v>176</v>
      </c>
      <c r="EE38" s="24">
        <v>64</v>
      </c>
      <c r="EF38" s="24">
        <v>84</v>
      </c>
      <c r="EG38" s="24">
        <v>134</v>
      </c>
      <c r="EH38" s="24">
        <v>125</v>
      </c>
      <c r="EI38" s="24">
        <v>145</v>
      </c>
      <c r="EJ38" s="24">
        <v>132</v>
      </c>
      <c r="EK38" s="24">
        <v>104</v>
      </c>
      <c r="EL38" s="24">
        <v>142</v>
      </c>
      <c r="EM38" s="24">
        <v>41</v>
      </c>
      <c r="EN38" s="24">
        <v>104</v>
      </c>
      <c r="EO38" s="24">
        <v>95</v>
      </c>
      <c r="EP38" s="24">
        <v>58</v>
      </c>
      <c r="EQ38" s="24">
        <v>114</v>
      </c>
      <c r="ER38" s="24">
        <v>125</v>
      </c>
      <c r="ES38" s="24">
        <v>198</v>
      </c>
      <c r="ET38" s="24">
        <v>86</v>
      </c>
      <c r="EU38" s="24">
        <v>75</v>
      </c>
      <c r="EV38" s="24">
        <v>91</v>
      </c>
      <c r="EW38" s="24">
        <v>131</v>
      </c>
      <c r="EX38" s="24">
        <v>66</v>
      </c>
      <c r="EY38" s="24">
        <v>107</v>
      </c>
      <c r="EZ38" s="24">
        <v>79</v>
      </c>
      <c r="FA38" s="24">
        <v>357</v>
      </c>
      <c r="FB38" s="24">
        <v>613</v>
      </c>
      <c r="FC38" s="24">
        <f>12*60+49</f>
        <v>769</v>
      </c>
      <c r="FD38" s="24">
        <v>501</v>
      </c>
      <c r="FE38" s="24">
        <v>264</v>
      </c>
      <c r="FF38" s="24">
        <v>96</v>
      </c>
      <c r="FG38" s="24">
        <v>108</v>
      </c>
      <c r="FH38" s="24">
        <v>250</v>
      </c>
      <c r="FI38" s="24">
        <v>112</v>
      </c>
      <c r="FJ38" s="24">
        <v>112</v>
      </c>
      <c r="FK38" s="24">
        <v>270</v>
      </c>
      <c r="FL38" s="24">
        <v>127</v>
      </c>
      <c r="FM38" s="24">
        <v>587</v>
      </c>
      <c r="FN38" s="24">
        <v>468</v>
      </c>
      <c r="FO38" s="24">
        <v>278</v>
      </c>
      <c r="FP38" s="24">
        <v>138</v>
      </c>
      <c r="FQ38" s="24">
        <v>155</v>
      </c>
      <c r="FR38" s="24">
        <v>276</v>
      </c>
      <c r="FS38" s="24">
        <v>265</v>
      </c>
      <c r="FT38" s="24">
        <v>135</v>
      </c>
      <c r="FU38" s="24">
        <v>160</v>
      </c>
      <c r="FV38" s="24">
        <v>729</v>
      </c>
      <c r="FW38" s="24">
        <v>497</v>
      </c>
      <c r="FX38" s="24">
        <v>244</v>
      </c>
      <c r="FY38" s="24">
        <v>192</v>
      </c>
      <c r="FZ38" s="24">
        <v>163</v>
      </c>
      <c r="GA38" s="24">
        <v>146</v>
      </c>
      <c r="GB38" s="24">
        <v>197</v>
      </c>
      <c r="GC38" s="24">
        <v>183</v>
      </c>
      <c r="GD38" s="24">
        <v>133</v>
      </c>
      <c r="GE38" s="24">
        <v>126</v>
      </c>
      <c r="GF38" s="24">
        <v>281</v>
      </c>
      <c r="GG38" s="24">
        <v>385</v>
      </c>
      <c r="GH38" s="24">
        <v>402</v>
      </c>
      <c r="GI38" s="24">
        <v>560</v>
      </c>
      <c r="GJ38" s="24">
        <v>304</v>
      </c>
      <c r="GK38" s="24">
        <v>448</v>
      </c>
      <c r="GL38" s="24">
        <v>351</v>
      </c>
      <c r="GM38" s="24">
        <v>213</v>
      </c>
      <c r="GN38" s="24">
        <v>140</v>
      </c>
      <c r="GO38" s="24">
        <v>331</v>
      </c>
      <c r="GP38" s="24">
        <v>274</v>
      </c>
      <c r="GQ38" s="24">
        <v>418</v>
      </c>
      <c r="GR38" s="24">
        <v>330</v>
      </c>
      <c r="GS38" s="24">
        <v>183</v>
      </c>
      <c r="GT38" s="24">
        <v>196</v>
      </c>
      <c r="GU38" s="24">
        <v>215</v>
      </c>
      <c r="GV38" s="24">
        <v>211</v>
      </c>
      <c r="GW38" s="24">
        <v>144</v>
      </c>
      <c r="GX38" s="24">
        <v>220</v>
      </c>
      <c r="GY38" s="24">
        <v>254</v>
      </c>
      <c r="GZ38" s="24">
        <v>254</v>
      </c>
      <c r="HA38" s="24">
        <v>183</v>
      </c>
      <c r="HB38" s="24">
        <v>157</v>
      </c>
      <c r="HC38" s="24">
        <v>186</v>
      </c>
      <c r="HD38" s="24">
        <v>213</v>
      </c>
      <c r="HE38" s="24">
        <v>360</v>
      </c>
      <c r="HF38" s="24">
        <v>140</v>
      </c>
      <c r="HG38" s="24">
        <v>152</v>
      </c>
      <c r="HH38" s="24">
        <v>139</v>
      </c>
      <c r="HI38" s="24">
        <v>124</v>
      </c>
      <c r="HJ38" s="24">
        <v>201</v>
      </c>
      <c r="HK38" s="24">
        <v>168</v>
      </c>
      <c r="HL38" s="24">
        <v>271</v>
      </c>
      <c r="HM38" s="24">
        <v>241</v>
      </c>
      <c r="HN38" s="24">
        <v>709</v>
      </c>
      <c r="HO38" s="24">
        <v>327</v>
      </c>
      <c r="HP38" s="24">
        <v>156</v>
      </c>
      <c r="HQ38" s="24">
        <v>147</v>
      </c>
      <c r="HR38" s="24">
        <v>116</v>
      </c>
      <c r="HS38" s="24">
        <v>0</v>
      </c>
      <c r="HT38" s="24">
        <v>229</v>
      </c>
      <c r="HU38" s="24">
        <v>148</v>
      </c>
      <c r="HV38" s="24">
        <v>173</v>
      </c>
      <c r="HW38" s="24">
        <v>342</v>
      </c>
      <c r="HX38" s="24">
        <v>164</v>
      </c>
      <c r="HY38" s="24">
        <v>118</v>
      </c>
      <c r="HZ38" s="24">
        <v>172</v>
      </c>
      <c r="IA38" s="24">
        <v>265</v>
      </c>
      <c r="IB38" s="24">
        <v>224</v>
      </c>
      <c r="IC38" s="24">
        <v>136</v>
      </c>
      <c r="ID38" s="24">
        <v>278</v>
      </c>
      <c r="IE38" s="24">
        <v>212</v>
      </c>
      <c r="IF38" s="24">
        <v>508</v>
      </c>
      <c r="IG38" s="24">
        <v>196</v>
      </c>
      <c r="IH38" s="24">
        <v>154</v>
      </c>
      <c r="II38" s="24">
        <v>266</v>
      </c>
      <c r="IJ38" s="24">
        <v>101</v>
      </c>
      <c r="IK38" s="24">
        <v>132</v>
      </c>
      <c r="IL38" s="24">
        <v>165</v>
      </c>
      <c r="IM38" s="24">
        <v>376</v>
      </c>
      <c r="IN38" s="24"/>
      <c r="IO38" s="24">
        <v>242</v>
      </c>
      <c r="IP38" s="24">
        <v>151</v>
      </c>
      <c r="IQ38" s="24">
        <v>106</v>
      </c>
      <c r="IR38" s="24">
        <v>64</v>
      </c>
      <c r="IS38" s="24">
        <v>646</v>
      </c>
      <c r="IT38" s="24">
        <v>169</v>
      </c>
      <c r="IU38" s="24">
        <v>272</v>
      </c>
      <c r="IV38" s="24">
        <v>213</v>
      </c>
      <c r="IW38" s="24">
        <v>225</v>
      </c>
      <c r="IX38" s="24">
        <v>210</v>
      </c>
      <c r="IY38" s="24">
        <v>353</v>
      </c>
      <c r="IZ38" s="24">
        <v>300</v>
      </c>
      <c r="JA38" s="24">
        <v>277</v>
      </c>
      <c r="JB38" s="24">
        <v>264</v>
      </c>
      <c r="JC38" s="24">
        <v>281</v>
      </c>
      <c r="JD38" s="24">
        <v>433</v>
      </c>
      <c r="JE38" s="24">
        <v>112</v>
      </c>
      <c r="JF38" s="24">
        <v>350</v>
      </c>
      <c r="JG38" s="24">
        <v>221</v>
      </c>
      <c r="JH38" s="24">
        <v>173</v>
      </c>
      <c r="JI38" s="24">
        <v>232</v>
      </c>
      <c r="JJ38" s="24">
        <v>138</v>
      </c>
      <c r="JK38" s="24">
        <v>181</v>
      </c>
      <c r="JL38" s="24">
        <v>337</v>
      </c>
      <c r="JM38" s="24">
        <v>189</v>
      </c>
      <c r="JN38" s="24">
        <v>191</v>
      </c>
      <c r="JO38" s="24">
        <v>219</v>
      </c>
      <c r="JP38" s="24">
        <v>130</v>
      </c>
      <c r="JQ38" s="24">
        <v>250</v>
      </c>
      <c r="JR38" s="24">
        <v>187</v>
      </c>
      <c r="JS38" s="24">
        <v>139</v>
      </c>
      <c r="JT38" s="24">
        <v>163</v>
      </c>
      <c r="JU38" s="24">
        <v>262</v>
      </c>
      <c r="JV38" s="24">
        <v>194</v>
      </c>
      <c r="JW38" s="24">
        <v>360</v>
      </c>
      <c r="JX38" s="24">
        <v>214</v>
      </c>
      <c r="JY38" s="24">
        <v>231</v>
      </c>
      <c r="JZ38" s="24">
        <v>309</v>
      </c>
      <c r="KA38" s="24">
        <v>221</v>
      </c>
      <c r="KB38" s="24">
        <v>158</v>
      </c>
      <c r="KC38" s="24">
        <v>122</v>
      </c>
      <c r="KD38" s="24">
        <v>122</v>
      </c>
      <c r="KE38" s="24">
        <v>204</v>
      </c>
      <c r="KF38" s="24">
        <v>268</v>
      </c>
      <c r="KG38" s="24">
        <v>315</v>
      </c>
      <c r="KH38" s="24">
        <v>244</v>
      </c>
      <c r="KI38" s="24">
        <v>240</v>
      </c>
      <c r="KJ38" s="24">
        <v>205</v>
      </c>
      <c r="KK38" s="24">
        <v>252</v>
      </c>
      <c r="KL38" s="24">
        <v>137</v>
      </c>
      <c r="KM38" s="24">
        <v>159</v>
      </c>
      <c r="KN38" s="24">
        <v>66</v>
      </c>
      <c r="KO38" s="24">
        <v>164</v>
      </c>
      <c r="KP38" s="24">
        <v>250</v>
      </c>
      <c r="KQ38" s="24">
        <v>206</v>
      </c>
      <c r="KR38" s="24">
        <v>147</v>
      </c>
      <c r="KS38" s="24">
        <v>154</v>
      </c>
      <c r="KT38" s="24">
        <v>264</v>
      </c>
      <c r="KU38" s="24">
        <v>247</v>
      </c>
      <c r="KV38" s="24">
        <v>386</v>
      </c>
      <c r="KW38" s="24">
        <v>211</v>
      </c>
      <c r="KX38" s="24">
        <v>190</v>
      </c>
      <c r="KY38" s="24">
        <v>354</v>
      </c>
      <c r="KZ38" s="24">
        <v>227</v>
      </c>
      <c r="LA38" s="24">
        <v>128</v>
      </c>
      <c r="LB38" s="24">
        <v>218</v>
      </c>
      <c r="LC38" s="24">
        <v>332</v>
      </c>
      <c r="LD38" s="24">
        <v>400</v>
      </c>
      <c r="LE38" s="24">
        <v>258</v>
      </c>
      <c r="LF38" s="24">
        <v>239</v>
      </c>
      <c r="LG38" s="24">
        <v>94</v>
      </c>
      <c r="LH38" s="24">
        <v>255</v>
      </c>
      <c r="LI38" s="24">
        <v>244</v>
      </c>
      <c r="LJ38" s="24">
        <v>242</v>
      </c>
      <c r="LK38" s="24">
        <v>143</v>
      </c>
      <c r="LL38" s="24">
        <v>163</v>
      </c>
      <c r="LM38" s="24">
        <v>134</v>
      </c>
      <c r="LN38" s="24">
        <v>199</v>
      </c>
      <c r="LO38" s="24">
        <v>230</v>
      </c>
      <c r="LP38" s="24">
        <v>65</v>
      </c>
      <c r="LQ38" s="24">
        <v>186</v>
      </c>
      <c r="LR38" s="24">
        <v>166</v>
      </c>
      <c r="LS38" s="24">
        <v>202</v>
      </c>
      <c r="LT38" s="24">
        <v>184</v>
      </c>
      <c r="LU38" s="24">
        <v>177</v>
      </c>
      <c r="LV38" s="24">
        <v>147</v>
      </c>
      <c r="LW38" s="24">
        <v>227</v>
      </c>
      <c r="LX38" s="24">
        <v>255</v>
      </c>
      <c r="LY38" s="24">
        <v>196</v>
      </c>
      <c r="LZ38" s="24">
        <v>128</v>
      </c>
      <c r="MA38" s="24">
        <v>180</v>
      </c>
      <c r="MB38" s="24">
        <v>226</v>
      </c>
      <c r="MC38" s="24">
        <v>224</v>
      </c>
      <c r="MD38" s="24">
        <v>172</v>
      </c>
      <c r="ME38" s="24">
        <v>136</v>
      </c>
      <c r="MF38" s="24">
        <v>214</v>
      </c>
      <c r="MG38" s="24">
        <v>656</v>
      </c>
      <c r="MH38" s="24">
        <v>161</v>
      </c>
      <c r="MI38" s="24">
        <v>145</v>
      </c>
      <c r="MJ38" s="24">
        <v>207</v>
      </c>
      <c r="MK38" s="24">
        <v>159</v>
      </c>
      <c r="ML38" s="24">
        <v>242</v>
      </c>
      <c r="MM38" s="24">
        <v>207</v>
      </c>
      <c r="MN38" s="24">
        <v>172</v>
      </c>
      <c r="MO38" s="24">
        <v>218</v>
      </c>
      <c r="MP38" s="24">
        <v>187</v>
      </c>
      <c r="MQ38" s="24">
        <v>190</v>
      </c>
      <c r="MR38" s="24">
        <v>214</v>
      </c>
      <c r="MS38" s="24">
        <v>187</v>
      </c>
      <c r="MT38" s="24">
        <v>235</v>
      </c>
      <c r="MU38" s="24">
        <v>169</v>
      </c>
      <c r="MV38" s="24">
        <v>362</v>
      </c>
      <c r="MW38" s="24">
        <v>302</v>
      </c>
      <c r="MX38" s="24">
        <v>77</v>
      </c>
      <c r="MY38" s="24">
        <v>86</v>
      </c>
      <c r="MZ38" s="24">
        <v>205</v>
      </c>
      <c r="NA38" s="24">
        <v>175</v>
      </c>
      <c r="NB38" s="24">
        <v>182</v>
      </c>
      <c r="NC38" s="24">
        <v>149</v>
      </c>
      <c r="ND38" s="24">
        <v>179</v>
      </c>
      <c r="NE38" s="24">
        <v>288</v>
      </c>
      <c r="NF38" s="24">
        <v>345</v>
      </c>
      <c r="NG38" s="24">
        <v>202</v>
      </c>
      <c r="NH38" s="24"/>
      <c r="NI38" s="24">
        <v>173</v>
      </c>
      <c r="NJ38" s="24">
        <v>97</v>
      </c>
      <c r="NK38" s="24">
        <v>148</v>
      </c>
      <c r="NL38" s="24">
        <v>117</v>
      </c>
      <c r="NM38" s="24">
        <v>139</v>
      </c>
      <c r="NN38" s="24">
        <v>155</v>
      </c>
      <c r="NO38" s="24">
        <v>152</v>
      </c>
      <c r="NP38" s="24">
        <v>158</v>
      </c>
      <c r="NQ38" s="24">
        <v>259</v>
      </c>
      <c r="NR38" s="24">
        <v>195</v>
      </c>
      <c r="NS38" s="24">
        <v>175</v>
      </c>
      <c r="NT38" s="24">
        <v>325</v>
      </c>
      <c r="NU38" s="24">
        <v>190</v>
      </c>
      <c r="NV38" s="24">
        <v>138</v>
      </c>
      <c r="NW38" s="24">
        <v>156</v>
      </c>
      <c r="NX38" s="24">
        <v>168</v>
      </c>
      <c r="NY38" s="24">
        <v>292</v>
      </c>
      <c r="NZ38" s="24">
        <v>162</v>
      </c>
      <c r="OA38" s="24">
        <v>76</v>
      </c>
      <c r="OB38" s="24">
        <v>133</v>
      </c>
      <c r="OC38" s="24">
        <v>115</v>
      </c>
      <c r="OD38" s="24">
        <v>183</v>
      </c>
      <c r="OE38" s="24">
        <v>198</v>
      </c>
      <c r="OF38" s="24">
        <v>116</v>
      </c>
      <c r="OG38" s="24">
        <v>126</v>
      </c>
      <c r="OH38" s="24">
        <v>167</v>
      </c>
      <c r="OI38" s="24">
        <v>399</v>
      </c>
      <c r="OJ38" s="24">
        <v>221</v>
      </c>
      <c r="OK38" s="24">
        <v>197</v>
      </c>
      <c r="OL38" s="24">
        <v>214</v>
      </c>
      <c r="OM38" s="24">
        <v>126</v>
      </c>
      <c r="ON38" s="24">
        <v>242</v>
      </c>
      <c r="OO38" s="24">
        <v>88</v>
      </c>
      <c r="OP38" s="24">
        <v>120</v>
      </c>
      <c r="OQ38" s="24">
        <v>205</v>
      </c>
      <c r="OR38" s="24">
        <v>197</v>
      </c>
      <c r="OS38" s="24">
        <v>431</v>
      </c>
      <c r="OT38" s="24">
        <v>177</v>
      </c>
      <c r="OU38" s="24">
        <v>222</v>
      </c>
      <c r="OV38" s="24">
        <v>118</v>
      </c>
      <c r="OW38" s="24">
        <v>177</v>
      </c>
      <c r="OX38" s="24">
        <v>191</v>
      </c>
      <c r="OY38" s="24">
        <v>200</v>
      </c>
      <c r="OZ38" s="24">
        <v>182</v>
      </c>
      <c r="PA38" s="24">
        <v>165</v>
      </c>
      <c r="PB38" s="24">
        <v>177</v>
      </c>
      <c r="PC38" s="24">
        <v>157</v>
      </c>
      <c r="PD38" s="24">
        <v>160</v>
      </c>
      <c r="PE38" s="24">
        <v>296</v>
      </c>
      <c r="PF38" s="24">
        <v>191</v>
      </c>
      <c r="PG38" s="24">
        <v>165</v>
      </c>
      <c r="PH38" s="24">
        <v>151</v>
      </c>
      <c r="PI38" s="24">
        <v>212</v>
      </c>
      <c r="PJ38" s="24">
        <v>151</v>
      </c>
      <c r="PK38" s="24">
        <v>185</v>
      </c>
      <c r="PL38" s="24">
        <v>482</v>
      </c>
      <c r="PM38" s="24">
        <v>224</v>
      </c>
      <c r="PN38" s="24">
        <v>158</v>
      </c>
      <c r="PO38" s="24">
        <v>156</v>
      </c>
      <c r="PP38" s="24">
        <v>182</v>
      </c>
      <c r="PQ38" s="24">
        <v>217</v>
      </c>
      <c r="PR38" s="24">
        <v>203</v>
      </c>
      <c r="PS38" s="24">
        <v>240</v>
      </c>
      <c r="PT38" s="24">
        <v>142</v>
      </c>
      <c r="PU38" s="24">
        <v>151</v>
      </c>
      <c r="PV38" s="24">
        <v>212</v>
      </c>
      <c r="PW38" s="24">
        <v>186</v>
      </c>
      <c r="PX38" s="24">
        <v>327</v>
      </c>
      <c r="PY38" s="24">
        <v>235</v>
      </c>
      <c r="PZ38" s="24">
        <v>172</v>
      </c>
      <c r="QA38" s="24">
        <v>472</v>
      </c>
      <c r="QB38" s="24">
        <v>204</v>
      </c>
      <c r="QC38" s="24">
        <v>265</v>
      </c>
      <c r="QD38" s="24">
        <v>397</v>
      </c>
      <c r="QE38" s="24">
        <v>111</v>
      </c>
      <c r="QF38" s="24">
        <v>169</v>
      </c>
      <c r="QG38" s="24">
        <v>131</v>
      </c>
      <c r="QH38" s="24">
        <v>184</v>
      </c>
      <c r="QI38" s="24">
        <v>348</v>
      </c>
      <c r="QJ38" s="24">
        <v>195</v>
      </c>
      <c r="QK38" s="24">
        <v>134</v>
      </c>
      <c r="QL38" s="24">
        <v>151</v>
      </c>
      <c r="QM38" s="24">
        <v>159</v>
      </c>
      <c r="QN38" s="24">
        <v>290</v>
      </c>
      <c r="QO38" s="24">
        <v>118</v>
      </c>
      <c r="QP38" s="24">
        <v>136</v>
      </c>
      <c r="QQ38" s="24">
        <v>132</v>
      </c>
      <c r="QR38" s="24">
        <v>110</v>
      </c>
      <c r="QS38" s="24">
        <v>166</v>
      </c>
      <c r="QT38" s="24">
        <v>202</v>
      </c>
      <c r="QU38" s="24">
        <v>126</v>
      </c>
      <c r="QV38" s="24">
        <v>206</v>
      </c>
      <c r="QW38" s="24">
        <v>272</v>
      </c>
      <c r="QX38" s="24">
        <v>166</v>
      </c>
      <c r="QY38" s="24">
        <v>146</v>
      </c>
      <c r="QZ38" s="24">
        <v>173</v>
      </c>
      <c r="RA38" s="24">
        <v>142</v>
      </c>
      <c r="RB38" s="24">
        <v>411</v>
      </c>
      <c r="RC38" s="24">
        <v>225</v>
      </c>
      <c r="RD38" s="24">
        <v>239</v>
      </c>
      <c r="RE38" s="24">
        <v>130</v>
      </c>
      <c r="RF38" s="24">
        <v>126</v>
      </c>
      <c r="RG38" s="24">
        <v>152</v>
      </c>
      <c r="RH38" s="24">
        <v>251</v>
      </c>
      <c r="RI38" s="24">
        <v>86</v>
      </c>
      <c r="RJ38" s="24">
        <v>178</v>
      </c>
      <c r="RK38" s="24">
        <v>165</v>
      </c>
      <c r="RL38" s="24">
        <v>171</v>
      </c>
      <c r="RM38" s="24">
        <v>160</v>
      </c>
      <c r="RN38" s="24">
        <v>192</v>
      </c>
      <c r="RO38" s="24">
        <v>162</v>
      </c>
      <c r="RP38" s="24">
        <v>226</v>
      </c>
      <c r="RQ38" s="24">
        <v>115</v>
      </c>
      <c r="RR38" s="24">
        <v>158</v>
      </c>
      <c r="RS38" s="24">
        <v>101</v>
      </c>
      <c r="RT38" s="24">
        <v>511</v>
      </c>
      <c r="RU38" s="24">
        <v>199</v>
      </c>
      <c r="RV38" s="24">
        <v>145</v>
      </c>
      <c r="RW38" s="24">
        <v>144</v>
      </c>
      <c r="RX38" s="24">
        <v>206</v>
      </c>
      <c r="RY38" s="24">
        <v>165</v>
      </c>
      <c r="RZ38" s="24">
        <v>139</v>
      </c>
      <c r="SA38" s="24">
        <v>120</v>
      </c>
      <c r="SB38" s="24">
        <v>0</v>
      </c>
      <c r="SC38" s="24">
        <v>89</v>
      </c>
      <c r="SD38" s="24">
        <v>193</v>
      </c>
      <c r="SE38" s="24">
        <v>159</v>
      </c>
      <c r="SF38" s="24">
        <v>136</v>
      </c>
      <c r="SG38" s="24">
        <v>143</v>
      </c>
      <c r="SH38" s="24">
        <v>256</v>
      </c>
      <c r="SI38" s="24">
        <v>239</v>
      </c>
      <c r="SJ38" s="24">
        <v>229</v>
      </c>
      <c r="SK38" s="24">
        <v>164</v>
      </c>
      <c r="SL38" s="24">
        <v>221</v>
      </c>
      <c r="SM38" s="24">
        <v>220</v>
      </c>
      <c r="SN38" s="24">
        <v>141</v>
      </c>
      <c r="SO38" s="24">
        <v>166</v>
      </c>
      <c r="SP38" s="24">
        <v>196</v>
      </c>
      <c r="SQ38" s="24">
        <v>445</v>
      </c>
      <c r="SR38" s="24">
        <v>256</v>
      </c>
      <c r="SS38" s="24">
        <v>182</v>
      </c>
      <c r="ST38" s="24">
        <v>233</v>
      </c>
      <c r="SU38" s="24">
        <v>180</v>
      </c>
      <c r="SV38" s="24">
        <v>119</v>
      </c>
      <c r="SW38" s="24">
        <v>356</v>
      </c>
      <c r="SX38" s="24">
        <v>130</v>
      </c>
      <c r="SY38" s="24">
        <v>208</v>
      </c>
      <c r="SZ38" s="24">
        <v>241</v>
      </c>
      <c r="TA38" s="24">
        <v>454</v>
      </c>
      <c r="TB38" s="24">
        <v>242</v>
      </c>
      <c r="TC38" s="24">
        <v>218</v>
      </c>
      <c r="TD38" s="24">
        <v>321</v>
      </c>
      <c r="TE38" s="24">
        <v>429</v>
      </c>
      <c r="TF38" s="24">
        <v>235</v>
      </c>
      <c r="TG38" s="24">
        <v>153</v>
      </c>
      <c r="TH38" s="24">
        <v>164</v>
      </c>
      <c r="TI38" s="24">
        <v>286</v>
      </c>
      <c r="TJ38" s="24">
        <v>486</v>
      </c>
      <c r="TK38" s="24">
        <v>229</v>
      </c>
      <c r="TL38" s="24">
        <v>162</v>
      </c>
      <c r="TM38" s="24">
        <v>273</v>
      </c>
      <c r="TN38" s="24">
        <v>124</v>
      </c>
      <c r="TO38" s="24">
        <v>122</v>
      </c>
      <c r="TP38" s="24">
        <v>257</v>
      </c>
      <c r="TQ38" s="24">
        <v>314</v>
      </c>
      <c r="TR38" s="24">
        <v>221</v>
      </c>
      <c r="TS38" s="24">
        <v>179</v>
      </c>
      <c r="TT38" s="24">
        <v>382</v>
      </c>
      <c r="TU38" s="24">
        <v>718</v>
      </c>
      <c r="TV38" s="24">
        <v>658</v>
      </c>
      <c r="TW38" s="24">
        <v>417</v>
      </c>
      <c r="TX38" s="24">
        <v>619</v>
      </c>
      <c r="TY38" s="24">
        <v>621</v>
      </c>
      <c r="TZ38" s="24">
        <v>696</v>
      </c>
      <c r="UA38" s="24">
        <v>549</v>
      </c>
      <c r="UB38" s="24">
        <v>350</v>
      </c>
      <c r="UC38" s="24">
        <v>484</v>
      </c>
      <c r="UD38" s="24">
        <v>689</v>
      </c>
      <c r="UE38" s="24">
        <v>500</v>
      </c>
      <c r="UF38" s="24">
        <v>409</v>
      </c>
      <c r="UG38" s="24">
        <v>219</v>
      </c>
      <c r="UH38" s="24">
        <v>130</v>
      </c>
      <c r="UI38" s="24">
        <v>332</v>
      </c>
      <c r="UJ38" s="24">
        <v>193</v>
      </c>
      <c r="UK38" s="24">
        <v>129</v>
      </c>
      <c r="UL38" s="24">
        <v>57</v>
      </c>
      <c r="UM38" s="24">
        <v>144</v>
      </c>
      <c r="UN38" s="24">
        <v>246</v>
      </c>
      <c r="UO38" s="24">
        <v>150</v>
      </c>
      <c r="UP38" s="24">
        <v>145</v>
      </c>
      <c r="UQ38" s="24">
        <v>141</v>
      </c>
      <c r="UR38" s="24">
        <v>176</v>
      </c>
      <c r="US38" s="24">
        <v>454</v>
      </c>
      <c r="UT38" s="24">
        <v>298</v>
      </c>
      <c r="UU38" s="24">
        <v>337</v>
      </c>
      <c r="UV38" s="24">
        <v>179</v>
      </c>
      <c r="UW38" s="24">
        <v>241</v>
      </c>
      <c r="UX38" s="24">
        <v>316</v>
      </c>
      <c r="UY38" s="24">
        <v>219</v>
      </c>
      <c r="UZ38" s="24">
        <v>253</v>
      </c>
      <c r="VA38" s="24">
        <v>251</v>
      </c>
      <c r="VB38" s="24">
        <v>395</v>
      </c>
      <c r="VC38" s="24">
        <v>397</v>
      </c>
      <c r="VD38" s="24">
        <v>295</v>
      </c>
      <c r="VE38" s="24">
        <v>216</v>
      </c>
      <c r="VF38" s="24">
        <v>230</v>
      </c>
      <c r="VG38" s="24">
        <v>507</v>
      </c>
      <c r="VH38" s="24">
        <v>304</v>
      </c>
      <c r="VI38" s="24">
        <v>158</v>
      </c>
      <c r="VJ38" s="24">
        <v>0</v>
      </c>
      <c r="VK38" s="24">
        <v>224</v>
      </c>
      <c r="VL38" s="24">
        <v>362</v>
      </c>
      <c r="VM38" s="24">
        <v>226</v>
      </c>
      <c r="VN38" s="24">
        <v>154</v>
      </c>
      <c r="VO38" s="24">
        <v>232</v>
      </c>
      <c r="VP38" s="24">
        <v>222</v>
      </c>
      <c r="VQ38" s="24">
        <v>132</v>
      </c>
      <c r="VR38" s="24">
        <v>111</v>
      </c>
      <c r="VS38" s="24">
        <v>141</v>
      </c>
      <c r="VT38" s="24">
        <v>114</v>
      </c>
      <c r="VU38" s="24"/>
      <c r="VV38" s="24">
        <v>171</v>
      </c>
      <c r="VW38" s="24">
        <v>202</v>
      </c>
      <c r="VX38" s="24">
        <v>158</v>
      </c>
      <c r="VY38" s="24">
        <v>190</v>
      </c>
      <c r="VZ38" s="24">
        <v>48</v>
      </c>
      <c r="WA38" s="24">
        <v>258</v>
      </c>
      <c r="WB38" s="24">
        <v>118</v>
      </c>
      <c r="WC38" s="24">
        <v>174</v>
      </c>
      <c r="WD38" s="24">
        <v>218</v>
      </c>
      <c r="WE38" s="24">
        <v>157</v>
      </c>
      <c r="WF38" s="24">
        <v>163</v>
      </c>
      <c r="WG38" s="24">
        <v>113</v>
      </c>
      <c r="WH38" s="24">
        <v>195</v>
      </c>
      <c r="WI38" s="24">
        <v>121</v>
      </c>
      <c r="WJ38" s="24">
        <v>150</v>
      </c>
      <c r="WK38" s="24">
        <v>126</v>
      </c>
      <c r="WL38" s="24">
        <v>188</v>
      </c>
      <c r="WM38" s="24">
        <v>0</v>
      </c>
      <c r="WN38" s="24">
        <v>184</v>
      </c>
      <c r="WO38" s="24">
        <v>271</v>
      </c>
      <c r="WP38" s="24">
        <v>155</v>
      </c>
      <c r="WQ38" s="24">
        <v>125</v>
      </c>
      <c r="WR38" s="24">
        <v>433</v>
      </c>
      <c r="WS38" s="24">
        <v>113</v>
      </c>
      <c r="WT38" s="24">
        <v>0</v>
      </c>
      <c r="WU38" s="24">
        <v>125</v>
      </c>
      <c r="WV38" s="24">
        <v>112</v>
      </c>
      <c r="WW38" s="24">
        <v>126</v>
      </c>
      <c r="WX38" s="24">
        <v>138</v>
      </c>
      <c r="WY38" s="24">
        <v>61</v>
      </c>
      <c r="WZ38" s="24">
        <v>151</v>
      </c>
      <c r="XA38" s="24">
        <v>135</v>
      </c>
      <c r="XB38" s="24">
        <v>124</v>
      </c>
      <c r="XC38" s="24">
        <v>225</v>
      </c>
      <c r="XD38" s="24">
        <v>141</v>
      </c>
      <c r="XE38" s="24">
        <v>148</v>
      </c>
      <c r="XF38" s="24">
        <v>244</v>
      </c>
      <c r="XG38" s="24">
        <v>109</v>
      </c>
      <c r="XH38" s="24">
        <v>183</v>
      </c>
      <c r="XI38" s="24">
        <v>247</v>
      </c>
      <c r="XJ38" s="24">
        <v>128</v>
      </c>
      <c r="XK38" s="24">
        <v>117</v>
      </c>
      <c r="XL38" s="24">
        <v>105</v>
      </c>
      <c r="XM38" s="24">
        <v>93</v>
      </c>
      <c r="XN38" s="24">
        <v>111</v>
      </c>
      <c r="XO38" s="24">
        <v>27</v>
      </c>
      <c r="XP38" s="24">
        <v>114</v>
      </c>
      <c r="XQ38" s="24">
        <v>81</v>
      </c>
      <c r="XR38" s="24">
        <v>21</v>
      </c>
      <c r="XS38" s="24">
        <v>91</v>
      </c>
      <c r="XT38" s="24">
        <v>84</v>
      </c>
      <c r="XU38" s="24"/>
      <c r="XV38" s="24">
        <v>176</v>
      </c>
      <c r="XW38" s="24">
        <v>140</v>
      </c>
      <c r="XX38" s="24">
        <v>52</v>
      </c>
      <c r="XY38" s="24">
        <v>90</v>
      </c>
      <c r="XZ38" s="24">
        <v>111</v>
      </c>
      <c r="YA38" s="24">
        <v>132</v>
      </c>
      <c r="YB38" s="24">
        <v>72</v>
      </c>
      <c r="YC38" s="24">
        <v>117</v>
      </c>
      <c r="YD38" s="24"/>
      <c r="YE38" s="24">
        <v>110</v>
      </c>
      <c r="YF38" s="24">
        <v>85</v>
      </c>
      <c r="YG38" s="24">
        <v>117</v>
      </c>
      <c r="YH38" s="24">
        <v>422</v>
      </c>
      <c r="YI38" s="24">
        <v>72</v>
      </c>
      <c r="YJ38" s="24">
        <v>1358</v>
      </c>
      <c r="YK38" s="24">
        <v>326</v>
      </c>
      <c r="YL38" s="24">
        <v>256</v>
      </c>
      <c r="YM38" s="24">
        <v>184</v>
      </c>
      <c r="YN38" s="24">
        <v>108</v>
      </c>
      <c r="YO38" s="24">
        <v>132</v>
      </c>
      <c r="YP38" s="24">
        <v>244</v>
      </c>
      <c r="YQ38" s="24">
        <v>271</v>
      </c>
      <c r="YR38" s="24">
        <v>180</v>
      </c>
      <c r="YS38" s="24">
        <v>224</v>
      </c>
      <c r="YT38" s="24">
        <v>116</v>
      </c>
      <c r="YU38" s="24">
        <v>236</v>
      </c>
      <c r="YV38" s="24">
        <v>322</v>
      </c>
      <c r="YW38" s="24">
        <v>95</v>
      </c>
      <c r="YX38" s="24">
        <v>268</v>
      </c>
      <c r="YY38" s="24">
        <v>478</v>
      </c>
      <c r="YZ38" s="24">
        <v>691</v>
      </c>
      <c r="ZA38" s="24">
        <v>124</v>
      </c>
      <c r="ZB38" s="24">
        <v>134</v>
      </c>
      <c r="ZC38" s="24">
        <v>317</v>
      </c>
      <c r="ZD38" s="24">
        <v>586</v>
      </c>
      <c r="ZE38" s="24">
        <v>239</v>
      </c>
      <c r="ZF38" s="24">
        <v>145</v>
      </c>
      <c r="ZG38" s="24">
        <v>139</v>
      </c>
      <c r="ZH38" s="24">
        <v>52</v>
      </c>
      <c r="ZI38" s="24">
        <v>145</v>
      </c>
      <c r="ZJ38" s="24">
        <v>105</v>
      </c>
      <c r="ZK38" s="24">
        <v>159</v>
      </c>
      <c r="ZL38" s="24">
        <v>58</v>
      </c>
      <c r="ZM38" s="24">
        <v>113</v>
      </c>
      <c r="ZN38" s="24">
        <v>170</v>
      </c>
      <c r="ZO38" s="24">
        <v>234</v>
      </c>
      <c r="ZP38" s="24">
        <v>134</v>
      </c>
      <c r="ZQ38" s="24">
        <v>186</v>
      </c>
      <c r="ZR38" s="24">
        <v>213</v>
      </c>
      <c r="ZS38" s="24">
        <v>124</v>
      </c>
      <c r="ZT38" s="24">
        <v>194</v>
      </c>
      <c r="ZU38" s="24">
        <v>145</v>
      </c>
      <c r="ZV38" s="24">
        <v>255</v>
      </c>
      <c r="ZW38" s="24">
        <v>201</v>
      </c>
      <c r="ZX38" s="24">
        <v>266</v>
      </c>
      <c r="ZY38" s="24">
        <v>201</v>
      </c>
      <c r="ZZ38" s="24">
        <v>182</v>
      </c>
      <c r="AAA38" s="24">
        <v>205</v>
      </c>
      <c r="AAB38" s="24">
        <v>196</v>
      </c>
      <c r="AAC38" s="24">
        <v>258</v>
      </c>
      <c r="AAD38" s="24">
        <v>131</v>
      </c>
      <c r="AAE38" s="24">
        <v>48</v>
      </c>
      <c r="AAF38" s="24">
        <v>142</v>
      </c>
      <c r="AAG38" s="24">
        <v>137</v>
      </c>
      <c r="AAH38" s="24">
        <v>154</v>
      </c>
      <c r="AAI38" s="24">
        <v>86</v>
      </c>
      <c r="AAJ38" s="24">
        <v>207</v>
      </c>
      <c r="AAK38" s="24">
        <v>198</v>
      </c>
      <c r="AAL38" s="24">
        <v>217</v>
      </c>
      <c r="AAM38" s="24">
        <v>475</v>
      </c>
      <c r="AAN38" s="24">
        <v>255</v>
      </c>
      <c r="AAO38" s="24">
        <v>325</v>
      </c>
      <c r="AAP38" s="24">
        <v>99</v>
      </c>
      <c r="AAQ38" s="24">
        <v>199</v>
      </c>
      <c r="AAR38" s="24">
        <v>234</v>
      </c>
      <c r="AAS38" s="24">
        <v>140</v>
      </c>
      <c r="AAT38" s="24">
        <v>98</v>
      </c>
      <c r="AAU38" s="24">
        <v>225</v>
      </c>
      <c r="AAV38" s="24">
        <v>156</v>
      </c>
      <c r="AAW38" s="24">
        <v>110</v>
      </c>
      <c r="AAX38" s="24">
        <v>81</v>
      </c>
      <c r="AAY38" s="24">
        <v>155</v>
      </c>
      <c r="AAZ38" s="24">
        <v>173</v>
      </c>
      <c r="ABA38" s="24">
        <v>180</v>
      </c>
      <c r="ABB38" s="24">
        <v>193</v>
      </c>
      <c r="ABC38" s="24">
        <v>194</v>
      </c>
      <c r="ABD38" s="24">
        <v>400</v>
      </c>
      <c r="ABE38" s="24">
        <v>78</v>
      </c>
      <c r="ABF38" s="24">
        <v>100</v>
      </c>
      <c r="ABG38" s="24">
        <v>149</v>
      </c>
      <c r="ABH38" s="24">
        <v>280</v>
      </c>
      <c r="ABI38" s="24">
        <v>550</v>
      </c>
      <c r="ABJ38" s="24">
        <v>379</v>
      </c>
      <c r="ABK38" s="24">
        <v>152</v>
      </c>
      <c r="ABL38" s="24">
        <v>172</v>
      </c>
      <c r="ABM38" s="24">
        <v>156</v>
      </c>
      <c r="ABN38" s="24">
        <v>197</v>
      </c>
      <c r="ABO38" s="24">
        <v>175</v>
      </c>
      <c r="ABP38" s="24">
        <v>31</v>
      </c>
      <c r="ABQ38" s="24">
        <v>103</v>
      </c>
      <c r="ABR38" s="24">
        <v>299</v>
      </c>
      <c r="ABS38" s="24">
        <v>175</v>
      </c>
      <c r="ABT38" s="24">
        <v>132</v>
      </c>
      <c r="ABU38" s="24">
        <v>196</v>
      </c>
      <c r="ABV38" s="24">
        <v>206</v>
      </c>
      <c r="ABW38" s="24">
        <v>374</v>
      </c>
      <c r="ABX38" s="24">
        <v>260</v>
      </c>
      <c r="ABY38" s="24">
        <v>310</v>
      </c>
      <c r="ABZ38" s="24">
        <v>340</v>
      </c>
      <c r="ACA38" s="24">
        <v>348</v>
      </c>
      <c r="ACB38" s="24">
        <v>136</v>
      </c>
      <c r="ACC38" s="24">
        <v>189</v>
      </c>
      <c r="ACD38" s="24">
        <v>178</v>
      </c>
      <c r="ACE38" s="24">
        <v>182</v>
      </c>
      <c r="ACF38" s="24">
        <v>496</v>
      </c>
      <c r="ACG38" s="24">
        <v>321</v>
      </c>
      <c r="ACH38" s="24">
        <v>192</v>
      </c>
      <c r="ACI38" s="24">
        <v>288</v>
      </c>
      <c r="ACJ38" s="24">
        <v>407</v>
      </c>
      <c r="ACK38" s="24">
        <v>337</v>
      </c>
      <c r="ACL38" s="24">
        <v>238</v>
      </c>
      <c r="ACM38" s="24">
        <v>214</v>
      </c>
      <c r="ACN38" s="24">
        <v>344</v>
      </c>
      <c r="ACO38" s="24">
        <v>344</v>
      </c>
      <c r="ACP38" s="24">
        <v>487</v>
      </c>
      <c r="ACQ38" s="24">
        <v>463</v>
      </c>
      <c r="ACR38" s="24">
        <v>413</v>
      </c>
      <c r="ACS38" s="24">
        <v>463</v>
      </c>
      <c r="ACT38" s="24">
        <v>730</v>
      </c>
      <c r="ACU38" s="24">
        <v>542</v>
      </c>
      <c r="ACV38" s="24">
        <v>540</v>
      </c>
      <c r="ACW38" s="24">
        <v>724</v>
      </c>
      <c r="ACX38" s="24">
        <v>403</v>
      </c>
      <c r="ACY38" s="24">
        <v>523</v>
      </c>
      <c r="ACZ38" s="24">
        <v>227</v>
      </c>
      <c r="ADA38" s="24">
        <v>107</v>
      </c>
      <c r="ADB38" s="24">
        <v>156</v>
      </c>
      <c r="ADC38" s="24">
        <v>177</v>
      </c>
      <c r="ADD38" s="24">
        <v>176</v>
      </c>
      <c r="ADE38" s="24">
        <v>173</v>
      </c>
      <c r="ADF38" s="24">
        <v>125</v>
      </c>
      <c r="ADG38" s="24">
        <v>149</v>
      </c>
      <c r="ADH38" s="24">
        <v>164</v>
      </c>
      <c r="ADI38" s="24">
        <v>116</v>
      </c>
      <c r="ADJ38" s="24">
        <v>300</v>
      </c>
      <c r="ADK38" s="24">
        <v>134</v>
      </c>
      <c r="ADL38" s="24">
        <v>240</v>
      </c>
      <c r="ADM38" s="24">
        <v>149</v>
      </c>
      <c r="ADN38" s="24">
        <v>197</v>
      </c>
      <c r="ADO38" s="24">
        <v>267</v>
      </c>
      <c r="ADP38" s="24">
        <v>191</v>
      </c>
      <c r="ADQ38" s="24">
        <v>169</v>
      </c>
      <c r="ADR38" s="24">
        <v>230</v>
      </c>
      <c r="ADS38" s="24">
        <v>306</v>
      </c>
      <c r="ADT38" s="24">
        <v>195</v>
      </c>
      <c r="ADU38" s="24">
        <v>155</v>
      </c>
      <c r="ADV38" s="24">
        <v>140</v>
      </c>
      <c r="ADW38" s="24">
        <v>132</v>
      </c>
      <c r="ADX38" s="24">
        <v>161</v>
      </c>
      <c r="ADY38" s="24">
        <v>194</v>
      </c>
      <c r="ADZ38" s="24">
        <v>164</v>
      </c>
      <c r="AEA38" s="24">
        <v>125</v>
      </c>
      <c r="AEB38" s="24">
        <v>105</v>
      </c>
      <c r="AEC38" s="24">
        <v>160</v>
      </c>
      <c r="AED38" s="24">
        <v>138</v>
      </c>
      <c r="AEE38" s="24">
        <v>231</v>
      </c>
      <c r="AEF38" s="24">
        <v>148</v>
      </c>
      <c r="AEG38" s="24">
        <v>289</v>
      </c>
      <c r="AEH38" s="24">
        <v>187</v>
      </c>
      <c r="AEI38" s="24">
        <v>160</v>
      </c>
      <c r="AEJ38" s="24">
        <v>96</v>
      </c>
      <c r="AEK38" s="24">
        <v>185</v>
      </c>
      <c r="AEL38" s="24">
        <v>170</v>
      </c>
      <c r="AEM38" s="24">
        <v>135</v>
      </c>
      <c r="AEN38" s="24">
        <v>69</v>
      </c>
      <c r="AEO38" s="24">
        <v>115</v>
      </c>
      <c r="AEP38" s="24">
        <v>169</v>
      </c>
      <c r="AEQ38" s="24">
        <v>223</v>
      </c>
      <c r="AER38" s="24">
        <v>154</v>
      </c>
      <c r="AES38" s="24">
        <v>163</v>
      </c>
      <c r="AET38" s="24">
        <v>110</v>
      </c>
      <c r="AEU38" s="24">
        <v>128</v>
      </c>
      <c r="AEV38" s="24">
        <v>121</v>
      </c>
      <c r="AEW38" s="24">
        <v>134</v>
      </c>
      <c r="AEX38" s="24">
        <v>123</v>
      </c>
      <c r="AEY38" s="24">
        <v>133</v>
      </c>
      <c r="AEZ38" s="24">
        <v>97</v>
      </c>
      <c r="AFA38" s="24">
        <v>175</v>
      </c>
      <c r="AFB38" s="24">
        <v>187</v>
      </c>
      <c r="AFC38" s="24">
        <v>126</v>
      </c>
      <c r="AFD38" s="24">
        <v>162</v>
      </c>
      <c r="AFE38" s="24">
        <v>187</v>
      </c>
      <c r="AFF38" s="24">
        <v>244</v>
      </c>
      <c r="AFG38" s="24">
        <v>138</v>
      </c>
      <c r="AFH38" s="24">
        <v>127</v>
      </c>
      <c r="AFI38" s="24">
        <v>132</v>
      </c>
      <c r="AFJ38" s="24">
        <v>518</v>
      </c>
      <c r="AFK38" s="24">
        <v>162</v>
      </c>
      <c r="AFL38" s="24">
        <v>159</v>
      </c>
      <c r="AFM38" s="24">
        <v>171</v>
      </c>
      <c r="AFN38" s="24">
        <v>0</v>
      </c>
      <c r="AFO38" s="24">
        <v>176</v>
      </c>
      <c r="AFP38" s="24">
        <v>220</v>
      </c>
      <c r="AFQ38" s="24">
        <v>132</v>
      </c>
      <c r="AFR38" s="24">
        <v>92</v>
      </c>
      <c r="AFS38" s="24">
        <v>137</v>
      </c>
      <c r="AFT38" s="24">
        <v>178</v>
      </c>
      <c r="AFU38" s="24">
        <v>177</v>
      </c>
      <c r="AFV38" s="24">
        <v>131</v>
      </c>
      <c r="AFW38" s="24">
        <v>59</v>
      </c>
      <c r="AFX38" s="24">
        <v>151</v>
      </c>
      <c r="AFY38" s="24">
        <v>159</v>
      </c>
      <c r="AFZ38" s="24">
        <v>163</v>
      </c>
      <c r="AGA38" s="24">
        <v>138</v>
      </c>
      <c r="AGB38" s="24">
        <v>74</v>
      </c>
      <c r="AGC38" s="24">
        <v>137</v>
      </c>
      <c r="AGD38" s="24">
        <v>157</v>
      </c>
      <c r="AGE38" s="24">
        <v>146</v>
      </c>
      <c r="AGF38" s="24">
        <v>0</v>
      </c>
      <c r="AGG38" s="24">
        <v>152</v>
      </c>
      <c r="AGH38" s="24">
        <v>198</v>
      </c>
      <c r="AGI38" s="24">
        <v>153</v>
      </c>
      <c r="AGJ38" s="24">
        <v>258</v>
      </c>
      <c r="AGK38" s="24">
        <v>224</v>
      </c>
      <c r="AGL38" s="24">
        <v>222</v>
      </c>
      <c r="AGM38" s="24">
        <v>276</v>
      </c>
      <c r="AGN38" s="24">
        <v>167</v>
      </c>
      <c r="AGO38" s="24">
        <v>87</v>
      </c>
      <c r="AGP38" s="24">
        <v>258</v>
      </c>
      <c r="AGQ38" s="24">
        <v>136</v>
      </c>
      <c r="AGR38" s="24">
        <v>157</v>
      </c>
      <c r="AGS38" s="24">
        <v>157</v>
      </c>
      <c r="AGT38" s="24">
        <v>116</v>
      </c>
      <c r="AGU38" s="24">
        <v>147</v>
      </c>
      <c r="AGV38" s="24">
        <v>126</v>
      </c>
      <c r="AGW38" s="24">
        <v>115</v>
      </c>
      <c r="AGX38" s="24">
        <v>133</v>
      </c>
      <c r="AGY38" s="24">
        <v>243</v>
      </c>
      <c r="AGZ38" s="24">
        <v>242</v>
      </c>
      <c r="AHA38" s="24">
        <v>258</v>
      </c>
      <c r="AHB38" s="24">
        <v>184</v>
      </c>
      <c r="AHC38" s="24">
        <v>216</v>
      </c>
      <c r="AHD38" s="24">
        <v>100</v>
      </c>
      <c r="AHE38" s="24">
        <v>180</v>
      </c>
      <c r="AHF38" s="24">
        <v>159</v>
      </c>
      <c r="AHG38" s="24">
        <v>124</v>
      </c>
      <c r="AHH38" s="24">
        <v>219</v>
      </c>
      <c r="AHI38" s="24">
        <v>0</v>
      </c>
      <c r="AHJ38" s="24">
        <v>283</v>
      </c>
      <c r="AHK38" s="24">
        <v>136</v>
      </c>
      <c r="AHL38" s="24">
        <v>199</v>
      </c>
      <c r="AHM38" s="24">
        <v>165</v>
      </c>
      <c r="AHN38" s="24">
        <v>117</v>
      </c>
      <c r="AHO38" s="24">
        <v>132</v>
      </c>
      <c r="AHP38" s="24">
        <v>188</v>
      </c>
      <c r="AHQ38" s="24">
        <v>240</v>
      </c>
      <c r="AHR38" s="24">
        <v>190</v>
      </c>
      <c r="AHS38" s="24">
        <v>152</v>
      </c>
      <c r="AHT38" s="24">
        <v>145</v>
      </c>
      <c r="AHU38" s="24">
        <v>128</v>
      </c>
      <c r="AHV38" s="24">
        <v>155</v>
      </c>
      <c r="AHW38" s="24">
        <v>155</v>
      </c>
      <c r="AHX38" s="24">
        <v>150</v>
      </c>
      <c r="AHY38" s="24">
        <v>214</v>
      </c>
      <c r="AHZ38" s="24">
        <v>216</v>
      </c>
      <c r="AIA38" s="24">
        <v>165</v>
      </c>
      <c r="AIB38" s="24">
        <v>164</v>
      </c>
      <c r="AIC38" s="24">
        <v>161</v>
      </c>
      <c r="AID38" s="24">
        <v>169</v>
      </c>
      <c r="AIE38" s="24">
        <v>148</v>
      </c>
      <c r="AIF38" s="24">
        <v>118</v>
      </c>
      <c r="AIG38" s="24">
        <v>164</v>
      </c>
      <c r="AIH38" s="24">
        <v>155</v>
      </c>
      <c r="AII38" s="24">
        <v>74</v>
      </c>
      <c r="AIJ38" s="24">
        <v>156</v>
      </c>
      <c r="AIK38" s="24">
        <v>191</v>
      </c>
      <c r="AIL38" s="24">
        <v>108</v>
      </c>
      <c r="AIM38" s="24">
        <v>192</v>
      </c>
      <c r="AIN38" s="24">
        <v>109</v>
      </c>
      <c r="AIO38" s="24">
        <v>143</v>
      </c>
      <c r="AIP38" s="24">
        <v>183</v>
      </c>
      <c r="AIQ38" s="24">
        <v>122</v>
      </c>
      <c r="AIR38" s="24">
        <v>99</v>
      </c>
      <c r="AIS38" s="24">
        <v>64</v>
      </c>
      <c r="AIT38" s="24">
        <v>210</v>
      </c>
      <c r="AIU38" s="24">
        <v>162</v>
      </c>
      <c r="AIV38" s="24">
        <v>150</v>
      </c>
      <c r="AIW38" s="24">
        <v>97</v>
      </c>
      <c r="AIX38" s="24">
        <v>18</v>
      </c>
      <c r="AIY38" s="24">
        <v>97</v>
      </c>
      <c r="AIZ38" s="24">
        <v>169</v>
      </c>
      <c r="AJA38" s="24">
        <v>146</v>
      </c>
      <c r="AJB38" s="24">
        <v>140</v>
      </c>
      <c r="AJC38" s="24">
        <v>95</v>
      </c>
      <c r="AJD38" s="24">
        <v>172</v>
      </c>
      <c r="AJE38" s="24">
        <v>117</v>
      </c>
      <c r="AJF38" s="24">
        <v>224</v>
      </c>
      <c r="AJG38" s="24">
        <v>145</v>
      </c>
      <c r="AJH38" s="24">
        <v>171</v>
      </c>
      <c r="AJI38" s="24">
        <v>150</v>
      </c>
      <c r="AJJ38" s="24">
        <v>159</v>
      </c>
      <c r="AJK38" s="24">
        <v>81</v>
      </c>
      <c r="AJL38" s="24">
        <v>172</v>
      </c>
      <c r="AJM38" s="24">
        <v>87</v>
      </c>
      <c r="AJN38" s="24">
        <v>511</v>
      </c>
      <c r="AJO38" s="24">
        <v>187</v>
      </c>
      <c r="AJP38" s="24">
        <v>149</v>
      </c>
      <c r="AJQ38" s="24">
        <v>50</v>
      </c>
      <c r="AJR38" s="24">
        <v>154</v>
      </c>
      <c r="AJS38" s="24">
        <v>159</v>
      </c>
      <c r="AJT38" s="24">
        <v>229</v>
      </c>
      <c r="AJU38" s="24">
        <v>186</v>
      </c>
      <c r="AJV38" s="24">
        <v>140</v>
      </c>
      <c r="AJW38" s="24">
        <v>69</v>
      </c>
      <c r="AJX38" s="24">
        <v>207</v>
      </c>
      <c r="AJY38" s="24">
        <v>206</v>
      </c>
      <c r="AJZ38" s="24">
        <v>171</v>
      </c>
      <c r="AKA38" s="24">
        <v>117</v>
      </c>
      <c r="AKB38" s="24">
        <v>142</v>
      </c>
      <c r="AKC38" s="24">
        <v>319</v>
      </c>
      <c r="AKD38" s="24">
        <v>173</v>
      </c>
      <c r="AKE38" s="24">
        <v>199</v>
      </c>
      <c r="AKF38" s="24">
        <v>185</v>
      </c>
      <c r="AKG38" s="24">
        <v>124</v>
      </c>
      <c r="AKH38" s="24">
        <v>176</v>
      </c>
      <c r="AKI38" s="24">
        <v>156</v>
      </c>
      <c r="AKJ38" s="24">
        <v>179</v>
      </c>
      <c r="AKK38" s="24">
        <v>181</v>
      </c>
      <c r="AKL38" s="24">
        <v>104</v>
      </c>
      <c r="AKM38" s="24">
        <v>137</v>
      </c>
      <c r="AKN38" s="24">
        <v>134</v>
      </c>
      <c r="AKO38" s="24">
        <v>158</v>
      </c>
      <c r="AKP38" s="24">
        <v>186</v>
      </c>
      <c r="AKQ38" s="24">
        <v>193</v>
      </c>
      <c r="AKR38" s="24">
        <v>165</v>
      </c>
      <c r="AKS38" s="24">
        <v>158</v>
      </c>
      <c r="AKT38" s="24">
        <v>167</v>
      </c>
      <c r="AKU38" s="24">
        <v>149</v>
      </c>
      <c r="AKV38" s="24">
        <v>166</v>
      </c>
      <c r="AKW38" s="24">
        <v>150</v>
      </c>
      <c r="AKX38" s="24">
        <v>147</v>
      </c>
      <c r="AKY38" s="24">
        <v>178</v>
      </c>
      <c r="AKZ38" s="24">
        <v>242</v>
      </c>
      <c r="ALA38" s="24">
        <v>198</v>
      </c>
      <c r="ALB38" s="24">
        <v>158</v>
      </c>
      <c r="ALC38" s="24">
        <v>140</v>
      </c>
      <c r="ALD38" s="24">
        <v>186</v>
      </c>
      <c r="ALE38" s="24">
        <v>165</v>
      </c>
      <c r="ALF38" s="24">
        <v>195</v>
      </c>
      <c r="ALG38" s="24">
        <v>88</v>
      </c>
      <c r="ALH38" s="24">
        <v>145</v>
      </c>
      <c r="ALI38" s="24">
        <v>207</v>
      </c>
      <c r="ALJ38" s="24">
        <v>152</v>
      </c>
      <c r="ALK38" s="24">
        <v>174</v>
      </c>
      <c r="ALL38" s="24">
        <v>728</v>
      </c>
      <c r="ALM38" s="24">
        <v>207</v>
      </c>
      <c r="ALN38" s="24">
        <v>356</v>
      </c>
      <c r="ALO38" s="24">
        <v>261</v>
      </c>
      <c r="ALP38" s="24">
        <v>541</v>
      </c>
      <c r="ALQ38" s="24">
        <v>296</v>
      </c>
      <c r="ALR38" s="24">
        <v>170</v>
      </c>
      <c r="ALS38" s="24">
        <v>146</v>
      </c>
      <c r="ALT38" s="24">
        <v>141</v>
      </c>
      <c r="ALU38" s="24">
        <v>256</v>
      </c>
      <c r="ALV38" s="24">
        <v>180</v>
      </c>
      <c r="ALW38" s="24">
        <v>147.33332999999999</v>
      </c>
      <c r="ALX38" s="24">
        <v>135</v>
      </c>
      <c r="ALY38" s="24">
        <v>183</v>
      </c>
      <c r="ALZ38" s="24">
        <v>144</v>
      </c>
      <c r="AMA38" s="24">
        <v>158</v>
      </c>
      <c r="AMB38" s="24">
        <v>129</v>
      </c>
      <c r="AMC38" s="24">
        <v>171</v>
      </c>
      <c r="AMD38" s="24">
        <v>142</v>
      </c>
      <c r="AME38" s="24">
        <v>193</v>
      </c>
      <c r="AMF38" s="24">
        <v>174</v>
      </c>
      <c r="AMG38" s="24">
        <v>138</v>
      </c>
      <c r="AMH38" s="24">
        <v>201</v>
      </c>
      <c r="AMI38" s="24">
        <v>382</v>
      </c>
      <c r="AMJ38" s="24">
        <v>649</v>
      </c>
      <c r="AMK38" s="24">
        <v>485</v>
      </c>
      <c r="AML38" s="24">
        <v>196</v>
      </c>
      <c r="AMM38" s="24">
        <v>146</v>
      </c>
      <c r="AMN38" s="24">
        <v>195</v>
      </c>
      <c r="AMO38" s="24">
        <v>244</v>
      </c>
      <c r="AMP38" s="24">
        <v>193</v>
      </c>
      <c r="AMQ38" s="24">
        <v>88</v>
      </c>
      <c r="AMR38" s="24">
        <v>128</v>
      </c>
      <c r="AMS38" s="24">
        <v>187</v>
      </c>
      <c r="AMT38" s="24">
        <v>154</v>
      </c>
      <c r="AMU38" s="24">
        <v>179</v>
      </c>
      <c r="AMV38" s="24">
        <v>109</v>
      </c>
      <c r="AMW38" s="24">
        <v>89</v>
      </c>
      <c r="AMX38" s="24">
        <v>129</v>
      </c>
      <c r="AMY38" s="24">
        <v>160</v>
      </c>
      <c r="AMZ38" s="24">
        <v>212</v>
      </c>
      <c r="ANA38" s="24">
        <v>209</v>
      </c>
      <c r="ANB38" s="24">
        <v>306</v>
      </c>
      <c r="ANC38" s="24">
        <v>324</v>
      </c>
      <c r="AND38" s="24">
        <v>480</v>
      </c>
      <c r="ANE38" s="24">
        <v>499</v>
      </c>
      <c r="ANF38" s="24">
        <v>200</v>
      </c>
      <c r="ANG38" s="24">
        <v>132</v>
      </c>
      <c r="ANH38" s="24">
        <v>308</v>
      </c>
      <c r="ANI38" s="24">
        <v>145</v>
      </c>
      <c r="ANJ38" s="24">
        <v>117</v>
      </c>
      <c r="ANK38" s="24">
        <v>158</v>
      </c>
      <c r="ANL38" s="24">
        <v>149</v>
      </c>
      <c r="ANM38" s="24">
        <v>171</v>
      </c>
      <c r="ANN38" s="24">
        <v>173</v>
      </c>
      <c r="ANO38" s="24">
        <v>149</v>
      </c>
      <c r="ANP38" s="24">
        <v>219</v>
      </c>
      <c r="ANQ38" s="24">
        <v>150</v>
      </c>
      <c r="ANR38" s="24">
        <v>154</v>
      </c>
      <c r="ANS38" s="24">
        <v>120</v>
      </c>
      <c r="ANT38" s="24">
        <v>184</v>
      </c>
      <c r="ANU38" s="24">
        <v>96</v>
      </c>
      <c r="ANV38" s="24">
        <v>131</v>
      </c>
      <c r="ANW38" s="24">
        <v>162</v>
      </c>
      <c r="ANX38" s="24">
        <v>155</v>
      </c>
      <c r="ANY38" s="24">
        <v>166</v>
      </c>
      <c r="ANZ38" s="24">
        <v>243</v>
      </c>
      <c r="AOA38" s="24">
        <v>144</v>
      </c>
      <c r="AOB38" s="24">
        <v>171</v>
      </c>
      <c r="AOC38" s="24">
        <v>140</v>
      </c>
      <c r="AOD38" s="24">
        <v>113</v>
      </c>
      <c r="AOE38" s="24">
        <v>154</v>
      </c>
      <c r="AOF38" s="24">
        <v>140</v>
      </c>
      <c r="AOG38" s="24">
        <v>404</v>
      </c>
      <c r="AOH38" s="24">
        <v>152</v>
      </c>
      <c r="AOI38" s="24">
        <v>109</v>
      </c>
      <c r="AOJ38" s="24">
        <v>151</v>
      </c>
      <c r="AOK38" s="24">
        <v>142</v>
      </c>
      <c r="AOL38" s="24">
        <v>182</v>
      </c>
      <c r="AOM38" s="24">
        <v>163</v>
      </c>
      <c r="AON38" s="24">
        <v>173</v>
      </c>
      <c r="AOO38" s="24">
        <v>167</v>
      </c>
      <c r="AOP38" s="24">
        <v>167</v>
      </c>
      <c r="AOQ38" s="24">
        <v>182</v>
      </c>
      <c r="AOR38" s="24">
        <v>201</v>
      </c>
      <c r="AOS38" s="24">
        <v>147</v>
      </c>
      <c r="AOT38" s="24">
        <v>177</v>
      </c>
      <c r="AOU38" s="24">
        <v>149</v>
      </c>
      <c r="AOV38" s="24">
        <v>186</v>
      </c>
      <c r="AOW38" s="24">
        <v>151</v>
      </c>
      <c r="AOX38" s="24">
        <v>162</v>
      </c>
      <c r="AOY38" s="24">
        <v>83</v>
      </c>
      <c r="AOZ38" s="24">
        <v>233</v>
      </c>
      <c r="APA38" s="24">
        <v>156</v>
      </c>
      <c r="APB38" s="24">
        <v>131</v>
      </c>
      <c r="APC38" s="24">
        <f>(43*60+45)/20</f>
        <v>131.25</v>
      </c>
      <c r="APD38" s="24">
        <v>282</v>
      </c>
      <c r="APE38" s="24">
        <v>228</v>
      </c>
      <c r="APF38" s="24">
        <v>137</v>
      </c>
      <c r="APG38" s="24">
        <v>159</v>
      </c>
      <c r="APH38" s="24">
        <v>134</v>
      </c>
      <c r="API38" s="24">
        <f>+(12*60+36)/7</f>
        <v>108</v>
      </c>
      <c r="APJ38" s="24">
        <v>249</v>
      </c>
      <c r="APK38" s="24">
        <v>150</v>
      </c>
      <c r="APL38" s="24">
        <v>183</v>
      </c>
      <c r="APM38" s="24">
        <v>119</v>
      </c>
      <c r="APN38" s="24">
        <v>358</v>
      </c>
      <c r="APO38" s="24">
        <v>149</v>
      </c>
      <c r="APP38" s="24">
        <v>149</v>
      </c>
      <c r="APQ38" s="24">
        <v>138</v>
      </c>
      <c r="APR38" s="24">
        <v>125</v>
      </c>
      <c r="APS38" s="24">
        <v>221</v>
      </c>
      <c r="APT38" s="24">
        <v>169</v>
      </c>
      <c r="APU38" s="24">
        <v>121</v>
      </c>
      <c r="APV38" s="24">
        <v>76</v>
      </c>
      <c r="APW38" s="24">
        <v>97</v>
      </c>
      <c r="APX38" s="24">
        <v>181</v>
      </c>
      <c r="APY38" s="24">
        <v>141</v>
      </c>
      <c r="APZ38" s="24">
        <v>185</v>
      </c>
      <c r="AQA38" s="24">
        <v>118</v>
      </c>
      <c r="AQB38" s="24">
        <v>88</v>
      </c>
      <c r="AQC38" s="24">
        <v>165</v>
      </c>
      <c r="AQD38" s="24">
        <v>135</v>
      </c>
      <c r="AQE38" s="24">
        <v>124</v>
      </c>
      <c r="AQF38" s="24">
        <v>110</v>
      </c>
      <c r="AQG38" s="24">
        <v>128</v>
      </c>
    </row>
    <row r="39" spans="1:1125" ht="20.25" customHeight="1" x14ac:dyDescent="0.25">
      <c r="A39" s="31" t="s">
        <v>26</v>
      </c>
      <c r="B39" s="11">
        <f t="shared" ref="B39" si="645">ROUND(B38,0)/60/24</f>
        <v>8.6805555555555566E-2</v>
      </c>
      <c r="C39" s="11">
        <f t="shared" ref="C39:U39" si="646">ROUND(C38,0)/60/24</f>
        <v>0.11944444444444445</v>
      </c>
      <c r="D39" s="11">
        <f t="shared" si="646"/>
        <v>6.5277777777777782E-2</v>
      </c>
      <c r="E39" s="11">
        <f t="shared" si="646"/>
        <v>0.17430555555555557</v>
      </c>
      <c r="F39" s="11">
        <f t="shared" si="646"/>
        <v>0.125</v>
      </c>
      <c r="G39" s="11">
        <f t="shared" si="646"/>
        <v>6.25E-2</v>
      </c>
      <c r="H39" s="11">
        <f t="shared" si="646"/>
        <v>7.2916666666666671E-2</v>
      </c>
      <c r="I39" s="11">
        <f t="shared" si="646"/>
        <v>0.1875</v>
      </c>
      <c r="J39" s="11">
        <f t="shared" si="646"/>
        <v>0.12152777777777778</v>
      </c>
      <c r="K39" s="11">
        <f t="shared" si="646"/>
        <v>0.11597222222222221</v>
      </c>
      <c r="L39" s="11">
        <f t="shared" si="646"/>
        <v>0.10347222222222223</v>
      </c>
      <c r="M39" s="11">
        <f t="shared" si="646"/>
        <v>0.10625</v>
      </c>
      <c r="N39" s="11">
        <f t="shared" si="646"/>
        <v>0.10138888888888888</v>
      </c>
      <c r="O39" s="11">
        <f t="shared" si="646"/>
        <v>7.9166666666666663E-2</v>
      </c>
      <c r="P39" s="11">
        <f t="shared" si="646"/>
        <v>6.3888888888888898E-2</v>
      </c>
      <c r="Q39" s="11">
        <f t="shared" si="646"/>
        <v>8.5416666666666655E-2</v>
      </c>
      <c r="R39" s="11">
        <f t="shared" si="646"/>
        <v>0.13194444444444445</v>
      </c>
      <c r="S39" s="11">
        <f t="shared" si="646"/>
        <v>5.6944444444444443E-2</v>
      </c>
      <c r="T39" s="11">
        <f t="shared" si="646"/>
        <v>7.7777777777777779E-2</v>
      </c>
      <c r="U39" s="11">
        <f t="shared" si="646"/>
        <v>0.23263888888888887</v>
      </c>
      <c r="V39" s="11">
        <f t="shared" ref="V39:AO39" si="647">ROUND(V38,0)/60/24</f>
        <v>9.4444444444444442E-2</v>
      </c>
      <c r="W39" s="11">
        <f t="shared" si="647"/>
        <v>0.11666666666666665</v>
      </c>
      <c r="X39" s="11">
        <f t="shared" si="647"/>
        <v>0.11527777777777777</v>
      </c>
      <c r="Y39" s="11">
        <f t="shared" si="647"/>
        <v>0.16666666666666666</v>
      </c>
      <c r="Z39" s="11">
        <f t="shared" si="647"/>
        <v>7.9166666666666663E-2</v>
      </c>
      <c r="AA39" s="11">
        <f t="shared" si="647"/>
        <v>0.27569444444444441</v>
      </c>
      <c r="AB39" s="11">
        <f t="shared" si="647"/>
        <v>0.12083333333333333</v>
      </c>
      <c r="AC39" s="11">
        <f t="shared" si="647"/>
        <v>4.7916666666666663E-2</v>
      </c>
      <c r="AD39" s="11">
        <f t="shared" si="647"/>
        <v>9.9999999999999992E-2</v>
      </c>
      <c r="AE39" s="11">
        <f t="shared" si="647"/>
        <v>0.10555555555555556</v>
      </c>
      <c r="AF39" s="11">
        <f t="shared" si="647"/>
        <v>0.20833333333333334</v>
      </c>
      <c r="AG39" s="11">
        <f t="shared" si="647"/>
        <v>0.25763888888888892</v>
      </c>
      <c r="AH39" s="11">
        <f t="shared" si="647"/>
        <v>0.11527777777777777</v>
      </c>
      <c r="AI39" s="11">
        <f t="shared" si="647"/>
        <v>7.4305555555555555E-2</v>
      </c>
      <c r="AJ39" s="11">
        <f t="shared" si="647"/>
        <v>0.14097222222222222</v>
      </c>
      <c r="AK39" s="11">
        <f t="shared" si="647"/>
        <v>0.15208333333333332</v>
      </c>
      <c r="AL39" s="11">
        <f t="shared" si="647"/>
        <v>0.13125000000000001</v>
      </c>
      <c r="AM39" s="11">
        <f t="shared" si="647"/>
        <v>0.16666666666666666</v>
      </c>
      <c r="AN39" s="11">
        <f t="shared" si="647"/>
        <v>0.12916666666666668</v>
      </c>
      <c r="AO39" s="11">
        <f t="shared" si="647"/>
        <v>8.3333333333333329E-2</v>
      </c>
      <c r="AP39" s="11">
        <f t="shared" ref="AP39:BM39" si="648">ROUND(AP38,0)/60/24</f>
        <v>0.10555555555555556</v>
      </c>
      <c r="AQ39" s="11">
        <f t="shared" si="648"/>
        <v>0.10902777777777778</v>
      </c>
      <c r="AR39" s="11">
        <f t="shared" si="648"/>
        <v>0.21180555555555555</v>
      </c>
      <c r="AS39" s="11">
        <f t="shared" si="648"/>
        <v>0.12638888888888888</v>
      </c>
      <c r="AT39" s="11">
        <f t="shared" si="648"/>
        <v>7.013888888888889E-2</v>
      </c>
      <c r="AU39" s="11">
        <f t="shared" si="648"/>
        <v>0.2590277777777778</v>
      </c>
      <c r="AV39" s="11">
        <f t="shared" si="648"/>
        <v>0.10208333333333335</v>
      </c>
      <c r="AW39" s="11">
        <f t="shared" si="648"/>
        <v>7.9861111111111119E-2</v>
      </c>
      <c r="AX39" s="11">
        <f t="shared" si="648"/>
        <v>0.1534722222222222</v>
      </c>
      <c r="AY39" s="11">
        <f t="shared" si="648"/>
        <v>0.10277777777777779</v>
      </c>
      <c r="AZ39" s="11">
        <f t="shared" si="648"/>
        <v>0.20138888888888887</v>
      </c>
      <c r="BA39" s="11">
        <f t="shared" si="648"/>
        <v>9.4444444444444442E-2</v>
      </c>
      <c r="BB39" s="11">
        <f t="shared" si="648"/>
        <v>0.1076388888888889</v>
      </c>
      <c r="BC39" s="11">
        <f t="shared" si="648"/>
        <v>7.2916666666666671E-2</v>
      </c>
      <c r="BD39" s="11">
        <f t="shared" si="648"/>
        <v>9.0277777777777776E-2</v>
      </c>
      <c r="BE39" s="11">
        <f t="shared" si="648"/>
        <v>0.24652777777777779</v>
      </c>
      <c r="BF39" s="11">
        <f t="shared" si="648"/>
        <v>0.13541666666666666</v>
      </c>
      <c r="BG39" s="11">
        <f t="shared" si="648"/>
        <v>0.10347222222222223</v>
      </c>
      <c r="BH39" s="11">
        <f t="shared" si="648"/>
        <v>7.4305555555555555E-2</v>
      </c>
      <c r="BI39" s="11">
        <f t="shared" si="648"/>
        <v>0.1111111111111111</v>
      </c>
      <c r="BJ39" s="11">
        <f t="shared" si="648"/>
        <v>0.13333333333333333</v>
      </c>
      <c r="BK39" s="11">
        <f t="shared" si="648"/>
        <v>9.3055555555555558E-2</v>
      </c>
      <c r="BL39" s="11">
        <f t="shared" si="648"/>
        <v>8.6111111111111124E-2</v>
      </c>
      <c r="BM39" s="11">
        <f t="shared" si="648"/>
        <v>9.4444444444444442E-2</v>
      </c>
      <c r="BN39" s="11">
        <f t="shared" ref="BN39:BX39" si="649">ROUND(BN38,0)/60/24</f>
        <v>6.805555555555555E-2</v>
      </c>
      <c r="BO39" s="11">
        <f t="shared" si="649"/>
        <v>0.17916666666666667</v>
      </c>
      <c r="BP39" s="11">
        <f t="shared" si="649"/>
        <v>0.10208333333333335</v>
      </c>
      <c r="BQ39" s="11">
        <f t="shared" si="649"/>
        <v>0.10069444444444443</v>
      </c>
      <c r="BR39" s="11">
        <f t="shared" si="649"/>
        <v>0.11944444444444445</v>
      </c>
      <c r="BS39" s="11">
        <f t="shared" si="649"/>
        <v>0.32916666666666666</v>
      </c>
      <c r="BT39" s="11">
        <f t="shared" si="649"/>
        <v>0.11666666666666665</v>
      </c>
      <c r="BU39" s="11">
        <f t="shared" si="649"/>
        <v>0.10138888888888888</v>
      </c>
      <c r="BV39" s="11">
        <f t="shared" si="649"/>
        <v>8.819444444444445E-2</v>
      </c>
      <c r="BW39" s="11">
        <f t="shared" si="649"/>
        <v>0</v>
      </c>
      <c r="BX39" s="11">
        <f t="shared" si="649"/>
        <v>8.9583333333333334E-2</v>
      </c>
      <c r="BY39" s="11">
        <f t="shared" ref="BY39:CG39" si="650">ROUND(BY38,0)/60/24</f>
        <v>4.1666666666666664E-2</v>
      </c>
      <c r="BZ39" s="11">
        <f t="shared" si="650"/>
        <v>5.5555555555555552E-2</v>
      </c>
      <c r="CA39" s="11">
        <f t="shared" si="650"/>
        <v>3.5416666666666666E-2</v>
      </c>
      <c r="CB39" s="11">
        <f t="shared" si="650"/>
        <v>8.5416666666666655E-2</v>
      </c>
      <c r="CC39" s="11">
        <f t="shared" si="650"/>
        <v>9.4444444444444442E-2</v>
      </c>
      <c r="CD39" s="11">
        <f t="shared" si="650"/>
        <v>7.3611111111111113E-2</v>
      </c>
      <c r="CE39" s="11">
        <f t="shared" si="650"/>
        <v>1.5277777777777777E-2</v>
      </c>
      <c r="CF39" s="11">
        <f t="shared" si="650"/>
        <v>0.1111111111111111</v>
      </c>
      <c r="CG39" s="11">
        <f t="shared" si="650"/>
        <v>0.19652777777777777</v>
      </c>
      <c r="CH39" s="11">
        <f t="shared" ref="CH39:CZ39" si="651">ROUND(CH38,0)/60/24</f>
        <v>0.1388888888888889</v>
      </c>
      <c r="CI39" s="11">
        <f t="shared" si="651"/>
        <v>9.5833333333333326E-2</v>
      </c>
      <c r="CJ39" s="11">
        <f t="shared" si="651"/>
        <v>0.1534722222222222</v>
      </c>
      <c r="CK39" s="11">
        <f t="shared" si="651"/>
        <v>0.13263888888888889</v>
      </c>
      <c r="CL39" s="11">
        <f t="shared" si="651"/>
        <v>0.15416666666666667</v>
      </c>
      <c r="CM39" s="11">
        <f t="shared" si="651"/>
        <v>0.13819444444444445</v>
      </c>
      <c r="CN39" s="11">
        <f t="shared" si="651"/>
        <v>0.1111111111111111</v>
      </c>
      <c r="CO39" s="11">
        <f t="shared" si="651"/>
        <v>0.12152777777777778</v>
      </c>
      <c r="CP39" s="11">
        <f t="shared" si="651"/>
        <v>0.13333333333333333</v>
      </c>
      <c r="CQ39" s="11">
        <f t="shared" si="651"/>
        <v>0.13472222222222222</v>
      </c>
      <c r="CR39" s="11">
        <f t="shared" si="651"/>
        <v>0.15555555555555556</v>
      </c>
      <c r="CS39" s="11">
        <f t="shared" si="651"/>
        <v>9.5138888888888884E-2</v>
      </c>
      <c r="CT39" s="11">
        <f t="shared" si="651"/>
        <v>9.3055555555555558E-2</v>
      </c>
      <c r="CU39" s="11">
        <f t="shared" si="651"/>
        <v>5.8333333333333327E-2</v>
      </c>
      <c r="CV39" s="11">
        <f t="shared" si="651"/>
        <v>0</v>
      </c>
      <c r="CW39" s="11">
        <f t="shared" si="651"/>
        <v>7.2916666666666671E-2</v>
      </c>
      <c r="CX39" s="11">
        <f t="shared" si="651"/>
        <v>7.2222222222222229E-2</v>
      </c>
      <c r="CY39" s="11">
        <f t="shared" si="651"/>
        <v>0.13402777777777777</v>
      </c>
      <c r="CZ39" s="11">
        <f t="shared" si="651"/>
        <v>9.5138888888888884E-2</v>
      </c>
      <c r="DA39" s="11">
        <f t="shared" ref="DA39:DV39" si="652">ROUND(DA38,0)/60/24</f>
        <v>0.29166666666666669</v>
      </c>
      <c r="DB39" s="11">
        <f t="shared" si="652"/>
        <v>4.2361111111111106E-2</v>
      </c>
      <c r="DC39" s="11">
        <f t="shared" si="652"/>
        <v>5.9027777777777783E-2</v>
      </c>
      <c r="DD39" s="11">
        <f t="shared" si="652"/>
        <v>8.0555555555555561E-2</v>
      </c>
      <c r="DE39" s="11">
        <f t="shared" si="652"/>
        <v>0.10694444444444445</v>
      </c>
      <c r="DF39" s="11">
        <f t="shared" si="652"/>
        <v>0.15625</v>
      </c>
      <c r="DG39" s="11">
        <f t="shared" si="652"/>
        <v>9.0277777777777776E-2</v>
      </c>
      <c r="DH39" s="11">
        <f t="shared" si="652"/>
        <v>0.16805555555555554</v>
      </c>
      <c r="DI39" s="11">
        <f t="shared" si="652"/>
        <v>9.2361111111111116E-2</v>
      </c>
      <c r="DJ39" s="11">
        <f t="shared" si="652"/>
        <v>6.6666666666666666E-2</v>
      </c>
      <c r="DK39" s="11">
        <f t="shared" si="652"/>
        <v>6.1805555555555558E-2</v>
      </c>
      <c r="DL39" s="11">
        <f t="shared" si="652"/>
        <v>9.0972222222222218E-2</v>
      </c>
      <c r="DM39" s="11">
        <f t="shared" si="652"/>
        <v>5.9722222222222225E-2</v>
      </c>
      <c r="DN39" s="11">
        <f t="shared" si="652"/>
        <v>9.7916666666666666E-2</v>
      </c>
      <c r="DO39" s="11">
        <f t="shared" si="652"/>
        <v>7.3611111111111113E-2</v>
      </c>
      <c r="DP39" s="11">
        <f t="shared" si="652"/>
        <v>0.22847222222222222</v>
      </c>
      <c r="DQ39" s="11">
        <f t="shared" si="652"/>
        <v>9.9999999999999992E-2</v>
      </c>
      <c r="DR39" s="11">
        <f t="shared" si="652"/>
        <v>3.888888888888889E-2</v>
      </c>
      <c r="DS39" s="11">
        <f t="shared" si="652"/>
        <v>2.7777777777777776E-2</v>
      </c>
      <c r="DT39" s="11">
        <f t="shared" si="652"/>
        <v>5.2083333333333336E-2</v>
      </c>
      <c r="DU39" s="11">
        <f t="shared" si="652"/>
        <v>0.12986111111111112</v>
      </c>
      <c r="DV39" s="11">
        <f t="shared" si="652"/>
        <v>0.12361111111111112</v>
      </c>
      <c r="DW39" s="11">
        <f>ROUND(DW38,0)/60/24</f>
        <v>8.6805555555555566E-2</v>
      </c>
      <c r="DX39" s="11">
        <f>ROUND(DX38,0)/60/24</f>
        <v>0.28263888888888888</v>
      </c>
      <c r="DY39" s="11">
        <f t="shared" ref="DY39:ER39" si="653">ROUND(DY38,0)/60/24</f>
        <v>0.1451388888888889</v>
      </c>
      <c r="DZ39" s="11">
        <f t="shared" si="653"/>
        <v>0.27777777777777779</v>
      </c>
      <c r="EA39" s="11">
        <f t="shared" si="653"/>
        <v>0.2076388888888889</v>
      </c>
      <c r="EB39" s="11">
        <f t="shared" si="653"/>
        <v>4.0972222222222222E-2</v>
      </c>
      <c r="EC39" s="11">
        <f t="shared" si="653"/>
        <v>0.24444444444444444</v>
      </c>
      <c r="ED39" s="11">
        <f t="shared" si="653"/>
        <v>0.12222222222222222</v>
      </c>
      <c r="EE39" s="11">
        <f t="shared" si="653"/>
        <v>4.4444444444444446E-2</v>
      </c>
      <c r="EF39" s="11">
        <f t="shared" si="653"/>
        <v>5.8333333333333327E-2</v>
      </c>
      <c r="EG39" s="11">
        <f t="shared" si="653"/>
        <v>9.3055555555555558E-2</v>
      </c>
      <c r="EH39" s="11">
        <f t="shared" si="653"/>
        <v>8.6805555555555566E-2</v>
      </c>
      <c r="EI39" s="11">
        <f t="shared" si="653"/>
        <v>0.10069444444444443</v>
      </c>
      <c r="EJ39" s="11">
        <f t="shared" si="653"/>
        <v>9.1666666666666674E-2</v>
      </c>
      <c r="EK39" s="11">
        <f t="shared" si="653"/>
        <v>7.2222222222222229E-2</v>
      </c>
      <c r="EL39" s="11">
        <f t="shared" si="653"/>
        <v>9.8611111111111108E-2</v>
      </c>
      <c r="EM39" s="11">
        <f t="shared" si="653"/>
        <v>2.8472222222222222E-2</v>
      </c>
      <c r="EN39" s="11">
        <f t="shared" si="653"/>
        <v>7.2222222222222229E-2</v>
      </c>
      <c r="EO39" s="11">
        <f t="shared" si="653"/>
        <v>6.5972222222222224E-2</v>
      </c>
      <c r="EP39" s="11">
        <f t="shared" si="653"/>
        <v>4.027777777777778E-2</v>
      </c>
      <c r="EQ39" s="11">
        <f t="shared" si="653"/>
        <v>7.9166666666666663E-2</v>
      </c>
      <c r="ER39" s="11">
        <f t="shared" si="653"/>
        <v>8.6805555555555566E-2</v>
      </c>
      <c r="ES39" s="11">
        <f t="shared" ref="ES39:FE39" si="654">ROUND(ES38,0)/60/24</f>
        <v>0.13749999999999998</v>
      </c>
      <c r="ET39" s="11">
        <f t="shared" si="654"/>
        <v>5.9722222222222225E-2</v>
      </c>
      <c r="EU39" s="11">
        <f t="shared" si="654"/>
        <v>5.2083333333333336E-2</v>
      </c>
      <c r="EV39" s="11">
        <f t="shared" si="654"/>
        <v>6.3194444444444442E-2</v>
      </c>
      <c r="EW39" s="11">
        <f t="shared" si="654"/>
        <v>9.0972222222222218E-2</v>
      </c>
      <c r="EX39" s="11">
        <f t="shared" si="654"/>
        <v>4.5833333333333337E-2</v>
      </c>
      <c r="EY39" s="11">
        <f t="shared" si="654"/>
        <v>7.4305555555555555E-2</v>
      </c>
      <c r="EZ39" s="11">
        <f t="shared" si="654"/>
        <v>5.486111111111111E-2</v>
      </c>
      <c r="FA39" s="11">
        <f t="shared" si="654"/>
        <v>0.24791666666666667</v>
      </c>
      <c r="FB39" s="11">
        <f t="shared" si="654"/>
        <v>0.42569444444444443</v>
      </c>
      <c r="FC39" s="11">
        <f t="shared" si="654"/>
        <v>0.53402777777777777</v>
      </c>
      <c r="FD39" s="11">
        <f t="shared" si="654"/>
        <v>0.34791666666666665</v>
      </c>
      <c r="FE39" s="11">
        <f t="shared" si="654"/>
        <v>0.18333333333333335</v>
      </c>
      <c r="FF39" s="11">
        <f t="shared" ref="FF39:FM39" si="655">ROUND(FF38,0)/60/24</f>
        <v>6.6666666666666666E-2</v>
      </c>
      <c r="FG39" s="11">
        <f t="shared" si="655"/>
        <v>7.4999999999999997E-2</v>
      </c>
      <c r="FH39" s="11">
        <f t="shared" si="655"/>
        <v>0.17361111111111113</v>
      </c>
      <c r="FI39" s="11">
        <f>ROUND(FI38,0)/60/24</f>
        <v>7.7777777777777779E-2</v>
      </c>
      <c r="FJ39" s="11">
        <f>ROUND(FJ38,0)/60/24</f>
        <v>7.7777777777777779E-2</v>
      </c>
      <c r="FK39" s="11">
        <f t="shared" si="655"/>
        <v>0.1875</v>
      </c>
      <c r="FL39" s="11">
        <f t="shared" si="655"/>
        <v>8.819444444444445E-2</v>
      </c>
      <c r="FM39" s="11">
        <f t="shared" si="655"/>
        <v>0.40763888888888888</v>
      </c>
      <c r="FN39" s="11">
        <f>ROUND(FN38,0)/60/24</f>
        <v>0.32500000000000001</v>
      </c>
      <c r="FO39" s="11">
        <f>ROUND(FO38,0)/60/24</f>
        <v>0.19305555555555556</v>
      </c>
      <c r="FP39" s="11">
        <f>ROUND(FP38,0)/60/24</f>
        <v>9.5833333333333326E-2</v>
      </c>
      <c r="FQ39" s="11">
        <f>ROUND(FQ38,0)/60/24</f>
        <v>0.1076388888888889</v>
      </c>
      <c r="FR39" s="11">
        <f t="shared" ref="FR39:GJ39" si="656">ROUND(FR38,0)/60/24</f>
        <v>0.19166666666666665</v>
      </c>
      <c r="FS39" s="11">
        <f t="shared" si="656"/>
        <v>0.18402777777777779</v>
      </c>
      <c r="FT39" s="11">
        <f t="shared" si="656"/>
        <v>9.375E-2</v>
      </c>
      <c r="FU39" s="11">
        <f t="shared" si="656"/>
        <v>0.1111111111111111</v>
      </c>
      <c r="FV39" s="11">
        <f t="shared" si="656"/>
        <v>0.50624999999999998</v>
      </c>
      <c r="FW39" s="11">
        <f t="shared" si="656"/>
        <v>0.34513888888888888</v>
      </c>
      <c r="FX39" s="11">
        <f t="shared" si="656"/>
        <v>0.16944444444444443</v>
      </c>
      <c r="FY39" s="11">
        <f t="shared" si="656"/>
        <v>0.13333333333333333</v>
      </c>
      <c r="FZ39" s="11">
        <f t="shared" si="656"/>
        <v>0.11319444444444444</v>
      </c>
      <c r="GA39" s="11">
        <f t="shared" si="656"/>
        <v>0.10138888888888888</v>
      </c>
      <c r="GB39" s="11">
        <f t="shared" si="656"/>
        <v>0.13680555555555554</v>
      </c>
      <c r="GC39" s="11">
        <f t="shared" si="656"/>
        <v>0.12708333333333333</v>
      </c>
      <c r="GD39" s="11">
        <f t="shared" si="656"/>
        <v>9.2361111111111116E-2</v>
      </c>
      <c r="GE39" s="11">
        <f t="shared" si="656"/>
        <v>8.7500000000000008E-2</v>
      </c>
      <c r="GF39" s="11">
        <f t="shared" si="656"/>
        <v>0.19513888888888889</v>
      </c>
      <c r="GG39" s="11">
        <f t="shared" si="656"/>
        <v>0.2673611111111111</v>
      </c>
      <c r="GH39" s="11">
        <f t="shared" si="656"/>
        <v>0.27916666666666667</v>
      </c>
      <c r="GI39" s="11">
        <f t="shared" si="656"/>
        <v>0.3888888888888889</v>
      </c>
      <c r="GJ39" s="11">
        <f t="shared" si="656"/>
        <v>0.21111111111111111</v>
      </c>
      <c r="GK39" s="11">
        <f t="shared" ref="GK39:HD39" si="657">ROUND(GK38,0)/60/24</f>
        <v>0.31111111111111112</v>
      </c>
      <c r="GL39" s="11">
        <f t="shared" si="657"/>
        <v>0.24374999999999999</v>
      </c>
      <c r="GM39" s="11">
        <f t="shared" si="657"/>
        <v>0.14791666666666667</v>
      </c>
      <c r="GN39" s="11">
        <f t="shared" si="657"/>
        <v>9.7222222222222224E-2</v>
      </c>
      <c r="GO39" s="11">
        <f t="shared" si="657"/>
        <v>0.2298611111111111</v>
      </c>
      <c r="GP39" s="11">
        <f t="shared" si="657"/>
        <v>0.19027777777777777</v>
      </c>
      <c r="GQ39" s="11">
        <f t="shared" si="657"/>
        <v>0.2902777777777778</v>
      </c>
      <c r="GR39" s="11">
        <f t="shared" si="657"/>
        <v>0.22916666666666666</v>
      </c>
      <c r="GS39" s="11">
        <f t="shared" si="657"/>
        <v>0.12708333333333333</v>
      </c>
      <c r="GT39" s="11">
        <f t="shared" si="657"/>
        <v>0.1361111111111111</v>
      </c>
      <c r="GU39" s="11">
        <f t="shared" si="657"/>
        <v>0.14930555555555555</v>
      </c>
      <c r="GV39" s="11">
        <f t="shared" si="657"/>
        <v>0.14652777777777778</v>
      </c>
      <c r="GW39" s="11">
        <f t="shared" si="657"/>
        <v>9.9999999999999992E-2</v>
      </c>
      <c r="GX39" s="11">
        <f t="shared" si="657"/>
        <v>0.15277777777777776</v>
      </c>
      <c r="GY39" s="11">
        <f t="shared" si="657"/>
        <v>0.1763888888888889</v>
      </c>
      <c r="GZ39" s="11">
        <f t="shared" si="657"/>
        <v>0.1763888888888889</v>
      </c>
      <c r="HA39" s="11">
        <f t="shared" si="657"/>
        <v>0.12708333333333333</v>
      </c>
      <c r="HB39" s="11">
        <f t="shared" si="657"/>
        <v>0.10902777777777778</v>
      </c>
      <c r="HC39" s="11">
        <f t="shared" si="657"/>
        <v>0.12916666666666668</v>
      </c>
      <c r="HD39" s="11">
        <f t="shared" si="657"/>
        <v>0.14791666666666667</v>
      </c>
      <c r="HE39" s="11">
        <f t="shared" ref="HE39:HV39" si="658">ROUND(HE38,0)/60/24</f>
        <v>0.25</v>
      </c>
      <c r="HF39" s="11">
        <f t="shared" si="658"/>
        <v>9.7222222222222224E-2</v>
      </c>
      <c r="HG39" s="11">
        <f t="shared" si="658"/>
        <v>0.10555555555555556</v>
      </c>
      <c r="HH39" s="11">
        <f t="shared" si="658"/>
        <v>9.6527777777777782E-2</v>
      </c>
      <c r="HI39" s="11">
        <f t="shared" si="658"/>
        <v>8.6111111111111124E-2</v>
      </c>
      <c r="HJ39" s="11">
        <f t="shared" si="658"/>
        <v>0.13958333333333334</v>
      </c>
      <c r="HK39" s="11">
        <f t="shared" si="658"/>
        <v>0.11666666666666665</v>
      </c>
      <c r="HL39" s="11">
        <f t="shared" si="658"/>
        <v>0.18819444444444444</v>
      </c>
      <c r="HM39" s="11">
        <f t="shared" si="658"/>
        <v>0.1673611111111111</v>
      </c>
      <c r="HN39" s="11">
        <f t="shared" si="658"/>
        <v>0.49236111111111108</v>
      </c>
      <c r="HO39" s="11">
        <f t="shared" si="658"/>
        <v>0.22708333333333333</v>
      </c>
      <c r="HP39" s="11">
        <f t="shared" si="658"/>
        <v>0.10833333333333334</v>
      </c>
      <c r="HQ39" s="11">
        <f t="shared" si="658"/>
        <v>0.10208333333333335</v>
      </c>
      <c r="HR39" s="11">
        <f t="shared" si="658"/>
        <v>8.0555555555555561E-2</v>
      </c>
      <c r="HS39" s="11">
        <f t="shared" si="658"/>
        <v>0</v>
      </c>
      <c r="HT39" s="11">
        <f t="shared" si="658"/>
        <v>0.1590277777777778</v>
      </c>
      <c r="HU39" s="11">
        <f t="shared" si="658"/>
        <v>0.10277777777777779</v>
      </c>
      <c r="HV39" s="11">
        <f t="shared" si="658"/>
        <v>0.12013888888888889</v>
      </c>
      <c r="HW39" s="11">
        <f t="shared" ref="HW39:IS39" si="659">ROUND(HW38,0)/60/24</f>
        <v>0.23750000000000002</v>
      </c>
      <c r="HX39" s="11">
        <f t="shared" si="659"/>
        <v>0.11388888888888889</v>
      </c>
      <c r="HY39" s="11">
        <f t="shared" si="659"/>
        <v>8.1944444444444445E-2</v>
      </c>
      <c r="HZ39" s="11">
        <f t="shared" si="659"/>
        <v>0.11944444444444445</v>
      </c>
      <c r="IA39" s="11">
        <f t="shared" si="659"/>
        <v>0.18402777777777779</v>
      </c>
      <c r="IB39" s="11">
        <f t="shared" si="659"/>
        <v>0.15555555555555556</v>
      </c>
      <c r="IC39" s="11">
        <f t="shared" si="659"/>
        <v>9.4444444444444442E-2</v>
      </c>
      <c r="ID39" s="11">
        <f t="shared" si="659"/>
        <v>0.19305555555555556</v>
      </c>
      <c r="IE39" s="11">
        <f t="shared" si="659"/>
        <v>0.14722222222222223</v>
      </c>
      <c r="IF39" s="11">
        <f t="shared" si="659"/>
        <v>0.3527777777777778</v>
      </c>
      <c r="IG39" s="11">
        <f t="shared" si="659"/>
        <v>0.1361111111111111</v>
      </c>
      <c r="IH39" s="11">
        <f t="shared" si="659"/>
        <v>0.10694444444444445</v>
      </c>
      <c r="II39" s="11">
        <f t="shared" si="659"/>
        <v>0.18472222222222223</v>
      </c>
      <c r="IJ39" s="11">
        <f t="shared" si="659"/>
        <v>7.013888888888889E-2</v>
      </c>
      <c r="IK39" s="11">
        <f t="shared" si="659"/>
        <v>9.1666666666666674E-2</v>
      </c>
      <c r="IL39" s="11">
        <f t="shared" si="659"/>
        <v>0.11458333333333333</v>
      </c>
      <c r="IM39" s="11">
        <f t="shared" si="659"/>
        <v>0.26111111111111113</v>
      </c>
      <c r="IN39" s="11">
        <f t="shared" si="659"/>
        <v>0</v>
      </c>
      <c r="IO39" s="11">
        <f t="shared" si="659"/>
        <v>0.16805555555555554</v>
      </c>
      <c r="IP39" s="11">
        <f t="shared" si="659"/>
        <v>0.10486111111111111</v>
      </c>
      <c r="IQ39" s="11">
        <f t="shared" si="659"/>
        <v>7.3611111111111113E-2</v>
      </c>
      <c r="IR39" s="11">
        <f t="shared" si="659"/>
        <v>4.4444444444444446E-2</v>
      </c>
      <c r="IS39" s="11">
        <f t="shared" si="659"/>
        <v>0.44861111111111113</v>
      </c>
      <c r="IT39" s="11">
        <f t="shared" ref="IT39:JK39" si="660">ROUND(IT38,0)/60/24</f>
        <v>0.11736111111111112</v>
      </c>
      <c r="IU39" s="11">
        <f t="shared" si="660"/>
        <v>0.18888888888888888</v>
      </c>
      <c r="IV39" s="11">
        <f t="shared" si="660"/>
        <v>0.14791666666666667</v>
      </c>
      <c r="IW39" s="11">
        <f t="shared" si="660"/>
        <v>0.15625</v>
      </c>
      <c r="IX39" s="11">
        <f t="shared" si="660"/>
        <v>0.14583333333333334</v>
      </c>
      <c r="IY39" s="11">
        <f t="shared" si="660"/>
        <v>0.24513888888888891</v>
      </c>
      <c r="IZ39" s="11">
        <f t="shared" si="660"/>
        <v>0.20833333333333334</v>
      </c>
      <c r="JA39" s="11">
        <f t="shared" si="660"/>
        <v>0.19236111111111109</v>
      </c>
      <c r="JB39" s="11">
        <f t="shared" si="660"/>
        <v>0.18333333333333335</v>
      </c>
      <c r="JC39" s="11">
        <f t="shared" si="660"/>
        <v>0.19513888888888889</v>
      </c>
      <c r="JD39" s="11">
        <f t="shared" si="660"/>
        <v>0.30069444444444443</v>
      </c>
      <c r="JE39" s="11">
        <f t="shared" si="660"/>
        <v>7.7777777777777779E-2</v>
      </c>
      <c r="JF39" s="11">
        <f t="shared" si="660"/>
        <v>0.24305555555555555</v>
      </c>
      <c r="JG39" s="11">
        <f t="shared" si="660"/>
        <v>0.1534722222222222</v>
      </c>
      <c r="JH39" s="11">
        <f t="shared" si="660"/>
        <v>0.12013888888888889</v>
      </c>
      <c r="JI39" s="11">
        <f t="shared" si="660"/>
        <v>0.16111111111111112</v>
      </c>
      <c r="JJ39" s="11">
        <f t="shared" si="660"/>
        <v>9.5833333333333326E-2</v>
      </c>
      <c r="JK39" s="11">
        <f t="shared" si="660"/>
        <v>0.12569444444444444</v>
      </c>
      <c r="JL39" s="11">
        <f t="shared" ref="JL39:KK39" si="661">ROUND(JL38,0)/60/24</f>
        <v>0.23402777777777775</v>
      </c>
      <c r="JM39" s="11">
        <f t="shared" si="661"/>
        <v>0.13125000000000001</v>
      </c>
      <c r="JN39" s="11">
        <f t="shared" si="661"/>
        <v>0.13263888888888889</v>
      </c>
      <c r="JO39" s="11">
        <f t="shared" si="661"/>
        <v>0.15208333333333332</v>
      </c>
      <c r="JP39" s="11">
        <f t="shared" si="661"/>
        <v>9.0277777777777776E-2</v>
      </c>
      <c r="JQ39" s="11">
        <f t="shared" si="661"/>
        <v>0.17361111111111113</v>
      </c>
      <c r="JR39" s="11">
        <f t="shared" si="661"/>
        <v>0.12986111111111112</v>
      </c>
      <c r="JS39" s="11">
        <f t="shared" si="661"/>
        <v>9.6527777777777782E-2</v>
      </c>
      <c r="JT39" s="11">
        <f t="shared" si="661"/>
        <v>0.11319444444444444</v>
      </c>
      <c r="JU39" s="11">
        <f t="shared" si="661"/>
        <v>0.18194444444444444</v>
      </c>
      <c r="JV39" s="11">
        <f t="shared" si="661"/>
        <v>0.13472222222222222</v>
      </c>
      <c r="JW39" s="11">
        <f t="shared" si="661"/>
        <v>0.25</v>
      </c>
      <c r="JX39" s="11">
        <f t="shared" si="661"/>
        <v>0.14861111111111111</v>
      </c>
      <c r="JY39" s="11">
        <f t="shared" si="661"/>
        <v>0.16041666666666668</v>
      </c>
      <c r="JZ39" s="11">
        <f t="shared" si="661"/>
        <v>0.21458333333333335</v>
      </c>
      <c r="KA39" s="11">
        <f t="shared" si="661"/>
        <v>0.1534722222222222</v>
      </c>
      <c r="KB39" s="11">
        <f t="shared" si="661"/>
        <v>0.10972222222222222</v>
      </c>
      <c r="KC39" s="11">
        <f t="shared" si="661"/>
        <v>8.4722222222222213E-2</v>
      </c>
      <c r="KD39" s="11">
        <f t="shared" si="661"/>
        <v>8.4722222222222213E-2</v>
      </c>
      <c r="KE39" s="11">
        <f t="shared" si="661"/>
        <v>0.14166666666666666</v>
      </c>
      <c r="KF39" s="11">
        <f t="shared" si="661"/>
        <v>0.18611111111111112</v>
      </c>
      <c r="KG39" s="11">
        <f t="shared" si="661"/>
        <v>0.21875</v>
      </c>
      <c r="KH39" s="11">
        <f t="shared" si="661"/>
        <v>0.16944444444444443</v>
      </c>
      <c r="KI39" s="11">
        <f t="shared" si="661"/>
        <v>0.16666666666666666</v>
      </c>
      <c r="KJ39" s="11">
        <f t="shared" si="661"/>
        <v>0.1423611111111111</v>
      </c>
      <c r="KK39" s="11">
        <f t="shared" si="661"/>
        <v>0.17500000000000002</v>
      </c>
      <c r="KL39" s="11">
        <f t="shared" ref="KL39:LC39" si="662">ROUND(KL38,0)/60/24</f>
        <v>9.5138888888888884E-2</v>
      </c>
      <c r="KM39" s="11">
        <f t="shared" si="662"/>
        <v>0.11041666666666666</v>
      </c>
      <c r="KN39" s="11">
        <f t="shared" si="662"/>
        <v>4.5833333333333337E-2</v>
      </c>
      <c r="KO39" s="11">
        <f t="shared" si="662"/>
        <v>0.11388888888888889</v>
      </c>
      <c r="KP39" s="11">
        <f t="shared" si="662"/>
        <v>0.17361111111111113</v>
      </c>
      <c r="KQ39" s="11">
        <f t="shared" si="662"/>
        <v>0.14305555555555555</v>
      </c>
      <c r="KR39" s="11">
        <f t="shared" si="662"/>
        <v>0.10208333333333335</v>
      </c>
      <c r="KS39" s="11">
        <f t="shared" si="662"/>
        <v>0.10694444444444445</v>
      </c>
      <c r="KT39" s="11">
        <f t="shared" si="662"/>
        <v>0.18333333333333335</v>
      </c>
      <c r="KU39" s="11">
        <f t="shared" si="662"/>
        <v>0.17152777777777775</v>
      </c>
      <c r="KV39" s="11">
        <f t="shared" si="662"/>
        <v>0.26805555555555555</v>
      </c>
      <c r="KW39" s="11">
        <f t="shared" si="662"/>
        <v>0.14652777777777778</v>
      </c>
      <c r="KX39" s="11">
        <f t="shared" si="662"/>
        <v>0.13194444444444445</v>
      </c>
      <c r="KY39" s="11">
        <f t="shared" si="662"/>
        <v>0.24583333333333335</v>
      </c>
      <c r="KZ39" s="11">
        <f t="shared" si="662"/>
        <v>0.15763888888888888</v>
      </c>
      <c r="LA39" s="11">
        <f t="shared" si="662"/>
        <v>8.8888888888888892E-2</v>
      </c>
      <c r="LB39" s="11">
        <f t="shared" si="662"/>
        <v>0.15138888888888888</v>
      </c>
      <c r="LC39" s="11">
        <f t="shared" si="662"/>
        <v>0.23055555555555554</v>
      </c>
      <c r="LD39" s="11">
        <f t="shared" ref="LD39:LX39" si="663">ROUND(LD38,0)/60/24</f>
        <v>0.27777777777777779</v>
      </c>
      <c r="LE39" s="11">
        <f t="shared" si="663"/>
        <v>0.17916666666666667</v>
      </c>
      <c r="LF39" s="11">
        <f t="shared" si="663"/>
        <v>0.16597222222222222</v>
      </c>
      <c r="LG39" s="11">
        <f t="shared" si="663"/>
        <v>6.5277777777777782E-2</v>
      </c>
      <c r="LH39" s="11">
        <f t="shared" si="663"/>
        <v>0.17708333333333334</v>
      </c>
      <c r="LI39" s="11">
        <f t="shared" si="663"/>
        <v>0.16944444444444443</v>
      </c>
      <c r="LJ39" s="11">
        <f t="shared" si="663"/>
        <v>0.16805555555555554</v>
      </c>
      <c r="LK39" s="11">
        <f>ROUND(LK38,0)/60/24</f>
        <v>9.930555555555555E-2</v>
      </c>
      <c r="LL39" s="11">
        <f t="shared" si="663"/>
        <v>0.11319444444444444</v>
      </c>
      <c r="LM39" s="11">
        <f t="shared" si="663"/>
        <v>9.3055555555555558E-2</v>
      </c>
      <c r="LN39" s="11">
        <f t="shared" si="663"/>
        <v>0.13819444444444445</v>
      </c>
      <c r="LO39" s="11">
        <f t="shared" si="663"/>
        <v>0.15972222222222224</v>
      </c>
      <c r="LP39" s="11">
        <f t="shared" si="663"/>
        <v>4.5138888888888888E-2</v>
      </c>
      <c r="LQ39" s="11">
        <f t="shared" si="663"/>
        <v>0.12916666666666668</v>
      </c>
      <c r="LR39" s="11">
        <f>ROUND(LR38,0)/60/24</f>
        <v>0.11527777777777777</v>
      </c>
      <c r="LS39" s="11">
        <f t="shared" si="663"/>
        <v>0.14027777777777778</v>
      </c>
      <c r="LT39" s="11">
        <f t="shared" si="663"/>
        <v>0.1277777777777778</v>
      </c>
      <c r="LU39" s="11">
        <f t="shared" si="663"/>
        <v>0.12291666666666667</v>
      </c>
      <c r="LV39" s="11">
        <f t="shared" si="663"/>
        <v>0.10208333333333335</v>
      </c>
      <c r="LW39" s="11">
        <f t="shared" si="663"/>
        <v>0.15763888888888888</v>
      </c>
      <c r="LX39" s="11">
        <f t="shared" si="663"/>
        <v>0.17708333333333334</v>
      </c>
      <c r="LY39" s="11">
        <f t="shared" ref="LY39:MU39" si="664">ROUND(LY38,0)/60/24</f>
        <v>0.1361111111111111</v>
      </c>
      <c r="LZ39" s="11">
        <f t="shared" si="664"/>
        <v>8.8888888888888892E-2</v>
      </c>
      <c r="MA39" s="11">
        <f t="shared" si="664"/>
        <v>0.125</v>
      </c>
      <c r="MB39" s="11">
        <f t="shared" si="664"/>
        <v>0.15694444444444444</v>
      </c>
      <c r="MC39" s="11">
        <f t="shared" si="664"/>
        <v>0.15555555555555556</v>
      </c>
      <c r="MD39" s="11">
        <f t="shared" si="664"/>
        <v>0.11944444444444445</v>
      </c>
      <c r="ME39" s="11">
        <f t="shared" si="664"/>
        <v>9.4444444444444442E-2</v>
      </c>
      <c r="MF39" s="11">
        <f t="shared" si="664"/>
        <v>0.14861111111111111</v>
      </c>
      <c r="MG39" s="11">
        <f t="shared" si="664"/>
        <v>0.45555555555555555</v>
      </c>
      <c r="MH39" s="11">
        <f t="shared" si="664"/>
        <v>0.11180555555555555</v>
      </c>
      <c r="MI39" s="11">
        <f t="shared" si="664"/>
        <v>0.10069444444444443</v>
      </c>
      <c r="MJ39" s="11">
        <f t="shared" si="664"/>
        <v>0.14375000000000002</v>
      </c>
      <c r="MK39" s="11">
        <f t="shared" si="664"/>
        <v>0.11041666666666666</v>
      </c>
      <c r="ML39" s="11">
        <f t="shared" si="664"/>
        <v>0.16805555555555554</v>
      </c>
      <c r="MM39" s="11">
        <f t="shared" si="664"/>
        <v>0.14375000000000002</v>
      </c>
      <c r="MN39" s="11">
        <f t="shared" si="664"/>
        <v>0.11944444444444445</v>
      </c>
      <c r="MO39" s="11">
        <f t="shared" si="664"/>
        <v>0.15138888888888888</v>
      </c>
      <c r="MP39" s="11">
        <f t="shared" si="664"/>
        <v>0.12986111111111112</v>
      </c>
      <c r="MQ39" s="11">
        <f t="shared" si="664"/>
        <v>0.13194444444444445</v>
      </c>
      <c r="MR39" s="11">
        <f t="shared" si="664"/>
        <v>0.14861111111111111</v>
      </c>
      <c r="MS39" s="11">
        <f t="shared" si="664"/>
        <v>0.12986111111111112</v>
      </c>
      <c r="MT39" s="11">
        <f t="shared" si="664"/>
        <v>0.16319444444444445</v>
      </c>
      <c r="MU39" s="11">
        <f t="shared" si="664"/>
        <v>0.11736111111111112</v>
      </c>
      <c r="MV39" s="11">
        <f t="shared" ref="MV39:NO39" si="665">ROUND(MV38,0)/60/24</f>
        <v>0.25138888888888888</v>
      </c>
      <c r="MW39" s="11">
        <f t="shared" si="665"/>
        <v>0.20972222222222223</v>
      </c>
      <c r="MX39" s="11">
        <f t="shared" si="665"/>
        <v>5.3472222222222227E-2</v>
      </c>
      <c r="MY39" s="11">
        <f t="shared" si="665"/>
        <v>5.9722222222222225E-2</v>
      </c>
      <c r="MZ39" s="11">
        <f t="shared" si="665"/>
        <v>0.1423611111111111</v>
      </c>
      <c r="NA39" s="11">
        <f t="shared" si="665"/>
        <v>0.12152777777777778</v>
      </c>
      <c r="NB39" s="11">
        <f t="shared" si="665"/>
        <v>0.12638888888888888</v>
      </c>
      <c r="NC39" s="11">
        <f t="shared" si="665"/>
        <v>0.10347222222222223</v>
      </c>
      <c r="ND39" s="11">
        <f t="shared" si="665"/>
        <v>0.12430555555555556</v>
      </c>
      <c r="NE39" s="11">
        <f t="shared" si="665"/>
        <v>0.19999999999999998</v>
      </c>
      <c r="NF39" s="11">
        <f t="shared" si="665"/>
        <v>0.23958333333333334</v>
      </c>
      <c r="NG39" s="11">
        <f t="shared" si="665"/>
        <v>0.14027777777777778</v>
      </c>
      <c r="NH39" s="11">
        <f t="shared" si="665"/>
        <v>0</v>
      </c>
      <c r="NI39" s="11">
        <f t="shared" si="665"/>
        <v>0.12013888888888889</v>
      </c>
      <c r="NJ39" s="11">
        <f t="shared" si="665"/>
        <v>6.7361111111111108E-2</v>
      </c>
      <c r="NK39" s="11">
        <f t="shared" si="665"/>
        <v>0.10277777777777779</v>
      </c>
      <c r="NL39" s="11">
        <f t="shared" si="665"/>
        <v>8.1250000000000003E-2</v>
      </c>
      <c r="NM39" s="11">
        <f t="shared" si="665"/>
        <v>9.6527777777777782E-2</v>
      </c>
      <c r="NN39" s="11">
        <f t="shared" si="665"/>
        <v>0.1076388888888889</v>
      </c>
      <c r="NO39" s="11">
        <f t="shared" si="665"/>
        <v>0.10555555555555556</v>
      </c>
      <c r="NP39" s="11">
        <f t="shared" ref="NP39:OH39" si="666">ROUND(NP38,0)/60/24</f>
        <v>0.10972222222222222</v>
      </c>
      <c r="NQ39" s="11">
        <f t="shared" si="666"/>
        <v>0.17986111111111111</v>
      </c>
      <c r="NR39" s="11">
        <f t="shared" si="666"/>
        <v>0.13541666666666666</v>
      </c>
      <c r="NS39" s="11">
        <f t="shared" si="666"/>
        <v>0.12152777777777778</v>
      </c>
      <c r="NT39" s="11">
        <f t="shared" si="666"/>
        <v>0.22569444444444445</v>
      </c>
      <c r="NU39" s="11">
        <f t="shared" si="666"/>
        <v>0.13194444444444445</v>
      </c>
      <c r="NV39" s="11">
        <f t="shared" si="666"/>
        <v>9.5833333333333326E-2</v>
      </c>
      <c r="NW39" s="11">
        <f t="shared" si="666"/>
        <v>0.10833333333333334</v>
      </c>
      <c r="NX39" s="11">
        <f t="shared" si="666"/>
        <v>0.11666666666666665</v>
      </c>
      <c r="NY39" s="11">
        <f t="shared" si="666"/>
        <v>0.20277777777777775</v>
      </c>
      <c r="NZ39" s="11">
        <f t="shared" si="666"/>
        <v>0.1125</v>
      </c>
      <c r="OA39" s="11">
        <f t="shared" si="666"/>
        <v>5.2777777777777778E-2</v>
      </c>
      <c r="OB39" s="11">
        <f t="shared" si="666"/>
        <v>9.2361111111111116E-2</v>
      </c>
      <c r="OC39" s="11">
        <f t="shared" si="666"/>
        <v>7.9861111111111119E-2</v>
      </c>
      <c r="OD39" s="11">
        <f t="shared" si="666"/>
        <v>0.12708333333333333</v>
      </c>
      <c r="OE39" s="11">
        <f t="shared" si="666"/>
        <v>0.13749999999999998</v>
      </c>
      <c r="OF39" s="11">
        <f t="shared" si="666"/>
        <v>8.0555555555555561E-2</v>
      </c>
      <c r="OG39" s="11">
        <f t="shared" si="666"/>
        <v>8.7500000000000008E-2</v>
      </c>
      <c r="OH39" s="11">
        <f t="shared" si="666"/>
        <v>0.11597222222222221</v>
      </c>
      <c r="OI39" s="11">
        <f t="shared" ref="OI39:PG39" si="667">ROUND(OI38,0)/60/24</f>
        <v>0.27708333333333335</v>
      </c>
      <c r="OJ39" s="11">
        <f t="shared" si="667"/>
        <v>0.1534722222222222</v>
      </c>
      <c r="OK39" s="11">
        <f t="shared" si="667"/>
        <v>0.13680555555555554</v>
      </c>
      <c r="OL39" s="11">
        <f t="shared" si="667"/>
        <v>0.14861111111111111</v>
      </c>
      <c r="OM39" s="11">
        <f t="shared" si="667"/>
        <v>8.7500000000000008E-2</v>
      </c>
      <c r="ON39" s="11">
        <f t="shared" si="667"/>
        <v>0.16805555555555554</v>
      </c>
      <c r="OO39" s="11">
        <f t="shared" si="667"/>
        <v>6.1111111111111109E-2</v>
      </c>
      <c r="OP39" s="11">
        <f t="shared" si="667"/>
        <v>8.3333333333333329E-2</v>
      </c>
      <c r="OQ39" s="11">
        <f t="shared" si="667"/>
        <v>0.1423611111111111</v>
      </c>
      <c r="OR39" s="11">
        <f t="shared" si="667"/>
        <v>0.13680555555555554</v>
      </c>
      <c r="OS39" s="11">
        <f t="shared" si="667"/>
        <v>0.29930555555555555</v>
      </c>
      <c r="OT39" s="11">
        <f t="shared" si="667"/>
        <v>0.12291666666666667</v>
      </c>
      <c r="OU39" s="11">
        <f t="shared" si="667"/>
        <v>0.15416666666666667</v>
      </c>
      <c r="OV39" s="11">
        <f t="shared" si="667"/>
        <v>8.1944444444444445E-2</v>
      </c>
      <c r="OW39" s="11">
        <f t="shared" si="667"/>
        <v>0.12291666666666667</v>
      </c>
      <c r="OX39" s="11">
        <f t="shared" si="667"/>
        <v>0.13263888888888889</v>
      </c>
      <c r="OY39" s="11">
        <f t="shared" si="667"/>
        <v>0.1388888888888889</v>
      </c>
      <c r="OZ39" s="11">
        <f t="shared" si="667"/>
        <v>0.12638888888888888</v>
      </c>
      <c r="PA39" s="11">
        <f t="shared" si="667"/>
        <v>0.11458333333333333</v>
      </c>
      <c r="PB39" s="11">
        <f t="shared" si="667"/>
        <v>0.12291666666666667</v>
      </c>
      <c r="PC39" s="11">
        <f t="shared" si="667"/>
        <v>0.10902777777777778</v>
      </c>
      <c r="PD39" s="11">
        <f t="shared" si="667"/>
        <v>0.1111111111111111</v>
      </c>
      <c r="PE39" s="11">
        <f t="shared" si="667"/>
        <v>0.20555555555555557</v>
      </c>
      <c r="PF39" s="11">
        <f t="shared" si="667"/>
        <v>0.13263888888888889</v>
      </c>
      <c r="PG39" s="11">
        <f t="shared" si="667"/>
        <v>0.11458333333333333</v>
      </c>
      <c r="PH39" s="11">
        <f t="shared" ref="PH39:PZ39" si="668">ROUND(PH38,0)/60/24</f>
        <v>0.10486111111111111</v>
      </c>
      <c r="PI39" s="11">
        <f t="shared" si="668"/>
        <v>0.14722222222222223</v>
      </c>
      <c r="PJ39" s="11">
        <f t="shared" si="668"/>
        <v>0.10486111111111111</v>
      </c>
      <c r="PK39" s="11">
        <f t="shared" si="668"/>
        <v>0.12847222222222224</v>
      </c>
      <c r="PL39" s="11">
        <f t="shared" si="668"/>
        <v>0.3347222222222222</v>
      </c>
      <c r="PM39" s="11">
        <f t="shared" si="668"/>
        <v>0.15555555555555556</v>
      </c>
      <c r="PN39" s="11">
        <f t="shared" si="668"/>
        <v>0.10972222222222222</v>
      </c>
      <c r="PO39" s="11">
        <f t="shared" si="668"/>
        <v>0.10833333333333334</v>
      </c>
      <c r="PP39" s="11">
        <f t="shared" si="668"/>
        <v>0.12638888888888888</v>
      </c>
      <c r="PQ39" s="11">
        <f t="shared" si="668"/>
        <v>0.15069444444444444</v>
      </c>
      <c r="PR39" s="11">
        <f t="shared" si="668"/>
        <v>0.14097222222222222</v>
      </c>
      <c r="PS39" s="11">
        <f t="shared" si="668"/>
        <v>0.16666666666666666</v>
      </c>
      <c r="PT39" s="11">
        <f t="shared" si="668"/>
        <v>9.8611111111111108E-2</v>
      </c>
      <c r="PU39" s="11">
        <f t="shared" si="668"/>
        <v>0.10486111111111111</v>
      </c>
      <c r="PV39" s="11">
        <f t="shared" si="668"/>
        <v>0.14722222222222223</v>
      </c>
      <c r="PW39" s="11">
        <f t="shared" si="668"/>
        <v>0.12916666666666668</v>
      </c>
      <c r="PX39" s="11">
        <f t="shared" si="668"/>
        <v>0.22708333333333333</v>
      </c>
      <c r="PY39" s="11">
        <f t="shared" si="668"/>
        <v>0.16319444444444445</v>
      </c>
      <c r="PZ39" s="11">
        <f t="shared" si="668"/>
        <v>0.11944444444444445</v>
      </c>
      <c r="QA39" s="11">
        <f t="shared" ref="QA39:QW39" si="669">ROUND(QA38,0)/60/24</f>
        <v>0.32777777777777778</v>
      </c>
      <c r="QB39" s="11">
        <f t="shared" si="669"/>
        <v>0.14166666666666666</v>
      </c>
      <c r="QC39" s="11">
        <f t="shared" si="669"/>
        <v>0.18402777777777779</v>
      </c>
      <c r="QD39" s="11">
        <f t="shared" si="669"/>
        <v>0.27569444444444441</v>
      </c>
      <c r="QE39" s="11">
        <f t="shared" si="669"/>
        <v>7.7083333333333337E-2</v>
      </c>
      <c r="QF39" s="11">
        <f t="shared" si="669"/>
        <v>0.11736111111111112</v>
      </c>
      <c r="QG39" s="11">
        <f t="shared" si="669"/>
        <v>9.0972222222222218E-2</v>
      </c>
      <c r="QH39" s="11">
        <f t="shared" si="669"/>
        <v>0.1277777777777778</v>
      </c>
      <c r="QI39" s="11">
        <f t="shared" si="669"/>
        <v>0.24166666666666667</v>
      </c>
      <c r="QJ39" s="11">
        <f t="shared" si="669"/>
        <v>0.13541666666666666</v>
      </c>
      <c r="QK39" s="11">
        <f t="shared" si="669"/>
        <v>9.3055555555555558E-2</v>
      </c>
      <c r="QL39" s="11">
        <f t="shared" si="669"/>
        <v>0.10486111111111111</v>
      </c>
      <c r="QM39" s="11">
        <f t="shared" si="669"/>
        <v>0.11041666666666666</v>
      </c>
      <c r="QN39" s="11">
        <f t="shared" si="669"/>
        <v>0.20138888888888887</v>
      </c>
      <c r="QO39" s="11">
        <f t="shared" si="669"/>
        <v>8.1944444444444445E-2</v>
      </c>
      <c r="QP39" s="11">
        <f t="shared" si="669"/>
        <v>9.4444444444444442E-2</v>
      </c>
      <c r="QQ39" s="11">
        <f t="shared" si="669"/>
        <v>9.1666666666666674E-2</v>
      </c>
      <c r="QR39" s="11">
        <f t="shared" si="669"/>
        <v>7.6388888888888881E-2</v>
      </c>
      <c r="QS39" s="11">
        <f t="shared" si="669"/>
        <v>0.11527777777777777</v>
      </c>
      <c r="QT39" s="11">
        <f t="shared" si="669"/>
        <v>0.14027777777777778</v>
      </c>
      <c r="QU39" s="11">
        <f t="shared" si="669"/>
        <v>8.7500000000000008E-2</v>
      </c>
      <c r="QV39" s="11">
        <f t="shared" si="669"/>
        <v>0.14305555555555555</v>
      </c>
      <c r="QW39" s="11">
        <f t="shared" si="669"/>
        <v>0.18888888888888888</v>
      </c>
      <c r="QX39" s="11">
        <f t="shared" ref="QX39:RN39" si="670">ROUND(QX38,0)/60/24</f>
        <v>0.11527777777777777</v>
      </c>
      <c r="QY39" s="11">
        <f t="shared" si="670"/>
        <v>0.10138888888888888</v>
      </c>
      <c r="QZ39" s="11">
        <f t="shared" si="670"/>
        <v>0.12013888888888889</v>
      </c>
      <c r="RA39" s="11">
        <f t="shared" si="670"/>
        <v>9.8611111111111108E-2</v>
      </c>
      <c r="RB39" s="11">
        <f t="shared" si="670"/>
        <v>0.28541666666666665</v>
      </c>
      <c r="RC39" s="11">
        <f t="shared" si="670"/>
        <v>0.15625</v>
      </c>
      <c r="RD39" s="11">
        <f t="shared" si="670"/>
        <v>0.16597222222222222</v>
      </c>
      <c r="RE39" s="11">
        <f t="shared" si="670"/>
        <v>9.0277777777777776E-2</v>
      </c>
      <c r="RF39" s="11">
        <f t="shared" si="670"/>
        <v>8.7500000000000008E-2</v>
      </c>
      <c r="RG39" s="11">
        <f t="shared" si="670"/>
        <v>0.10555555555555556</v>
      </c>
      <c r="RH39" s="11">
        <f t="shared" si="670"/>
        <v>0.17430555555555557</v>
      </c>
      <c r="RI39" s="11">
        <f t="shared" si="670"/>
        <v>5.9722222222222225E-2</v>
      </c>
      <c r="RJ39" s="11">
        <f t="shared" si="670"/>
        <v>0.12361111111111112</v>
      </c>
      <c r="RK39" s="11">
        <f t="shared" si="670"/>
        <v>0.11458333333333333</v>
      </c>
      <c r="RL39" s="11">
        <f t="shared" si="670"/>
        <v>0.11875000000000001</v>
      </c>
      <c r="RM39" s="11">
        <f t="shared" si="670"/>
        <v>0.1111111111111111</v>
      </c>
      <c r="RN39" s="11">
        <f t="shared" si="670"/>
        <v>0.13333333333333333</v>
      </c>
      <c r="RO39" s="11">
        <f t="shared" ref="RO39:SK39" si="671">ROUND(RO38,0)/60/24</f>
        <v>0.1125</v>
      </c>
      <c r="RP39" s="11">
        <f t="shared" si="671"/>
        <v>0.15694444444444444</v>
      </c>
      <c r="RQ39" s="11">
        <f t="shared" si="671"/>
        <v>7.9861111111111119E-2</v>
      </c>
      <c r="RR39" s="11">
        <f t="shared" si="671"/>
        <v>0.10972222222222222</v>
      </c>
      <c r="RS39" s="11">
        <f t="shared" si="671"/>
        <v>7.013888888888889E-2</v>
      </c>
      <c r="RT39" s="11">
        <f t="shared" si="671"/>
        <v>0.35486111111111113</v>
      </c>
      <c r="RU39" s="11">
        <f t="shared" si="671"/>
        <v>0.13819444444444445</v>
      </c>
      <c r="RV39" s="11">
        <f t="shared" si="671"/>
        <v>0.10069444444444443</v>
      </c>
      <c r="RW39" s="11">
        <f t="shared" si="671"/>
        <v>9.9999999999999992E-2</v>
      </c>
      <c r="RX39" s="11">
        <f t="shared" si="671"/>
        <v>0.14305555555555555</v>
      </c>
      <c r="RY39" s="11">
        <f t="shared" si="671"/>
        <v>0.11458333333333333</v>
      </c>
      <c r="RZ39" s="11">
        <f t="shared" si="671"/>
        <v>9.6527777777777782E-2</v>
      </c>
      <c r="SA39" s="11">
        <f t="shared" si="671"/>
        <v>8.3333333333333329E-2</v>
      </c>
      <c r="SB39" s="11">
        <f t="shared" si="671"/>
        <v>0</v>
      </c>
      <c r="SC39" s="11">
        <f t="shared" si="671"/>
        <v>6.1805555555555558E-2</v>
      </c>
      <c r="SD39" s="11">
        <f t="shared" si="671"/>
        <v>0.13402777777777777</v>
      </c>
      <c r="SE39" s="11">
        <f t="shared" si="671"/>
        <v>0.11041666666666666</v>
      </c>
      <c r="SF39" s="11">
        <f t="shared" si="671"/>
        <v>9.4444444444444442E-2</v>
      </c>
      <c r="SG39" s="11">
        <f t="shared" si="671"/>
        <v>9.930555555555555E-2</v>
      </c>
      <c r="SH39" s="11">
        <f t="shared" si="671"/>
        <v>0.17777777777777778</v>
      </c>
      <c r="SI39" s="11">
        <f t="shared" si="671"/>
        <v>0.16597222222222222</v>
      </c>
      <c r="SJ39" s="11">
        <f t="shared" si="671"/>
        <v>0.1590277777777778</v>
      </c>
      <c r="SK39" s="11">
        <f t="shared" si="671"/>
        <v>0.11388888888888889</v>
      </c>
      <c r="SL39" s="11">
        <f t="shared" ref="SL39:TD39" si="672">ROUND(SL38,0)/60/24</f>
        <v>0.1534722222222222</v>
      </c>
      <c r="SM39" s="11">
        <f t="shared" si="672"/>
        <v>0.15277777777777776</v>
      </c>
      <c r="SN39" s="11">
        <f t="shared" si="672"/>
        <v>9.7916666666666666E-2</v>
      </c>
      <c r="SO39" s="11">
        <f t="shared" si="672"/>
        <v>0.11527777777777777</v>
      </c>
      <c r="SP39" s="11">
        <f t="shared" si="672"/>
        <v>0.1361111111111111</v>
      </c>
      <c r="SQ39" s="11">
        <f t="shared" si="672"/>
        <v>0.30902777777777779</v>
      </c>
      <c r="SR39" s="11">
        <f t="shared" si="672"/>
        <v>0.17777777777777778</v>
      </c>
      <c r="SS39" s="11">
        <f t="shared" si="672"/>
        <v>0.12638888888888888</v>
      </c>
      <c r="ST39" s="11">
        <f t="shared" si="672"/>
        <v>0.16180555555555556</v>
      </c>
      <c r="SU39" s="11">
        <f t="shared" si="672"/>
        <v>0.125</v>
      </c>
      <c r="SV39" s="11">
        <f t="shared" si="672"/>
        <v>8.2638888888888887E-2</v>
      </c>
      <c r="SW39" s="11">
        <f t="shared" si="672"/>
        <v>0.24722222222222223</v>
      </c>
      <c r="SX39" s="11">
        <f t="shared" si="672"/>
        <v>9.0277777777777776E-2</v>
      </c>
      <c r="SY39" s="11">
        <f t="shared" si="672"/>
        <v>0.14444444444444446</v>
      </c>
      <c r="SZ39" s="11">
        <f t="shared" si="672"/>
        <v>0.1673611111111111</v>
      </c>
      <c r="TA39" s="11">
        <f t="shared" si="672"/>
        <v>0.31527777777777777</v>
      </c>
      <c r="TB39" s="11">
        <f t="shared" si="672"/>
        <v>0.16805555555555554</v>
      </c>
      <c r="TC39" s="11">
        <f t="shared" si="672"/>
        <v>0.15138888888888888</v>
      </c>
      <c r="TD39" s="11">
        <f t="shared" si="672"/>
        <v>0.22291666666666665</v>
      </c>
      <c r="TE39" s="11">
        <f t="shared" ref="TE39:VO39" si="673">ROUND(TE38,0)/60/24</f>
        <v>0.29791666666666666</v>
      </c>
      <c r="TF39" s="11">
        <f t="shared" si="673"/>
        <v>0.16319444444444445</v>
      </c>
      <c r="TG39" s="11">
        <f t="shared" si="673"/>
        <v>0.10625</v>
      </c>
      <c r="TH39" s="11">
        <f t="shared" si="673"/>
        <v>0.11388888888888889</v>
      </c>
      <c r="TI39" s="11">
        <f t="shared" si="673"/>
        <v>0.1986111111111111</v>
      </c>
      <c r="TJ39" s="11">
        <f t="shared" si="673"/>
        <v>0.33749999999999997</v>
      </c>
      <c r="TK39" s="11">
        <f t="shared" si="673"/>
        <v>0.1590277777777778</v>
      </c>
      <c r="TL39" s="11">
        <f t="shared" si="673"/>
        <v>0.1125</v>
      </c>
      <c r="TM39" s="11">
        <f t="shared" si="673"/>
        <v>0.18958333333333333</v>
      </c>
      <c r="TN39" s="11">
        <f t="shared" si="673"/>
        <v>8.6111111111111124E-2</v>
      </c>
      <c r="TO39" s="11">
        <f t="shared" si="673"/>
        <v>8.4722222222222213E-2</v>
      </c>
      <c r="TP39" s="11">
        <f t="shared" si="673"/>
        <v>0.17847222222222223</v>
      </c>
      <c r="TQ39" s="11">
        <f t="shared" si="673"/>
        <v>0.21805555555555556</v>
      </c>
      <c r="TR39" s="11">
        <f t="shared" si="673"/>
        <v>0.1534722222222222</v>
      </c>
      <c r="TS39" s="11">
        <f t="shared" si="673"/>
        <v>0.12430555555555556</v>
      </c>
      <c r="TT39" s="11">
        <f t="shared" si="673"/>
        <v>0.26527777777777778</v>
      </c>
      <c r="TU39" s="11">
        <f t="shared" si="673"/>
        <v>0.49861111111111112</v>
      </c>
      <c r="TV39" s="11">
        <f t="shared" si="673"/>
        <v>0.45694444444444443</v>
      </c>
      <c r="TW39" s="11">
        <f t="shared" si="673"/>
        <v>0.28958333333333336</v>
      </c>
      <c r="TX39" s="11">
        <f t="shared" si="673"/>
        <v>0.42986111111111108</v>
      </c>
      <c r="TY39" s="11">
        <f t="shared" si="673"/>
        <v>0.43124999999999997</v>
      </c>
      <c r="TZ39" s="11">
        <f t="shared" si="673"/>
        <v>0.48333333333333334</v>
      </c>
      <c r="UA39" s="11">
        <f t="shared" si="673"/>
        <v>0.38125000000000003</v>
      </c>
      <c r="UB39" s="11">
        <f t="shared" si="673"/>
        <v>0.24305555555555555</v>
      </c>
      <c r="UC39" s="11">
        <f t="shared" si="673"/>
        <v>0.33611111111111108</v>
      </c>
      <c r="UD39" s="11">
        <f t="shared" si="673"/>
        <v>0.47847222222222219</v>
      </c>
      <c r="UE39" s="11">
        <f t="shared" si="673"/>
        <v>0.34722222222222227</v>
      </c>
      <c r="UF39" s="11">
        <f t="shared" si="673"/>
        <v>0.28402777777777777</v>
      </c>
      <c r="UG39" s="11">
        <f t="shared" si="673"/>
        <v>0.15208333333333332</v>
      </c>
      <c r="UH39" s="11">
        <f t="shared" si="673"/>
        <v>9.0277777777777776E-2</v>
      </c>
      <c r="UI39" s="11">
        <f t="shared" si="673"/>
        <v>0.23055555555555554</v>
      </c>
      <c r="UJ39" s="11">
        <f t="shared" si="673"/>
        <v>0.13402777777777777</v>
      </c>
      <c r="UK39" s="11">
        <f t="shared" si="673"/>
        <v>8.9583333333333334E-2</v>
      </c>
      <c r="UL39" s="11">
        <f t="shared" si="673"/>
        <v>3.9583333333333331E-2</v>
      </c>
      <c r="UM39" s="11">
        <f t="shared" si="673"/>
        <v>9.9999999999999992E-2</v>
      </c>
      <c r="UN39" s="11">
        <f t="shared" si="673"/>
        <v>0.17083333333333331</v>
      </c>
      <c r="UO39" s="11">
        <f t="shared" si="673"/>
        <v>0.10416666666666667</v>
      </c>
      <c r="UP39" s="11">
        <f t="shared" si="673"/>
        <v>0.10069444444444443</v>
      </c>
      <c r="UQ39" s="11">
        <f t="shared" si="673"/>
        <v>9.7916666666666666E-2</v>
      </c>
      <c r="UR39" s="11">
        <f t="shared" si="673"/>
        <v>0.12222222222222222</v>
      </c>
      <c r="US39" s="11">
        <f t="shared" si="673"/>
        <v>0.31527777777777777</v>
      </c>
      <c r="UT39" s="11">
        <f t="shared" si="673"/>
        <v>0.20694444444444446</v>
      </c>
      <c r="UU39" s="11">
        <f t="shared" si="673"/>
        <v>0.23402777777777775</v>
      </c>
      <c r="UV39" s="11">
        <f t="shared" si="673"/>
        <v>0.12430555555555556</v>
      </c>
      <c r="UW39" s="11">
        <f t="shared" si="673"/>
        <v>0.1673611111111111</v>
      </c>
      <c r="UX39" s="11">
        <f t="shared" si="673"/>
        <v>0.21944444444444444</v>
      </c>
      <c r="UY39" s="11">
        <f t="shared" si="673"/>
        <v>0.15208333333333332</v>
      </c>
      <c r="UZ39" s="11">
        <f t="shared" si="673"/>
        <v>0.17569444444444446</v>
      </c>
      <c r="VA39" s="11">
        <f t="shared" si="673"/>
        <v>0.17430555555555557</v>
      </c>
      <c r="VB39" s="11">
        <f t="shared" si="673"/>
        <v>0.27430555555555552</v>
      </c>
      <c r="VC39" s="11">
        <f t="shared" si="673"/>
        <v>0.27569444444444441</v>
      </c>
      <c r="VD39" s="11">
        <f t="shared" si="673"/>
        <v>0.20486111111111113</v>
      </c>
      <c r="VE39" s="11">
        <f t="shared" si="673"/>
        <v>0.15</v>
      </c>
      <c r="VF39" s="11">
        <f t="shared" si="673"/>
        <v>0.15972222222222224</v>
      </c>
      <c r="VG39" s="11">
        <f t="shared" si="673"/>
        <v>0.3520833333333333</v>
      </c>
      <c r="VH39" s="11">
        <f t="shared" si="673"/>
        <v>0.21111111111111111</v>
      </c>
      <c r="VI39" s="11">
        <f t="shared" si="673"/>
        <v>0.10972222222222222</v>
      </c>
      <c r="VJ39" s="11">
        <f t="shared" si="673"/>
        <v>0</v>
      </c>
      <c r="VK39" s="11">
        <f t="shared" si="673"/>
        <v>0.15555555555555556</v>
      </c>
      <c r="VL39" s="11">
        <f t="shared" si="673"/>
        <v>0.25138888888888888</v>
      </c>
      <c r="VM39" s="11">
        <f t="shared" si="673"/>
        <v>0.15694444444444444</v>
      </c>
      <c r="VN39" s="11">
        <f t="shared" si="673"/>
        <v>0.10694444444444445</v>
      </c>
      <c r="VO39" s="11">
        <f t="shared" si="673"/>
        <v>0.16111111111111112</v>
      </c>
      <c r="VP39" s="11">
        <f t="shared" ref="VP39:YA39" si="674">ROUND(VP38,0)/60/24</f>
        <v>0.15416666666666667</v>
      </c>
      <c r="VQ39" s="11">
        <f t="shared" si="674"/>
        <v>9.1666666666666674E-2</v>
      </c>
      <c r="VR39" s="11">
        <f t="shared" si="674"/>
        <v>7.7083333333333337E-2</v>
      </c>
      <c r="VS39" s="11">
        <f t="shared" si="674"/>
        <v>9.7916666666666666E-2</v>
      </c>
      <c r="VT39" s="11">
        <f t="shared" si="674"/>
        <v>7.9166666666666663E-2</v>
      </c>
      <c r="VU39" s="11">
        <f t="shared" si="674"/>
        <v>0</v>
      </c>
      <c r="VV39" s="11">
        <f t="shared" si="674"/>
        <v>0.11875000000000001</v>
      </c>
      <c r="VW39" s="11">
        <f t="shared" si="674"/>
        <v>0.14027777777777778</v>
      </c>
      <c r="VX39" s="11">
        <f t="shared" si="674"/>
        <v>0.10972222222222222</v>
      </c>
      <c r="VY39" s="11">
        <f t="shared" si="674"/>
        <v>0.13194444444444445</v>
      </c>
      <c r="VZ39" s="11">
        <f t="shared" si="674"/>
        <v>3.3333333333333333E-2</v>
      </c>
      <c r="WA39" s="11">
        <f t="shared" si="674"/>
        <v>0.17916666666666667</v>
      </c>
      <c r="WB39" s="11">
        <f t="shared" si="674"/>
        <v>8.1944444444444445E-2</v>
      </c>
      <c r="WC39" s="11">
        <f t="shared" si="674"/>
        <v>0.12083333333333333</v>
      </c>
      <c r="WD39" s="11">
        <f t="shared" si="674"/>
        <v>0.15138888888888888</v>
      </c>
      <c r="WE39" s="11">
        <f t="shared" si="674"/>
        <v>0.10902777777777778</v>
      </c>
      <c r="WF39" s="11">
        <f t="shared" si="674"/>
        <v>0.11319444444444444</v>
      </c>
      <c r="WG39" s="11">
        <f t="shared" si="674"/>
        <v>7.8472222222222221E-2</v>
      </c>
      <c r="WH39" s="11">
        <f t="shared" si="674"/>
        <v>0.13541666666666666</v>
      </c>
      <c r="WI39" s="11">
        <f t="shared" si="674"/>
        <v>8.4027777777777771E-2</v>
      </c>
      <c r="WJ39" s="11">
        <f t="shared" si="674"/>
        <v>0.10416666666666667</v>
      </c>
      <c r="WK39" s="11">
        <f t="shared" si="674"/>
        <v>8.7500000000000008E-2</v>
      </c>
      <c r="WL39" s="11">
        <f t="shared" si="674"/>
        <v>0.13055555555555556</v>
      </c>
      <c r="WM39" s="11">
        <f t="shared" si="674"/>
        <v>0</v>
      </c>
      <c r="WN39" s="11">
        <f t="shared" si="674"/>
        <v>0.1277777777777778</v>
      </c>
      <c r="WO39" s="11">
        <f t="shared" si="674"/>
        <v>0.18819444444444444</v>
      </c>
      <c r="WP39" s="11">
        <f t="shared" si="674"/>
        <v>0.1076388888888889</v>
      </c>
      <c r="WQ39" s="11">
        <f t="shared" si="674"/>
        <v>8.6805555555555566E-2</v>
      </c>
      <c r="WR39" s="11">
        <f t="shared" si="674"/>
        <v>0.30069444444444443</v>
      </c>
      <c r="WS39" s="11">
        <f t="shared" si="674"/>
        <v>7.8472222222222221E-2</v>
      </c>
      <c r="WT39" s="11">
        <f t="shared" si="674"/>
        <v>0</v>
      </c>
      <c r="WU39" s="11">
        <f t="shared" si="674"/>
        <v>8.6805555555555566E-2</v>
      </c>
      <c r="WV39" s="11">
        <f t="shared" si="674"/>
        <v>7.7777777777777779E-2</v>
      </c>
      <c r="WW39" s="11">
        <f t="shared" si="674"/>
        <v>8.7500000000000008E-2</v>
      </c>
      <c r="WX39" s="11">
        <f t="shared" si="674"/>
        <v>9.5833333333333326E-2</v>
      </c>
      <c r="WY39" s="11">
        <f t="shared" si="674"/>
        <v>4.2361111111111106E-2</v>
      </c>
      <c r="WZ39" s="11">
        <f t="shared" si="674"/>
        <v>0.10486111111111111</v>
      </c>
      <c r="XA39" s="11">
        <f t="shared" si="674"/>
        <v>9.375E-2</v>
      </c>
      <c r="XB39" s="11">
        <f t="shared" si="674"/>
        <v>8.6111111111111124E-2</v>
      </c>
      <c r="XC39" s="11">
        <f t="shared" si="674"/>
        <v>0.15625</v>
      </c>
      <c r="XD39" s="11">
        <f t="shared" si="674"/>
        <v>9.7916666666666666E-2</v>
      </c>
      <c r="XE39" s="11">
        <f t="shared" si="674"/>
        <v>0.10277777777777779</v>
      </c>
      <c r="XF39" s="11">
        <f t="shared" si="674"/>
        <v>0.16944444444444443</v>
      </c>
      <c r="XG39" s="11">
        <f t="shared" si="674"/>
        <v>7.5694444444444439E-2</v>
      </c>
      <c r="XH39" s="11">
        <f t="shared" si="674"/>
        <v>0.12708333333333333</v>
      </c>
      <c r="XI39" s="11">
        <f t="shared" si="674"/>
        <v>0.17152777777777775</v>
      </c>
      <c r="XJ39" s="11">
        <f t="shared" si="674"/>
        <v>8.8888888888888892E-2</v>
      </c>
      <c r="XK39" s="11">
        <f t="shared" si="674"/>
        <v>8.1250000000000003E-2</v>
      </c>
      <c r="XL39" s="11">
        <f t="shared" si="674"/>
        <v>7.2916666666666671E-2</v>
      </c>
      <c r="XM39" s="11">
        <f t="shared" si="674"/>
        <v>6.458333333333334E-2</v>
      </c>
      <c r="XN39" s="11">
        <f t="shared" si="674"/>
        <v>7.7083333333333337E-2</v>
      </c>
      <c r="XO39" s="11">
        <f t="shared" si="674"/>
        <v>1.8749999999999999E-2</v>
      </c>
      <c r="XP39" s="11">
        <f t="shared" si="674"/>
        <v>7.9166666666666663E-2</v>
      </c>
      <c r="XQ39" s="11">
        <f t="shared" si="674"/>
        <v>5.6250000000000001E-2</v>
      </c>
      <c r="XR39" s="11">
        <f t="shared" si="674"/>
        <v>1.4583333333333332E-2</v>
      </c>
      <c r="XS39" s="11">
        <f t="shared" si="674"/>
        <v>6.3194444444444442E-2</v>
      </c>
      <c r="XT39" s="11">
        <f t="shared" si="674"/>
        <v>5.8333333333333327E-2</v>
      </c>
      <c r="XU39" s="11">
        <f t="shared" si="674"/>
        <v>0</v>
      </c>
      <c r="XV39" s="11">
        <f t="shared" si="674"/>
        <v>0.12222222222222222</v>
      </c>
      <c r="XW39" s="11">
        <f t="shared" si="674"/>
        <v>9.7222222222222224E-2</v>
      </c>
      <c r="XX39" s="11">
        <f t="shared" si="674"/>
        <v>3.6111111111111115E-2</v>
      </c>
      <c r="XY39" s="11">
        <f t="shared" si="674"/>
        <v>6.25E-2</v>
      </c>
      <c r="XZ39" s="11">
        <f t="shared" si="674"/>
        <v>7.7083333333333337E-2</v>
      </c>
      <c r="YA39" s="11">
        <f t="shared" si="674"/>
        <v>9.1666666666666674E-2</v>
      </c>
      <c r="YB39" s="11">
        <f t="shared" ref="YB39:ZM39" si="675">ROUND(YB38,0)/60/24</f>
        <v>4.9999999999999996E-2</v>
      </c>
      <c r="YC39" s="11">
        <f t="shared" si="675"/>
        <v>8.1250000000000003E-2</v>
      </c>
      <c r="YD39" s="11">
        <f t="shared" si="675"/>
        <v>0</v>
      </c>
      <c r="YE39" s="11">
        <f t="shared" si="675"/>
        <v>7.6388888888888881E-2</v>
      </c>
      <c r="YF39" s="11">
        <f t="shared" si="675"/>
        <v>5.9027777777777783E-2</v>
      </c>
      <c r="YG39" s="11">
        <f t="shared" si="675"/>
        <v>8.1250000000000003E-2</v>
      </c>
      <c r="YH39" s="11">
        <f t="shared" si="675"/>
        <v>0.29305555555555557</v>
      </c>
      <c r="YI39" s="11">
        <f t="shared" si="675"/>
        <v>4.9999999999999996E-2</v>
      </c>
      <c r="YJ39" s="11">
        <f t="shared" si="675"/>
        <v>0.94305555555555554</v>
      </c>
      <c r="YK39" s="11">
        <f t="shared" si="675"/>
        <v>0.22638888888888889</v>
      </c>
      <c r="YL39" s="11">
        <f t="shared" si="675"/>
        <v>0.17777777777777778</v>
      </c>
      <c r="YM39" s="11">
        <f t="shared" si="675"/>
        <v>0.1277777777777778</v>
      </c>
      <c r="YN39" s="11">
        <f t="shared" si="675"/>
        <v>7.4999999999999997E-2</v>
      </c>
      <c r="YO39" s="11">
        <f t="shared" si="675"/>
        <v>9.1666666666666674E-2</v>
      </c>
      <c r="YP39" s="11">
        <f t="shared" si="675"/>
        <v>0.16944444444444443</v>
      </c>
      <c r="YQ39" s="11">
        <f t="shared" si="675"/>
        <v>0.18819444444444444</v>
      </c>
      <c r="YR39" s="11">
        <f t="shared" si="675"/>
        <v>0.125</v>
      </c>
      <c r="YS39" s="11">
        <f t="shared" si="675"/>
        <v>0.15555555555555556</v>
      </c>
      <c r="YT39" s="11">
        <f t="shared" si="675"/>
        <v>8.0555555555555561E-2</v>
      </c>
      <c r="YU39" s="11">
        <f t="shared" si="675"/>
        <v>0.16388888888888889</v>
      </c>
      <c r="YV39" s="11">
        <f t="shared" si="675"/>
        <v>0.22361111111111109</v>
      </c>
      <c r="YW39" s="11">
        <f t="shared" si="675"/>
        <v>6.5972222222222224E-2</v>
      </c>
      <c r="YX39" s="11">
        <f t="shared" si="675"/>
        <v>0.18611111111111112</v>
      </c>
      <c r="YY39" s="11">
        <f t="shared" si="675"/>
        <v>0.33194444444444443</v>
      </c>
      <c r="YZ39" s="11">
        <f t="shared" si="675"/>
        <v>0.47986111111111113</v>
      </c>
      <c r="ZA39" s="11">
        <f t="shared" si="675"/>
        <v>8.6111111111111124E-2</v>
      </c>
      <c r="ZB39" s="11">
        <f t="shared" si="675"/>
        <v>9.3055555555555558E-2</v>
      </c>
      <c r="ZC39" s="11">
        <f t="shared" si="675"/>
        <v>0.22013888888888888</v>
      </c>
      <c r="ZD39" s="11">
        <f t="shared" si="675"/>
        <v>0.4069444444444445</v>
      </c>
      <c r="ZE39" s="11">
        <f t="shared" si="675"/>
        <v>0.16597222222222222</v>
      </c>
      <c r="ZF39" s="11">
        <f t="shared" si="675"/>
        <v>0.10069444444444443</v>
      </c>
      <c r="ZG39" s="11">
        <f t="shared" si="675"/>
        <v>9.6527777777777782E-2</v>
      </c>
      <c r="ZH39" s="11">
        <f t="shared" si="675"/>
        <v>3.6111111111111115E-2</v>
      </c>
      <c r="ZI39" s="11">
        <f t="shared" si="675"/>
        <v>0.10069444444444443</v>
      </c>
      <c r="ZJ39" s="11">
        <f t="shared" si="675"/>
        <v>7.2916666666666671E-2</v>
      </c>
      <c r="ZK39" s="11">
        <f t="shared" si="675"/>
        <v>0.11041666666666666</v>
      </c>
      <c r="ZL39" s="11">
        <f t="shared" si="675"/>
        <v>4.027777777777778E-2</v>
      </c>
      <c r="ZM39" s="11">
        <f t="shared" si="675"/>
        <v>7.8472222222222221E-2</v>
      </c>
      <c r="ZN39" s="11">
        <f t="shared" ref="ZN39:ABV39" si="676">ROUND(ZN38,0)/60/24</f>
        <v>0.11805555555555557</v>
      </c>
      <c r="ZO39" s="11">
        <f t="shared" si="676"/>
        <v>0.16250000000000001</v>
      </c>
      <c r="ZP39" s="11">
        <f t="shared" si="676"/>
        <v>9.3055555555555558E-2</v>
      </c>
      <c r="ZQ39" s="11">
        <f t="shared" si="676"/>
        <v>0.12916666666666668</v>
      </c>
      <c r="ZR39" s="11">
        <f t="shared" si="676"/>
        <v>0.14791666666666667</v>
      </c>
      <c r="ZS39" s="11">
        <f t="shared" si="676"/>
        <v>8.6111111111111124E-2</v>
      </c>
      <c r="ZT39" s="11">
        <f t="shared" si="676"/>
        <v>0.13472222222222222</v>
      </c>
      <c r="ZU39" s="11">
        <f t="shared" si="676"/>
        <v>0.10069444444444443</v>
      </c>
      <c r="ZV39" s="11">
        <f t="shared" si="676"/>
        <v>0.17708333333333334</v>
      </c>
      <c r="ZW39" s="11">
        <f t="shared" si="676"/>
        <v>0.13958333333333334</v>
      </c>
      <c r="ZX39" s="11">
        <f t="shared" si="676"/>
        <v>0.18472222222222223</v>
      </c>
      <c r="ZY39" s="11">
        <f>ROUND(ZY38,0)/60/24</f>
        <v>0.13958333333333334</v>
      </c>
      <c r="ZZ39" s="11">
        <f>ROUND(ZZ38,0)/60/24</f>
        <v>0.12638888888888888</v>
      </c>
      <c r="AAA39" s="11">
        <f>ROUND(AAA38,0)/60/24</f>
        <v>0.1423611111111111</v>
      </c>
      <c r="AAB39" s="11">
        <f>ROUND(AAB38,0)/60/24</f>
        <v>0.1361111111111111</v>
      </c>
      <c r="AAC39" s="11">
        <f t="shared" si="676"/>
        <v>0.17916666666666667</v>
      </c>
      <c r="AAD39" s="11">
        <f t="shared" si="676"/>
        <v>9.0972222222222218E-2</v>
      </c>
      <c r="AAE39" s="11">
        <f t="shared" si="676"/>
        <v>3.3333333333333333E-2</v>
      </c>
      <c r="AAF39" s="11">
        <f t="shared" si="676"/>
        <v>9.8611111111111108E-2</v>
      </c>
      <c r="AAG39" s="11">
        <f t="shared" si="676"/>
        <v>9.5138888888888884E-2</v>
      </c>
      <c r="AAH39" s="11">
        <f t="shared" si="676"/>
        <v>0.10694444444444445</v>
      </c>
      <c r="AAI39" s="11">
        <f t="shared" si="676"/>
        <v>5.9722222222222225E-2</v>
      </c>
      <c r="AAJ39" s="11">
        <f t="shared" si="676"/>
        <v>0.14375000000000002</v>
      </c>
      <c r="AAK39" s="11">
        <f t="shared" si="676"/>
        <v>0.13749999999999998</v>
      </c>
      <c r="AAL39" s="11">
        <f t="shared" si="676"/>
        <v>0.15069444444444444</v>
      </c>
      <c r="AAM39" s="11">
        <f t="shared" si="676"/>
        <v>0.3298611111111111</v>
      </c>
      <c r="AAN39" s="11">
        <f t="shared" si="676"/>
        <v>0.17708333333333334</v>
      </c>
      <c r="AAO39" s="11">
        <f t="shared" si="676"/>
        <v>0.22569444444444445</v>
      </c>
      <c r="AAP39" s="11">
        <f t="shared" si="676"/>
        <v>6.8749999999999992E-2</v>
      </c>
      <c r="AAQ39" s="11">
        <f t="shared" si="676"/>
        <v>0.13819444444444445</v>
      </c>
      <c r="AAR39" s="11">
        <f t="shared" si="676"/>
        <v>0.16250000000000001</v>
      </c>
      <c r="AAS39" s="11">
        <f t="shared" si="676"/>
        <v>9.7222222222222224E-2</v>
      </c>
      <c r="AAT39" s="11">
        <f t="shared" si="676"/>
        <v>6.805555555555555E-2</v>
      </c>
      <c r="AAU39" s="11">
        <f t="shared" si="676"/>
        <v>0.15625</v>
      </c>
      <c r="AAV39" s="11">
        <f t="shared" si="676"/>
        <v>0.10833333333333334</v>
      </c>
      <c r="AAW39" s="11">
        <f t="shared" si="676"/>
        <v>7.6388888888888881E-2</v>
      </c>
      <c r="AAX39" s="11">
        <f t="shared" si="676"/>
        <v>5.6250000000000001E-2</v>
      </c>
      <c r="AAY39" s="11">
        <f t="shared" si="676"/>
        <v>0.1076388888888889</v>
      </c>
      <c r="AAZ39" s="11">
        <f t="shared" si="676"/>
        <v>0.12013888888888889</v>
      </c>
      <c r="ABA39" s="11">
        <f t="shared" si="676"/>
        <v>0.125</v>
      </c>
      <c r="ABB39" s="11">
        <f t="shared" si="676"/>
        <v>0.13402777777777777</v>
      </c>
      <c r="ABC39" s="11">
        <f t="shared" si="676"/>
        <v>0.13472222222222222</v>
      </c>
      <c r="ABD39" s="11">
        <f t="shared" si="676"/>
        <v>0.27777777777777779</v>
      </c>
      <c r="ABE39" s="11">
        <f t="shared" si="676"/>
        <v>5.4166666666666669E-2</v>
      </c>
      <c r="ABF39" s="11">
        <f t="shared" si="676"/>
        <v>6.9444444444444448E-2</v>
      </c>
      <c r="ABG39" s="11">
        <f t="shared" si="676"/>
        <v>0.10347222222222223</v>
      </c>
      <c r="ABH39" s="11">
        <f t="shared" si="676"/>
        <v>0.19444444444444445</v>
      </c>
      <c r="ABI39" s="11">
        <f t="shared" si="676"/>
        <v>0.38194444444444442</v>
      </c>
      <c r="ABJ39" s="11">
        <f t="shared" si="676"/>
        <v>0.26319444444444445</v>
      </c>
      <c r="ABK39" s="11">
        <f t="shared" si="676"/>
        <v>0.10555555555555556</v>
      </c>
      <c r="ABL39" s="11">
        <f t="shared" si="676"/>
        <v>0.11944444444444445</v>
      </c>
      <c r="ABM39" s="11">
        <f t="shared" si="676"/>
        <v>0.10833333333333334</v>
      </c>
      <c r="ABN39" s="11">
        <f t="shared" si="676"/>
        <v>0.13680555555555554</v>
      </c>
      <c r="ABO39" s="11">
        <f t="shared" si="676"/>
        <v>0.12152777777777778</v>
      </c>
      <c r="ABP39" s="11">
        <f t="shared" si="676"/>
        <v>2.1527777777777781E-2</v>
      </c>
      <c r="ABQ39" s="11">
        <f t="shared" si="676"/>
        <v>7.1527777777777773E-2</v>
      </c>
      <c r="ABR39" s="11">
        <f t="shared" si="676"/>
        <v>0.2076388888888889</v>
      </c>
      <c r="ABS39" s="11">
        <f t="shared" si="676"/>
        <v>0.12152777777777778</v>
      </c>
      <c r="ABT39" s="11">
        <f t="shared" si="676"/>
        <v>9.1666666666666674E-2</v>
      </c>
      <c r="ABU39" s="11">
        <f t="shared" si="676"/>
        <v>0.1361111111111111</v>
      </c>
      <c r="ABV39" s="11">
        <f t="shared" si="676"/>
        <v>0.14305555555555555</v>
      </c>
      <c r="ABW39" s="11">
        <f t="shared" ref="ABW39:ACS39" si="677">ROUND(ABW38,0)/60/24</f>
        <v>0.25972222222222224</v>
      </c>
      <c r="ABX39" s="11">
        <f t="shared" si="677"/>
        <v>0.18055555555555555</v>
      </c>
      <c r="ABY39" s="11">
        <f t="shared" si="677"/>
        <v>0.21527777777777779</v>
      </c>
      <c r="ABZ39" s="11">
        <f t="shared" si="677"/>
        <v>0.23611111111111113</v>
      </c>
      <c r="ACA39" s="11">
        <f t="shared" si="677"/>
        <v>0.24166666666666667</v>
      </c>
      <c r="ACB39" s="11">
        <f t="shared" si="677"/>
        <v>9.4444444444444442E-2</v>
      </c>
      <c r="ACC39" s="11">
        <f t="shared" si="677"/>
        <v>0.13125000000000001</v>
      </c>
      <c r="ACD39" s="11">
        <f t="shared" si="677"/>
        <v>0.12361111111111112</v>
      </c>
      <c r="ACE39" s="11">
        <f t="shared" si="677"/>
        <v>0.12638888888888888</v>
      </c>
      <c r="ACF39" s="11">
        <f t="shared" si="677"/>
        <v>0.3444444444444445</v>
      </c>
      <c r="ACG39" s="11">
        <f t="shared" si="677"/>
        <v>0.22291666666666665</v>
      </c>
      <c r="ACH39" s="11">
        <f t="shared" si="677"/>
        <v>0.13333333333333333</v>
      </c>
      <c r="ACI39" s="11">
        <f t="shared" si="677"/>
        <v>0.19999999999999998</v>
      </c>
      <c r="ACJ39" s="11">
        <f t="shared" si="677"/>
        <v>0.28263888888888888</v>
      </c>
      <c r="ACK39" s="11">
        <f t="shared" si="677"/>
        <v>0.23402777777777775</v>
      </c>
      <c r="ACL39" s="11">
        <f t="shared" si="677"/>
        <v>0.16527777777777777</v>
      </c>
      <c r="ACM39" s="11">
        <f t="shared" si="677"/>
        <v>0.14861111111111111</v>
      </c>
      <c r="ACN39" s="11">
        <f t="shared" si="677"/>
        <v>0.2388888888888889</v>
      </c>
      <c r="ACO39" s="11">
        <f t="shared" si="677"/>
        <v>0.2388888888888889</v>
      </c>
      <c r="ACP39" s="11">
        <f t="shared" si="677"/>
        <v>0.33819444444444446</v>
      </c>
      <c r="ACQ39" s="11">
        <f t="shared" si="677"/>
        <v>0.3215277777777778</v>
      </c>
      <c r="ACR39" s="11">
        <f t="shared" si="677"/>
        <v>0.28680555555555559</v>
      </c>
      <c r="ACS39" s="11">
        <f t="shared" si="677"/>
        <v>0.3215277777777778</v>
      </c>
      <c r="ACT39" s="11">
        <f t="shared" ref="ACT39:AFD39" si="678">ROUND(ACT38,0)/60/24</f>
        <v>0.50694444444444442</v>
      </c>
      <c r="ACU39" s="11">
        <f t="shared" si="678"/>
        <v>0.37638888888888888</v>
      </c>
      <c r="ACV39" s="11">
        <f t="shared" si="678"/>
        <v>0.375</v>
      </c>
      <c r="ACW39" s="11">
        <f t="shared" si="678"/>
        <v>0.50277777777777777</v>
      </c>
      <c r="ACX39" s="11">
        <f t="shared" si="678"/>
        <v>0.27986111111111112</v>
      </c>
      <c r="ACY39" s="11">
        <f t="shared" si="678"/>
        <v>0.36319444444444443</v>
      </c>
      <c r="ACZ39" s="11">
        <f t="shared" si="678"/>
        <v>0.15763888888888888</v>
      </c>
      <c r="ADA39" s="11">
        <f t="shared" si="678"/>
        <v>7.4305555555555555E-2</v>
      </c>
      <c r="ADB39" s="11">
        <f t="shared" si="678"/>
        <v>0.10833333333333334</v>
      </c>
      <c r="ADC39" s="11">
        <f t="shared" si="678"/>
        <v>0.12291666666666667</v>
      </c>
      <c r="ADD39" s="11">
        <f t="shared" si="678"/>
        <v>0.12222222222222222</v>
      </c>
      <c r="ADE39" s="11">
        <f t="shared" si="678"/>
        <v>0.12013888888888889</v>
      </c>
      <c r="ADF39" s="11">
        <f t="shared" si="678"/>
        <v>8.6805555555555566E-2</v>
      </c>
      <c r="ADG39" s="11">
        <f t="shared" si="678"/>
        <v>0.10347222222222223</v>
      </c>
      <c r="ADH39" s="11">
        <f t="shared" si="678"/>
        <v>0.11388888888888889</v>
      </c>
      <c r="ADI39" s="11">
        <f t="shared" si="678"/>
        <v>8.0555555555555561E-2</v>
      </c>
      <c r="ADJ39" s="11">
        <f t="shared" si="678"/>
        <v>0.20833333333333334</v>
      </c>
      <c r="ADK39" s="11">
        <f t="shared" si="678"/>
        <v>9.3055555555555558E-2</v>
      </c>
      <c r="ADL39" s="11">
        <f t="shared" si="678"/>
        <v>0.16666666666666666</v>
      </c>
      <c r="ADM39" s="11">
        <f t="shared" si="678"/>
        <v>0.10347222222222223</v>
      </c>
      <c r="ADN39" s="11">
        <f t="shared" si="678"/>
        <v>0.13680555555555554</v>
      </c>
      <c r="ADO39" s="11">
        <f t="shared" si="678"/>
        <v>0.18541666666666667</v>
      </c>
      <c r="ADP39" s="11">
        <f t="shared" si="678"/>
        <v>0.13263888888888889</v>
      </c>
      <c r="ADQ39" s="11">
        <f t="shared" si="678"/>
        <v>0.11736111111111112</v>
      </c>
      <c r="ADR39" s="11">
        <f t="shared" si="678"/>
        <v>0.15972222222222224</v>
      </c>
      <c r="ADS39" s="11">
        <f t="shared" si="678"/>
        <v>0.21249999999999999</v>
      </c>
      <c r="ADT39" s="11">
        <f t="shared" si="678"/>
        <v>0.13541666666666666</v>
      </c>
      <c r="ADU39" s="11">
        <f t="shared" si="678"/>
        <v>0.1076388888888889</v>
      </c>
      <c r="ADV39" s="11">
        <f t="shared" si="678"/>
        <v>9.7222222222222224E-2</v>
      </c>
      <c r="ADW39" s="11">
        <f t="shared" si="678"/>
        <v>9.1666666666666674E-2</v>
      </c>
      <c r="ADX39" s="11">
        <f t="shared" si="678"/>
        <v>0.11180555555555555</v>
      </c>
      <c r="ADY39" s="11">
        <f t="shared" si="678"/>
        <v>0.13472222222222222</v>
      </c>
      <c r="ADZ39" s="11">
        <f t="shared" si="678"/>
        <v>0.11388888888888889</v>
      </c>
      <c r="AEA39" s="11">
        <f t="shared" si="678"/>
        <v>8.6805555555555566E-2</v>
      </c>
      <c r="AEB39" s="11">
        <f t="shared" si="678"/>
        <v>7.2916666666666671E-2</v>
      </c>
      <c r="AEC39" s="11">
        <f t="shared" si="678"/>
        <v>0.1111111111111111</v>
      </c>
      <c r="AED39" s="11">
        <f t="shared" si="678"/>
        <v>9.5833333333333326E-2</v>
      </c>
      <c r="AEE39" s="11">
        <f t="shared" si="678"/>
        <v>0.16041666666666668</v>
      </c>
      <c r="AEF39" s="11">
        <f t="shared" si="678"/>
        <v>0.10277777777777779</v>
      </c>
      <c r="AEG39" s="11">
        <f t="shared" si="678"/>
        <v>0.20069444444444443</v>
      </c>
      <c r="AEH39" s="11">
        <f t="shared" si="678"/>
        <v>0.12986111111111112</v>
      </c>
      <c r="AEI39" s="11">
        <f t="shared" si="678"/>
        <v>0.1111111111111111</v>
      </c>
      <c r="AEJ39" s="11">
        <f t="shared" si="678"/>
        <v>6.6666666666666666E-2</v>
      </c>
      <c r="AEK39" s="11">
        <f t="shared" si="678"/>
        <v>0.12847222222222224</v>
      </c>
      <c r="AEL39" s="11">
        <f t="shared" si="678"/>
        <v>0.11805555555555557</v>
      </c>
      <c r="AEM39" s="11">
        <f t="shared" si="678"/>
        <v>9.375E-2</v>
      </c>
      <c r="AEN39" s="11">
        <f t="shared" si="678"/>
        <v>4.7916666666666663E-2</v>
      </c>
      <c r="AEO39" s="11">
        <f t="shared" si="678"/>
        <v>7.9861111111111119E-2</v>
      </c>
      <c r="AEP39" s="11">
        <f t="shared" si="678"/>
        <v>0.11736111111111112</v>
      </c>
      <c r="AEQ39" s="11">
        <f t="shared" si="678"/>
        <v>0.15486111111111112</v>
      </c>
      <c r="AER39" s="11">
        <f t="shared" si="678"/>
        <v>0.10694444444444445</v>
      </c>
      <c r="AES39" s="11">
        <f t="shared" si="678"/>
        <v>0.11319444444444444</v>
      </c>
      <c r="AET39" s="11">
        <f t="shared" si="678"/>
        <v>7.6388888888888881E-2</v>
      </c>
      <c r="AEU39" s="11">
        <f t="shared" si="678"/>
        <v>8.8888888888888892E-2</v>
      </c>
      <c r="AEV39" s="11">
        <f t="shared" si="678"/>
        <v>8.4027777777777771E-2</v>
      </c>
      <c r="AEW39" s="11">
        <f t="shared" si="678"/>
        <v>9.3055555555555558E-2</v>
      </c>
      <c r="AEX39" s="11">
        <f t="shared" si="678"/>
        <v>8.5416666666666655E-2</v>
      </c>
      <c r="AEY39" s="11">
        <f t="shared" si="678"/>
        <v>9.2361111111111116E-2</v>
      </c>
      <c r="AEZ39" s="11">
        <f t="shared" si="678"/>
        <v>6.7361111111111108E-2</v>
      </c>
      <c r="AFA39" s="11">
        <f t="shared" si="678"/>
        <v>0.12152777777777778</v>
      </c>
      <c r="AFB39" s="11">
        <f t="shared" si="678"/>
        <v>0.12986111111111112</v>
      </c>
      <c r="AFC39" s="11">
        <f t="shared" si="678"/>
        <v>8.7500000000000008E-2</v>
      </c>
      <c r="AFD39" s="11">
        <f t="shared" si="678"/>
        <v>0.1125</v>
      </c>
      <c r="AFE39" s="11">
        <f t="shared" ref="AFE39:AFX39" si="679">ROUND(AFE38,0)/60/24</f>
        <v>0.12986111111111112</v>
      </c>
      <c r="AFF39" s="11">
        <f t="shared" si="679"/>
        <v>0.16944444444444443</v>
      </c>
      <c r="AFG39" s="11">
        <f t="shared" si="679"/>
        <v>9.5833333333333326E-2</v>
      </c>
      <c r="AFH39" s="11">
        <f t="shared" si="679"/>
        <v>8.819444444444445E-2</v>
      </c>
      <c r="AFI39" s="11">
        <f t="shared" si="679"/>
        <v>9.1666666666666674E-2</v>
      </c>
      <c r="AFJ39" s="11">
        <f t="shared" si="679"/>
        <v>0.35972222222222222</v>
      </c>
      <c r="AFK39" s="11">
        <f t="shared" si="679"/>
        <v>0.1125</v>
      </c>
      <c r="AFL39" s="11">
        <f t="shared" si="679"/>
        <v>0.11041666666666666</v>
      </c>
      <c r="AFM39" s="11">
        <f t="shared" si="679"/>
        <v>0.11875000000000001</v>
      </c>
      <c r="AFN39" s="11">
        <f t="shared" si="679"/>
        <v>0</v>
      </c>
      <c r="AFO39" s="11">
        <f t="shared" si="679"/>
        <v>0.12222222222222222</v>
      </c>
      <c r="AFP39" s="11">
        <f t="shared" si="679"/>
        <v>0.15277777777777776</v>
      </c>
      <c r="AFQ39" s="11">
        <f t="shared" si="679"/>
        <v>9.1666666666666674E-2</v>
      </c>
      <c r="AFR39" s="11">
        <f t="shared" si="679"/>
        <v>6.3888888888888898E-2</v>
      </c>
      <c r="AFS39" s="11">
        <f t="shared" si="679"/>
        <v>9.5138888888888884E-2</v>
      </c>
      <c r="AFT39" s="11">
        <f t="shared" si="679"/>
        <v>0.12361111111111112</v>
      </c>
      <c r="AFU39" s="11">
        <f t="shared" si="679"/>
        <v>0.12291666666666667</v>
      </c>
      <c r="AFV39" s="11">
        <f t="shared" si="679"/>
        <v>9.0972222222222218E-2</v>
      </c>
      <c r="AFW39" s="11">
        <f t="shared" si="679"/>
        <v>4.0972222222222222E-2</v>
      </c>
      <c r="AFX39" s="11">
        <f t="shared" si="679"/>
        <v>0.10486111111111111</v>
      </c>
      <c r="AFY39" s="11">
        <f t="shared" ref="AFY39:AHA39" si="680">ROUND(AFY38,0)/60/24</f>
        <v>0.11041666666666666</v>
      </c>
      <c r="AFZ39" s="11">
        <f t="shared" si="680"/>
        <v>0.11319444444444444</v>
      </c>
      <c r="AGA39" s="11">
        <f t="shared" si="680"/>
        <v>9.5833333333333326E-2</v>
      </c>
      <c r="AGB39" s="11">
        <f t="shared" si="680"/>
        <v>5.1388888888888894E-2</v>
      </c>
      <c r="AGC39" s="11">
        <f t="shared" si="680"/>
        <v>9.5138888888888884E-2</v>
      </c>
      <c r="AGD39" s="11">
        <f t="shared" si="680"/>
        <v>0.10902777777777778</v>
      </c>
      <c r="AGE39" s="11">
        <f t="shared" si="680"/>
        <v>0.10138888888888888</v>
      </c>
      <c r="AGF39" s="11">
        <f t="shared" si="680"/>
        <v>0</v>
      </c>
      <c r="AGG39" s="11">
        <f t="shared" si="680"/>
        <v>0.10555555555555556</v>
      </c>
      <c r="AGH39" s="11">
        <f t="shared" si="680"/>
        <v>0.13749999999999998</v>
      </c>
      <c r="AGI39" s="11">
        <f t="shared" si="680"/>
        <v>0.10625</v>
      </c>
      <c r="AGJ39" s="11">
        <f t="shared" si="680"/>
        <v>0.17916666666666667</v>
      </c>
      <c r="AGK39" s="11">
        <f t="shared" si="680"/>
        <v>0.15555555555555556</v>
      </c>
      <c r="AGL39" s="11">
        <f t="shared" si="680"/>
        <v>0.15416666666666667</v>
      </c>
      <c r="AGM39" s="11">
        <f t="shared" si="680"/>
        <v>0.19166666666666665</v>
      </c>
      <c r="AGN39" s="11">
        <f t="shared" si="680"/>
        <v>0.11597222222222221</v>
      </c>
      <c r="AGO39" s="11">
        <f t="shared" si="680"/>
        <v>6.0416666666666667E-2</v>
      </c>
      <c r="AGP39" s="11">
        <f t="shared" si="680"/>
        <v>0.17916666666666667</v>
      </c>
      <c r="AGQ39" s="11">
        <f t="shared" si="680"/>
        <v>9.4444444444444442E-2</v>
      </c>
      <c r="AGR39" s="11">
        <f t="shared" si="680"/>
        <v>0.10902777777777778</v>
      </c>
      <c r="AGS39" s="11">
        <f t="shared" si="680"/>
        <v>0.10902777777777778</v>
      </c>
      <c r="AGT39" s="11">
        <f t="shared" si="680"/>
        <v>8.0555555555555561E-2</v>
      </c>
      <c r="AGU39" s="11">
        <f t="shared" si="680"/>
        <v>0.10208333333333335</v>
      </c>
      <c r="AGV39" s="11">
        <f t="shared" si="680"/>
        <v>8.7500000000000008E-2</v>
      </c>
      <c r="AGW39" s="11">
        <f t="shared" si="680"/>
        <v>7.9861111111111119E-2</v>
      </c>
      <c r="AGX39" s="11">
        <f t="shared" si="680"/>
        <v>9.2361111111111116E-2</v>
      </c>
      <c r="AGY39" s="11">
        <f t="shared" si="680"/>
        <v>0.16874999999999998</v>
      </c>
      <c r="AGZ39" s="11">
        <f t="shared" si="680"/>
        <v>0.16805555555555554</v>
      </c>
      <c r="AHA39" s="11">
        <f t="shared" si="680"/>
        <v>0.17916666666666667</v>
      </c>
      <c r="AHB39" s="11">
        <f t="shared" ref="AHB39:AHM39" si="681">ROUND(AHB38,0)/60/24</f>
        <v>0.1277777777777778</v>
      </c>
      <c r="AHC39" s="11">
        <f t="shared" si="681"/>
        <v>0.15</v>
      </c>
      <c r="AHD39" s="11">
        <f t="shared" si="681"/>
        <v>6.9444444444444448E-2</v>
      </c>
      <c r="AHE39" s="11">
        <f t="shared" si="681"/>
        <v>0.125</v>
      </c>
      <c r="AHF39" s="11">
        <f t="shared" si="681"/>
        <v>0.11041666666666666</v>
      </c>
      <c r="AHG39" s="11">
        <f t="shared" si="681"/>
        <v>8.6111111111111124E-2</v>
      </c>
      <c r="AHH39" s="11">
        <f t="shared" si="681"/>
        <v>0.15208333333333332</v>
      </c>
      <c r="AHI39" s="11">
        <f t="shared" si="681"/>
        <v>0</v>
      </c>
      <c r="AHJ39" s="11">
        <f t="shared" si="681"/>
        <v>0.19652777777777777</v>
      </c>
      <c r="AHK39" s="11">
        <f t="shared" si="681"/>
        <v>9.4444444444444442E-2</v>
      </c>
      <c r="AHL39" s="11">
        <f t="shared" si="681"/>
        <v>0.13819444444444445</v>
      </c>
      <c r="AHM39" s="11">
        <f t="shared" si="681"/>
        <v>0.11458333333333333</v>
      </c>
      <c r="AHN39" s="11">
        <f t="shared" ref="AHN39:AIJ39" si="682">ROUND(AHN38,0)/60/24</f>
        <v>8.1250000000000003E-2</v>
      </c>
      <c r="AHO39" s="11">
        <f t="shared" si="682"/>
        <v>9.1666666666666674E-2</v>
      </c>
      <c r="AHP39" s="11">
        <f t="shared" si="682"/>
        <v>0.13055555555555556</v>
      </c>
      <c r="AHQ39" s="11">
        <f t="shared" si="682"/>
        <v>0.16666666666666666</v>
      </c>
      <c r="AHR39" s="11">
        <f t="shared" si="682"/>
        <v>0.13194444444444445</v>
      </c>
      <c r="AHS39" s="11">
        <f t="shared" si="682"/>
        <v>0.10555555555555556</v>
      </c>
      <c r="AHT39" s="11">
        <f t="shared" si="682"/>
        <v>0.10069444444444443</v>
      </c>
      <c r="AHU39" s="11">
        <f t="shared" si="682"/>
        <v>8.8888888888888892E-2</v>
      </c>
      <c r="AHV39" s="11">
        <f t="shared" si="682"/>
        <v>0.1076388888888889</v>
      </c>
      <c r="AHW39" s="11">
        <f t="shared" si="682"/>
        <v>0.1076388888888889</v>
      </c>
      <c r="AHX39" s="11">
        <f t="shared" si="682"/>
        <v>0.10416666666666667</v>
      </c>
      <c r="AHY39" s="11">
        <f t="shared" si="682"/>
        <v>0.14861111111111111</v>
      </c>
      <c r="AHZ39" s="11">
        <f t="shared" si="682"/>
        <v>0.15</v>
      </c>
      <c r="AIA39" s="11">
        <f t="shared" si="682"/>
        <v>0.11458333333333333</v>
      </c>
      <c r="AIB39" s="11">
        <f t="shared" si="682"/>
        <v>0.11388888888888889</v>
      </c>
      <c r="AIC39" s="11">
        <f t="shared" si="682"/>
        <v>0.11180555555555555</v>
      </c>
      <c r="AID39" s="11">
        <f t="shared" si="682"/>
        <v>0.11736111111111112</v>
      </c>
      <c r="AIE39" s="11">
        <f t="shared" si="682"/>
        <v>0.10277777777777779</v>
      </c>
      <c r="AIF39" s="11">
        <f t="shared" si="682"/>
        <v>8.1944444444444445E-2</v>
      </c>
      <c r="AIG39" s="11">
        <f t="shared" si="682"/>
        <v>0.11388888888888889</v>
      </c>
      <c r="AIH39" s="11">
        <f t="shared" si="682"/>
        <v>0.1076388888888889</v>
      </c>
      <c r="AII39" s="11">
        <f t="shared" si="682"/>
        <v>5.1388888888888894E-2</v>
      </c>
      <c r="AIJ39" s="11">
        <f t="shared" si="682"/>
        <v>0.10833333333333334</v>
      </c>
      <c r="AIK39" s="11">
        <f t="shared" ref="AIK39:AJH39" si="683">ROUND(AIK38,0)/60/24</f>
        <v>0.13263888888888889</v>
      </c>
      <c r="AIL39" s="11">
        <f t="shared" si="683"/>
        <v>7.4999999999999997E-2</v>
      </c>
      <c r="AIM39" s="11">
        <f t="shared" si="683"/>
        <v>0.13333333333333333</v>
      </c>
      <c r="AIN39" s="11">
        <f t="shared" si="683"/>
        <v>7.5694444444444439E-2</v>
      </c>
      <c r="AIO39" s="11">
        <f t="shared" si="683"/>
        <v>9.930555555555555E-2</v>
      </c>
      <c r="AIP39" s="11">
        <f t="shared" si="683"/>
        <v>0.12708333333333333</v>
      </c>
      <c r="AIQ39" s="11">
        <f t="shared" si="683"/>
        <v>8.4722222222222213E-2</v>
      </c>
      <c r="AIR39" s="11">
        <f t="shared" si="683"/>
        <v>6.8749999999999992E-2</v>
      </c>
      <c r="AIS39" s="11">
        <f t="shared" si="683"/>
        <v>4.4444444444444446E-2</v>
      </c>
      <c r="AIT39" s="11">
        <f t="shared" si="683"/>
        <v>0.14583333333333334</v>
      </c>
      <c r="AIU39" s="11">
        <f t="shared" si="683"/>
        <v>0.1125</v>
      </c>
      <c r="AIV39" s="11">
        <f t="shared" si="683"/>
        <v>0.10416666666666667</v>
      </c>
      <c r="AIW39" s="11">
        <f t="shared" si="683"/>
        <v>6.7361111111111108E-2</v>
      </c>
      <c r="AIX39" s="11">
        <f t="shared" si="683"/>
        <v>1.2499999999999999E-2</v>
      </c>
      <c r="AIY39" s="11">
        <f t="shared" si="683"/>
        <v>6.7361111111111108E-2</v>
      </c>
      <c r="AIZ39" s="11">
        <f t="shared" si="683"/>
        <v>0.11736111111111112</v>
      </c>
      <c r="AJA39" s="11">
        <f t="shared" si="683"/>
        <v>0.10138888888888888</v>
      </c>
      <c r="AJB39" s="11">
        <f t="shared" si="683"/>
        <v>9.7222222222222224E-2</v>
      </c>
      <c r="AJC39" s="11">
        <f t="shared" si="683"/>
        <v>6.5972222222222224E-2</v>
      </c>
      <c r="AJD39" s="11">
        <f t="shared" si="683"/>
        <v>0.11944444444444445</v>
      </c>
      <c r="AJE39" s="11">
        <f t="shared" si="683"/>
        <v>8.1250000000000003E-2</v>
      </c>
      <c r="AJF39" s="11">
        <f t="shared" si="683"/>
        <v>0.15555555555555556</v>
      </c>
      <c r="AJG39" s="11">
        <f t="shared" si="683"/>
        <v>0.10069444444444443</v>
      </c>
      <c r="AJH39" s="11">
        <f t="shared" si="683"/>
        <v>0.11875000000000001</v>
      </c>
      <c r="AJI39" s="11">
        <f t="shared" ref="AJI39:AJZ39" si="684">ROUND(AJI38,0)/60/24</f>
        <v>0.10416666666666667</v>
      </c>
      <c r="AJJ39" s="11">
        <f t="shared" si="684"/>
        <v>0.11041666666666666</v>
      </c>
      <c r="AJK39" s="11">
        <f t="shared" si="684"/>
        <v>5.6250000000000001E-2</v>
      </c>
      <c r="AJL39" s="11">
        <f t="shared" si="684"/>
        <v>0.11944444444444445</v>
      </c>
      <c r="AJM39" s="11">
        <f t="shared" si="684"/>
        <v>6.0416666666666667E-2</v>
      </c>
      <c r="AJN39" s="11">
        <f t="shared" si="684"/>
        <v>0.35486111111111113</v>
      </c>
      <c r="AJO39" s="11">
        <f t="shared" si="684"/>
        <v>0.12986111111111112</v>
      </c>
      <c r="AJP39" s="11">
        <f t="shared" si="684"/>
        <v>0.10347222222222223</v>
      </c>
      <c r="AJQ39" s="11">
        <f t="shared" si="684"/>
        <v>3.4722222222222224E-2</v>
      </c>
      <c r="AJR39" s="11">
        <f t="shared" si="684"/>
        <v>0.10694444444444445</v>
      </c>
      <c r="AJS39" s="11">
        <f t="shared" si="684"/>
        <v>0.11041666666666666</v>
      </c>
      <c r="AJT39" s="11">
        <f t="shared" si="684"/>
        <v>0.1590277777777778</v>
      </c>
      <c r="AJU39" s="11">
        <f t="shared" si="684"/>
        <v>0.12916666666666668</v>
      </c>
      <c r="AJV39" s="11">
        <f t="shared" si="684"/>
        <v>9.7222222222222224E-2</v>
      </c>
      <c r="AJW39" s="11">
        <f t="shared" si="684"/>
        <v>4.7916666666666663E-2</v>
      </c>
      <c r="AJX39" s="11">
        <f t="shared" si="684"/>
        <v>0.14375000000000002</v>
      </c>
      <c r="AJY39" s="11">
        <f t="shared" si="684"/>
        <v>0.14305555555555555</v>
      </c>
      <c r="AJZ39" s="11">
        <f t="shared" si="684"/>
        <v>0.11875000000000001</v>
      </c>
      <c r="AKA39" s="11">
        <f t="shared" ref="AKA39:AKB39" si="685">ROUND(AKA38,0)/60/24</f>
        <v>8.1250000000000003E-2</v>
      </c>
      <c r="AKB39" s="11">
        <f t="shared" si="685"/>
        <v>9.8611111111111108E-2</v>
      </c>
      <c r="AKC39" s="11">
        <f t="shared" ref="AKC39:AKS39" si="686">ROUND(AKC38,0)/60/24</f>
        <v>0.22152777777777777</v>
      </c>
      <c r="AKD39" s="11">
        <f t="shared" si="686"/>
        <v>0.12013888888888889</v>
      </c>
      <c r="AKE39" s="11">
        <f t="shared" si="686"/>
        <v>0.13819444444444445</v>
      </c>
      <c r="AKF39" s="11">
        <f t="shared" si="686"/>
        <v>0.12847222222222224</v>
      </c>
      <c r="AKG39" s="11">
        <f t="shared" si="686"/>
        <v>8.6111111111111124E-2</v>
      </c>
      <c r="AKH39" s="11">
        <f t="shared" si="686"/>
        <v>0.12222222222222222</v>
      </c>
      <c r="AKI39" s="11">
        <f t="shared" si="686"/>
        <v>0.10833333333333334</v>
      </c>
      <c r="AKJ39" s="11">
        <f t="shared" si="686"/>
        <v>0.12430555555555556</v>
      </c>
      <c r="AKK39" s="11">
        <f t="shared" si="686"/>
        <v>0.12569444444444444</v>
      </c>
      <c r="AKL39" s="11">
        <f t="shared" si="686"/>
        <v>7.2222222222222229E-2</v>
      </c>
      <c r="AKM39" s="11">
        <f t="shared" si="686"/>
        <v>9.5138888888888884E-2</v>
      </c>
      <c r="AKN39" s="11">
        <f t="shared" si="686"/>
        <v>9.3055555555555558E-2</v>
      </c>
      <c r="AKO39" s="11">
        <f t="shared" si="686"/>
        <v>0.10972222222222222</v>
      </c>
      <c r="AKP39" s="11">
        <f t="shared" si="686"/>
        <v>0.12916666666666668</v>
      </c>
      <c r="AKQ39" s="11">
        <f t="shared" si="686"/>
        <v>0.13402777777777777</v>
      </c>
      <c r="AKR39" s="11">
        <f t="shared" si="686"/>
        <v>0.11458333333333333</v>
      </c>
      <c r="AKS39" s="11">
        <f t="shared" si="686"/>
        <v>0.10972222222222222</v>
      </c>
      <c r="AKT39" s="11">
        <f t="shared" ref="AKT39" si="687">ROUND(AKT38,0)/60/24</f>
        <v>0.11597222222222221</v>
      </c>
      <c r="AKU39" s="11">
        <f t="shared" ref="AKU39:ALO39" si="688">ROUND(AKU38,0)/60/24</f>
        <v>0.10347222222222223</v>
      </c>
      <c r="AKV39" s="11">
        <f t="shared" si="688"/>
        <v>0.11527777777777777</v>
      </c>
      <c r="AKW39" s="11">
        <f t="shared" si="688"/>
        <v>0.10416666666666667</v>
      </c>
      <c r="AKX39" s="11">
        <f t="shared" si="688"/>
        <v>0.10208333333333335</v>
      </c>
      <c r="AKY39" s="11">
        <f t="shared" si="688"/>
        <v>0.12361111111111112</v>
      </c>
      <c r="AKZ39" s="11">
        <f t="shared" si="688"/>
        <v>0.16805555555555554</v>
      </c>
      <c r="ALA39" s="11">
        <f t="shared" si="688"/>
        <v>0.13749999999999998</v>
      </c>
      <c r="ALB39" s="11">
        <f t="shared" si="688"/>
        <v>0.10972222222222222</v>
      </c>
      <c r="ALC39" s="11">
        <f t="shared" si="688"/>
        <v>9.7222222222222224E-2</v>
      </c>
      <c r="ALD39" s="11">
        <f t="shared" si="688"/>
        <v>0.12916666666666668</v>
      </c>
      <c r="ALE39" s="11">
        <f t="shared" si="688"/>
        <v>0.11458333333333333</v>
      </c>
      <c r="ALF39" s="11">
        <f t="shared" si="688"/>
        <v>0.13541666666666666</v>
      </c>
      <c r="ALG39" s="11">
        <f t="shared" si="688"/>
        <v>6.1111111111111109E-2</v>
      </c>
      <c r="ALH39" s="11">
        <f t="shared" si="688"/>
        <v>0.10069444444444443</v>
      </c>
      <c r="ALI39" s="11">
        <f t="shared" si="688"/>
        <v>0.14375000000000002</v>
      </c>
      <c r="ALJ39" s="11">
        <f t="shared" si="688"/>
        <v>0.10555555555555556</v>
      </c>
      <c r="ALK39" s="11">
        <f t="shared" si="688"/>
        <v>0.12083333333333333</v>
      </c>
      <c r="ALL39" s="11">
        <f t="shared" si="688"/>
        <v>0.50555555555555554</v>
      </c>
      <c r="ALM39" s="11">
        <f t="shared" si="688"/>
        <v>0.14375000000000002</v>
      </c>
      <c r="ALN39" s="11">
        <f t="shared" si="688"/>
        <v>0.24722222222222223</v>
      </c>
      <c r="ALO39" s="11">
        <f t="shared" si="688"/>
        <v>0.18124999999999999</v>
      </c>
      <c r="ALP39" s="11">
        <f t="shared" ref="ALP39:AMH39" si="689">ROUND(ALP38,0)/60/24</f>
        <v>0.3756944444444445</v>
      </c>
      <c r="ALQ39" s="11">
        <f t="shared" si="689"/>
        <v>0.20555555555555557</v>
      </c>
      <c r="ALR39" s="11">
        <f t="shared" si="689"/>
        <v>0.11805555555555557</v>
      </c>
      <c r="ALS39" s="11">
        <f t="shared" si="689"/>
        <v>0.10138888888888888</v>
      </c>
      <c r="ALT39" s="11">
        <f t="shared" si="689"/>
        <v>9.7916666666666666E-2</v>
      </c>
      <c r="ALU39" s="11">
        <f t="shared" si="689"/>
        <v>0.17777777777777778</v>
      </c>
      <c r="ALV39" s="11">
        <f t="shared" si="689"/>
        <v>0.125</v>
      </c>
      <c r="ALW39" s="11">
        <f t="shared" si="689"/>
        <v>0.10208333333333335</v>
      </c>
      <c r="ALX39" s="11">
        <f t="shared" si="689"/>
        <v>9.375E-2</v>
      </c>
      <c r="ALY39" s="11">
        <f t="shared" si="689"/>
        <v>0.12708333333333333</v>
      </c>
      <c r="ALZ39" s="11">
        <f t="shared" si="689"/>
        <v>9.9999999999999992E-2</v>
      </c>
      <c r="AMA39" s="11">
        <f t="shared" si="689"/>
        <v>0.10972222222222222</v>
      </c>
      <c r="AMB39" s="11">
        <f t="shared" si="689"/>
        <v>8.9583333333333334E-2</v>
      </c>
      <c r="AMC39" s="11">
        <f t="shared" si="689"/>
        <v>0.11875000000000001</v>
      </c>
      <c r="AMD39" s="11">
        <f t="shared" si="689"/>
        <v>9.8611111111111108E-2</v>
      </c>
      <c r="AME39" s="11">
        <f t="shared" si="689"/>
        <v>0.13402777777777777</v>
      </c>
      <c r="AMF39" s="11">
        <f t="shared" si="689"/>
        <v>0.12083333333333333</v>
      </c>
      <c r="AMG39" s="11">
        <f t="shared" si="689"/>
        <v>9.5833333333333326E-2</v>
      </c>
      <c r="AMH39" s="11">
        <f t="shared" si="689"/>
        <v>0.13958333333333334</v>
      </c>
      <c r="AMI39" s="11">
        <f t="shared" ref="AMI39:ANB39" si="690">ROUND(AMI38,0)/60/24</f>
        <v>0.26527777777777778</v>
      </c>
      <c r="AMJ39" s="11">
        <f t="shared" si="690"/>
        <v>0.45069444444444445</v>
      </c>
      <c r="AMK39" s="11">
        <f t="shared" si="690"/>
        <v>0.33680555555555558</v>
      </c>
      <c r="AML39" s="11">
        <f t="shared" si="690"/>
        <v>0.1361111111111111</v>
      </c>
      <c r="AMM39" s="11">
        <f t="shared" si="690"/>
        <v>0.10138888888888888</v>
      </c>
      <c r="AMN39" s="11">
        <f t="shared" si="690"/>
        <v>0.13541666666666666</v>
      </c>
      <c r="AMO39" s="11">
        <f t="shared" si="690"/>
        <v>0.16944444444444443</v>
      </c>
      <c r="AMP39" s="11">
        <f t="shared" si="690"/>
        <v>0.13402777777777777</v>
      </c>
      <c r="AMQ39" s="11">
        <f t="shared" si="690"/>
        <v>6.1111111111111109E-2</v>
      </c>
      <c r="AMR39" s="11">
        <f t="shared" si="690"/>
        <v>8.8888888888888892E-2</v>
      </c>
      <c r="AMS39" s="11">
        <f t="shared" si="690"/>
        <v>0.12986111111111112</v>
      </c>
      <c r="AMT39" s="11">
        <f t="shared" si="690"/>
        <v>0.10694444444444445</v>
      </c>
      <c r="AMU39" s="11">
        <f t="shared" si="690"/>
        <v>0.12430555555555556</v>
      </c>
      <c r="AMV39" s="11">
        <f t="shared" si="690"/>
        <v>7.5694444444444439E-2</v>
      </c>
      <c r="AMW39" s="11">
        <f t="shared" si="690"/>
        <v>6.1805555555555558E-2</v>
      </c>
      <c r="AMX39" s="11">
        <f t="shared" si="690"/>
        <v>8.9583333333333334E-2</v>
      </c>
      <c r="AMY39" s="11">
        <f t="shared" si="690"/>
        <v>0.1111111111111111</v>
      </c>
      <c r="AMZ39" s="11">
        <f t="shared" si="690"/>
        <v>0.14722222222222223</v>
      </c>
      <c r="ANA39" s="11">
        <f t="shared" si="690"/>
        <v>0.1451388888888889</v>
      </c>
      <c r="ANB39" s="11">
        <f t="shared" si="690"/>
        <v>0.21249999999999999</v>
      </c>
      <c r="ANC39" s="11">
        <f t="shared" ref="ANC39:ANV39" si="691">ROUND(ANC38,0)/60/24</f>
        <v>0.22500000000000001</v>
      </c>
      <c r="AND39" s="11">
        <f t="shared" si="691"/>
        <v>0.33333333333333331</v>
      </c>
      <c r="ANE39" s="11">
        <f t="shared" si="691"/>
        <v>0.34652777777777777</v>
      </c>
      <c r="ANF39" s="11">
        <f t="shared" si="691"/>
        <v>0.1388888888888889</v>
      </c>
      <c r="ANG39" s="11">
        <f t="shared" si="691"/>
        <v>9.1666666666666674E-2</v>
      </c>
      <c r="ANH39" s="11">
        <f t="shared" si="691"/>
        <v>0.21388888888888891</v>
      </c>
      <c r="ANI39" s="11">
        <f t="shared" si="691"/>
        <v>0.10069444444444443</v>
      </c>
      <c r="ANJ39" s="11">
        <f t="shared" si="691"/>
        <v>8.1250000000000003E-2</v>
      </c>
      <c r="ANK39" s="11">
        <f t="shared" si="691"/>
        <v>0.10972222222222222</v>
      </c>
      <c r="ANL39" s="11">
        <f t="shared" si="691"/>
        <v>0.10347222222222223</v>
      </c>
      <c r="ANM39" s="11">
        <f t="shared" si="691"/>
        <v>0.11875000000000001</v>
      </c>
      <c r="ANN39" s="11">
        <f t="shared" si="691"/>
        <v>0.12013888888888889</v>
      </c>
      <c r="ANO39" s="11">
        <f t="shared" si="691"/>
        <v>0.10347222222222223</v>
      </c>
      <c r="ANP39" s="11">
        <f t="shared" si="691"/>
        <v>0.15208333333333332</v>
      </c>
      <c r="ANQ39" s="11">
        <f t="shared" si="691"/>
        <v>0.10416666666666667</v>
      </c>
      <c r="ANR39" s="11">
        <f t="shared" si="691"/>
        <v>0.10694444444444445</v>
      </c>
      <c r="ANS39" s="11">
        <f t="shared" si="691"/>
        <v>8.3333333333333329E-2</v>
      </c>
      <c r="ANT39" s="11">
        <f t="shared" si="691"/>
        <v>0.1277777777777778</v>
      </c>
      <c r="ANU39" s="11">
        <f t="shared" si="691"/>
        <v>6.6666666666666666E-2</v>
      </c>
      <c r="ANV39" s="11">
        <f t="shared" si="691"/>
        <v>9.0972222222222218E-2</v>
      </c>
      <c r="ANW39" s="11">
        <f t="shared" ref="ANW39:AOT39" si="692">ROUND(ANW38,0)/60/24</f>
        <v>0.1125</v>
      </c>
      <c r="ANX39" s="11">
        <f t="shared" si="692"/>
        <v>0.1076388888888889</v>
      </c>
      <c r="ANY39" s="11">
        <f t="shared" si="692"/>
        <v>0.11527777777777777</v>
      </c>
      <c r="ANZ39" s="11">
        <f t="shared" si="692"/>
        <v>0.16874999999999998</v>
      </c>
      <c r="AOA39" s="11">
        <f t="shared" si="692"/>
        <v>9.9999999999999992E-2</v>
      </c>
      <c r="AOB39" s="11">
        <f t="shared" si="692"/>
        <v>0.11875000000000001</v>
      </c>
      <c r="AOC39" s="11">
        <f t="shared" si="692"/>
        <v>9.7222222222222224E-2</v>
      </c>
      <c r="AOD39" s="11">
        <f t="shared" si="692"/>
        <v>7.8472222222222221E-2</v>
      </c>
      <c r="AOE39" s="11">
        <f t="shared" si="692"/>
        <v>0.10694444444444445</v>
      </c>
      <c r="AOF39" s="11">
        <f t="shared" si="692"/>
        <v>9.7222222222222224E-2</v>
      </c>
      <c r="AOG39" s="11">
        <f t="shared" si="692"/>
        <v>0.28055555555555556</v>
      </c>
      <c r="AOH39" s="11">
        <f t="shared" si="692"/>
        <v>0.10555555555555556</v>
      </c>
      <c r="AOI39" s="11">
        <f t="shared" si="692"/>
        <v>7.5694444444444439E-2</v>
      </c>
      <c r="AOJ39" s="11">
        <f t="shared" si="692"/>
        <v>0.10486111111111111</v>
      </c>
      <c r="AOK39" s="11">
        <f t="shared" si="692"/>
        <v>9.8611111111111108E-2</v>
      </c>
      <c r="AOL39" s="11">
        <f t="shared" si="692"/>
        <v>0.12638888888888888</v>
      </c>
      <c r="AOM39" s="11">
        <f t="shared" si="692"/>
        <v>0.11319444444444444</v>
      </c>
      <c r="AON39" s="11">
        <f t="shared" si="692"/>
        <v>0.12013888888888889</v>
      </c>
      <c r="AOO39" s="11">
        <f t="shared" si="692"/>
        <v>0.11597222222222221</v>
      </c>
      <c r="AOP39" s="11">
        <f t="shared" si="692"/>
        <v>0.11597222222222221</v>
      </c>
      <c r="AOQ39" s="11">
        <f t="shared" si="692"/>
        <v>0.12638888888888888</v>
      </c>
      <c r="AOR39" s="11">
        <f t="shared" si="692"/>
        <v>0.13958333333333334</v>
      </c>
      <c r="AOS39" s="11">
        <f t="shared" si="692"/>
        <v>0.10208333333333335</v>
      </c>
      <c r="AOT39" s="11">
        <f t="shared" si="692"/>
        <v>0.12291666666666667</v>
      </c>
      <c r="AOU39" s="11">
        <f t="shared" ref="AOU39:APM39" si="693">ROUND(AOU38,0)/60/24</f>
        <v>0.10347222222222223</v>
      </c>
      <c r="AOV39" s="11">
        <f t="shared" si="693"/>
        <v>0.12916666666666668</v>
      </c>
      <c r="AOW39" s="11">
        <f t="shared" si="693"/>
        <v>0.10486111111111111</v>
      </c>
      <c r="AOX39" s="11">
        <f t="shared" si="693"/>
        <v>0.1125</v>
      </c>
      <c r="AOY39" s="11">
        <f t="shared" si="693"/>
        <v>5.7638888888888885E-2</v>
      </c>
      <c r="AOZ39" s="11">
        <f t="shared" si="693"/>
        <v>0.16180555555555556</v>
      </c>
      <c r="APA39" s="11">
        <f t="shared" si="693"/>
        <v>0.10833333333333334</v>
      </c>
      <c r="APB39" s="11">
        <f t="shared" si="693"/>
        <v>9.0972222222222218E-2</v>
      </c>
      <c r="APC39" s="11">
        <f t="shared" si="693"/>
        <v>9.0972222222222218E-2</v>
      </c>
      <c r="APD39" s="11">
        <f t="shared" si="693"/>
        <v>0.19583333333333333</v>
      </c>
      <c r="APE39" s="11">
        <f t="shared" si="693"/>
        <v>0.15833333333333333</v>
      </c>
      <c r="APF39" s="11">
        <f t="shared" si="693"/>
        <v>9.5138888888888884E-2</v>
      </c>
      <c r="APG39" s="11">
        <f t="shared" si="693"/>
        <v>0.11041666666666666</v>
      </c>
      <c r="APH39" s="11">
        <f t="shared" si="693"/>
        <v>9.3055555555555558E-2</v>
      </c>
      <c r="API39" s="11">
        <f t="shared" si="693"/>
        <v>7.4999999999999997E-2</v>
      </c>
      <c r="APJ39" s="11">
        <f t="shared" si="693"/>
        <v>0.17291666666666669</v>
      </c>
      <c r="APK39" s="11">
        <f t="shared" si="693"/>
        <v>0.10416666666666667</v>
      </c>
      <c r="APL39" s="11">
        <f t="shared" si="693"/>
        <v>0.12708333333333333</v>
      </c>
      <c r="APM39" s="11">
        <f t="shared" si="693"/>
        <v>8.2638888888888887E-2</v>
      </c>
      <c r="APN39" s="11">
        <f t="shared" ref="APN39:APR39" si="694">ROUND(APN38,0)/60/24</f>
        <v>0.24861111111111112</v>
      </c>
      <c r="APO39" s="11">
        <f t="shared" si="694"/>
        <v>0.10347222222222223</v>
      </c>
      <c r="APP39" s="11">
        <f t="shared" si="694"/>
        <v>0.10347222222222223</v>
      </c>
      <c r="APQ39" s="11">
        <f t="shared" si="694"/>
        <v>9.5833333333333326E-2</v>
      </c>
      <c r="APR39" s="11">
        <f t="shared" si="694"/>
        <v>8.6805555555555566E-2</v>
      </c>
      <c r="APS39" s="11">
        <f t="shared" ref="APS39:APW39" si="695">ROUND(APS38,0)/60/24</f>
        <v>0.1534722222222222</v>
      </c>
      <c r="APT39" s="11">
        <f t="shared" si="695"/>
        <v>0.11736111111111112</v>
      </c>
      <c r="APU39" s="11">
        <f t="shared" si="695"/>
        <v>8.4027777777777771E-2</v>
      </c>
      <c r="APV39" s="11">
        <f t="shared" si="695"/>
        <v>5.2777777777777778E-2</v>
      </c>
      <c r="APW39" s="11">
        <f t="shared" si="695"/>
        <v>6.7361111111111108E-2</v>
      </c>
      <c r="APX39" s="11">
        <f t="shared" ref="APX39:AQB39" si="696">ROUND(APX38,0)/60/24</f>
        <v>0.12569444444444444</v>
      </c>
      <c r="APY39" s="11">
        <f t="shared" si="696"/>
        <v>9.7916666666666666E-2</v>
      </c>
      <c r="APZ39" s="11">
        <f t="shared" si="696"/>
        <v>0.12847222222222224</v>
      </c>
      <c r="AQA39" s="11">
        <f t="shared" si="696"/>
        <v>8.1944444444444445E-2</v>
      </c>
      <c r="AQB39" s="11">
        <f t="shared" si="696"/>
        <v>6.1111111111111109E-2</v>
      </c>
      <c r="AQC39" s="11">
        <f t="shared" ref="AQC39:AQG39" si="697">ROUND(AQC38,0)/60/24</f>
        <v>0.11458333333333333</v>
      </c>
      <c r="AQD39" s="11">
        <f t="shared" si="697"/>
        <v>9.375E-2</v>
      </c>
      <c r="AQE39" s="11">
        <f t="shared" ref="AQE39:AQF39" si="698">ROUND(AQE38,0)/60/24</f>
        <v>8.6111111111111124E-2</v>
      </c>
      <c r="AQF39" s="11">
        <f t="shared" si="698"/>
        <v>7.6388888888888881E-2</v>
      </c>
      <c r="AQG39" s="11">
        <f t="shared" si="697"/>
        <v>8.8888888888888892E-2</v>
      </c>
    </row>
    <row r="40" spans="1:1125" ht="20.25" customHeight="1" x14ac:dyDescent="0.25">
      <c r="A40" s="31" t="s">
        <v>27</v>
      </c>
      <c r="B40" s="12">
        <f t="shared" ref="B40" si="699">B42+B44+B46</f>
        <v>370</v>
      </c>
      <c r="C40" s="12">
        <f t="shared" ref="C40:U40" si="700">C42+C44+C46</f>
        <v>383</v>
      </c>
      <c r="D40" s="12">
        <f t="shared" si="700"/>
        <v>358</v>
      </c>
      <c r="E40" s="12">
        <f t="shared" si="700"/>
        <v>356</v>
      </c>
      <c r="F40" s="12">
        <f t="shared" si="700"/>
        <v>358</v>
      </c>
      <c r="G40" s="12">
        <f t="shared" si="700"/>
        <v>349</v>
      </c>
      <c r="H40" s="12">
        <f t="shared" si="700"/>
        <v>364</v>
      </c>
      <c r="I40" s="12">
        <f t="shared" si="700"/>
        <v>367</v>
      </c>
      <c r="J40" s="12">
        <f t="shared" si="700"/>
        <v>344</v>
      </c>
      <c r="K40" s="12">
        <f t="shared" si="700"/>
        <v>338</v>
      </c>
      <c r="L40" s="12">
        <f t="shared" si="700"/>
        <v>335</v>
      </c>
      <c r="M40" s="12">
        <f t="shared" si="700"/>
        <v>364</v>
      </c>
      <c r="N40" s="12">
        <f t="shared" si="700"/>
        <v>372</v>
      </c>
      <c r="O40" s="12">
        <f t="shared" si="700"/>
        <v>362</v>
      </c>
      <c r="P40" s="12">
        <f t="shared" si="700"/>
        <v>352</v>
      </c>
      <c r="Q40" s="12">
        <f t="shared" si="700"/>
        <v>365</v>
      </c>
      <c r="R40" s="12">
        <f t="shared" si="700"/>
        <v>359</v>
      </c>
      <c r="S40" s="12">
        <f t="shared" si="700"/>
        <v>351</v>
      </c>
      <c r="T40" s="12">
        <f t="shared" si="700"/>
        <v>348</v>
      </c>
      <c r="U40" s="12">
        <f t="shared" si="700"/>
        <v>278</v>
      </c>
      <c r="V40" s="12">
        <f t="shared" ref="V40:AO40" si="701">V42+V44+V46</f>
        <v>356</v>
      </c>
      <c r="W40" s="12">
        <f t="shared" si="701"/>
        <v>352</v>
      </c>
      <c r="X40" s="12">
        <f t="shared" si="701"/>
        <v>347</v>
      </c>
      <c r="Y40" s="12">
        <f t="shared" si="701"/>
        <v>331</v>
      </c>
      <c r="Z40" s="12">
        <f t="shared" si="701"/>
        <v>325</v>
      </c>
      <c r="AA40" s="12">
        <f t="shared" si="701"/>
        <v>354</v>
      </c>
      <c r="AB40" s="12">
        <f t="shared" si="701"/>
        <v>352</v>
      </c>
      <c r="AC40" s="12">
        <f t="shared" si="701"/>
        <v>351</v>
      </c>
      <c r="AD40" s="12">
        <f t="shared" si="701"/>
        <v>349</v>
      </c>
      <c r="AE40" s="12">
        <f t="shared" si="701"/>
        <v>338</v>
      </c>
      <c r="AF40" s="12">
        <f t="shared" si="701"/>
        <v>336</v>
      </c>
      <c r="AG40" s="12">
        <f t="shared" si="701"/>
        <v>359</v>
      </c>
      <c r="AH40" s="12">
        <f t="shared" si="701"/>
        <v>354</v>
      </c>
      <c r="AI40" s="12">
        <f t="shared" si="701"/>
        <v>348</v>
      </c>
      <c r="AJ40" s="12">
        <f t="shared" si="701"/>
        <v>343</v>
      </c>
      <c r="AK40" s="12">
        <f t="shared" si="701"/>
        <v>343</v>
      </c>
      <c r="AL40" s="12">
        <f t="shared" si="701"/>
        <v>338</v>
      </c>
      <c r="AM40" s="12">
        <f t="shared" si="701"/>
        <v>342</v>
      </c>
      <c r="AN40" s="12">
        <f t="shared" si="701"/>
        <v>337</v>
      </c>
      <c r="AO40" s="12">
        <f t="shared" si="701"/>
        <v>338</v>
      </c>
      <c r="AP40" s="12">
        <f t="shared" ref="AP40:BM40" si="702">AP42+AP44+AP46</f>
        <v>346</v>
      </c>
      <c r="AQ40" s="12">
        <f t="shared" si="702"/>
        <v>336</v>
      </c>
      <c r="AR40" s="12">
        <f t="shared" si="702"/>
        <v>327</v>
      </c>
      <c r="AS40" s="12">
        <f t="shared" si="702"/>
        <v>324</v>
      </c>
      <c r="AT40" s="12">
        <f t="shared" si="702"/>
        <v>321</v>
      </c>
      <c r="AU40" s="12">
        <f t="shared" si="702"/>
        <v>349</v>
      </c>
      <c r="AV40" s="12">
        <f t="shared" si="702"/>
        <v>338</v>
      </c>
      <c r="AW40" s="12">
        <f t="shared" si="702"/>
        <v>342</v>
      </c>
      <c r="AX40" s="12">
        <f t="shared" si="702"/>
        <v>326</v>
      </c>
      <c r="AY40" s="12">
        <f t="shared" si="702"/>
        <v>323</v>
      </c>
      <c r="AZ40" s="12">
        <f t="shared" si="702"/>
        <v>337</v>
      </c>
      <c r="BA40" s="12">
        <f t="shared" si="702"/>
        <v>336</v>
      </c>
      <c r="BB40" s="12">
        <f t="shared" si="702"/>
        <v>330</v>
      </c>
      <c r="BC40" s="12">
        <f t="shared" si="702"/>
        <v>326</v>
      </c>
      <c r="BD40" s="12">
        <f t="shared" si="702"/>
        <v>334</v>
      </c>
      <c r="BE40" s="12">
        <f t="shared" si="702"/>
        <v>337</v>
      </c>
      <c r="BF40" s="12">
        <f t="shared" si="702"/>
        <v>330</v>
      </c>
      <c r="BG40" s="12">
        <f t="shared" si="702"/>
        <v>322</v>
      </c>
      <c r="BH40" s="12">
        <f t="shared" si="702"/>
        <v>324</v>
      </c>
      <c r="BI40" s="12">
        <f t="shared" si="702"/>
        <v>324</v>
      </c>
      <c r="BJ40" s="12">
        <f t="shared" si="702"/>
        <v>338</v>
      </c>
      <c r="BK40" s="12">
        <f t="shared" si="702"/>
        <v>328</v>
      </c>
      <c r="BL40" s="12">
        <f t="shared" si="702"/>
        <v>327</v>
      </c>
      <c r="BM40" s="12">
        <f t="shared" si="702"/>
        <v>325</v>
      </c>
      <c r="BN40" s="12">
        <f t="shared" ref="BN40:BX40" si="703">BN42+BN44+BN46</f>
        <v>338</v>
      </c>
      <c r="BO40" s="12">
        <f t="shared" si="703"/>
        <v>333</v>
      </c>
      <c r="BP40" s="12">
        <f t="shared" si="703"/>
        <v>311</v>
      </c>
      <c r="BQ40" s="12">
        <f t="shared" si="703"/>
        <v>312</v>
      </c>
      <c r="BR40" s="12">
        <f t="shared" si="703"/>
        <v>321</v>
      </c>
      <c r="BS40" s="12">
        <f t="shared" si="703"/>
        <v>326</v>
      </c>
      <c r="BT40" s="12">
        <f t="shared" si="703"/>
        <v>321</v>
      </c>
      <c r="BU40" s="12">
        <f t="shared" si="703"/>
        <v>317</v>
      </c>
      <c r="BV40" s="12">
        <f t="shared" si="703"/>
        <v>316</v>
      </c>
      <c r="BW40" s="12">
        <f t="shared" si="703"/>
        <v>320</v>
      </c>
      <c r="BX40" s="12">
        <f t="shared" si="703"/>
        <v>333</v>
      </c>
      <c r="BY40" s="12">
        <f t="shared" ref="BY40:CG40" si="704">BY42+BY44+BY46</f>
        <v>329</v>
      </c>
      <c r="BZ40" s="12">
        <f t="shared" si="704"/>
        <v>321</v>
      </c>
      <c r="CA40" s="12">
        <f t="shared" si="704"/>
        <v>312</v>
      </c>
      <c r="CB40" s="12">
        <f t="shared" si="704"/>
        <v>302</v>
      </c>
      <c r="CC40" s="12">
        <f t="shared" si="704"/>
        <v>315</v>
      </c>
      <c r="CD40" s="12">
        <f t="shared" si="704"/>
        <v>312</v>
      </c>
      <c r="CE40" s="12">
        <f t="shared" si="704"/>
        <v>314</v>
      </c>
      <c r="CF40" s="12">
        <f t="shared" si="704"/>
        <v>301</v>
      </c>
      <c r="CG40" s="12">
        <f t="shared" si="704"/>
        <v>310</v>
      </c>
      <c r="CH40" s="12">
        <f t="shared" ref="CH40:CZ40" si="705">CH42+CH44+CH46</f>
        <v>311</v>
      </c>
      <c r="CI40" s="12">
        <f t="shared" si="705"/>
        <v>309</v>
      </c>
      <c r="CJ40" s="12">
        <f t="shared" si="705"/>
        <v>291</v>
      </c>
      <c r="CK40" s="12">
        <f t="shared" si="705"/>
        <v>293</v>
      </c>
      <c r="CL40" s="12">
        <f t="shared" si="705"/>
        <v>299</v>
      </c>
      <c r="CM40" s="12">
        <f t="shared" si="705"/>
        <v>316</v>
      </c>
      <c r="CN40" s="12">
        <f t="shared" si="705"/>
        <v>309</v>
      </c>
      <c r="CO40" s="12">
        <f t="shared" si="705"/>
        <v>309</v>
      </c>
      <c r="CP40" s="12">
        <f t="shared" si="705"/>
        <v>290</v>
      </c>
      <c r="CQ40" s="12">
        <f t="shared" si="705"/>
        <v>297</v>
      </c>
      <c r="CR40" s="12">
        <f t="shared" si="705"/>
        <v>301</v>
      </c>
      <c r="CS40" s="12">
        <f t="shared" si="705"/>
        <v>299</v>
      </c>
      <c r="CT40" s="12">
        <f t="shared" si="705"/>
        <v>298</v>
      </c>
      <c r="CU40" s="12">
        <f t="shared" si="705"/>
        <v>294</v>
      </c>
      <c r="CV40" s="12">
        <f t="shared" si="705"/>
        <v>287</v>
      </c>
      <c r="CW40" s="12">
        <f t="shared" si="705"/>
        <v>304</v>
      </c>
      <c r="CX40" s="12">
        <f t="shared" si="705"/>
        <v>298</v>
      </c>
      <c r="CY40" s="12">
        <f t="shared" si="705"/>
        <v>297</v>
      </c>
      <c r="CZ40" s="12">
        <f t="shared" si="705"/>
        <v>317</v>
      </c>
      <c r="DA40" s="12">
        <f t="shared" ref="DA40:DV40" si="706">DA42+DA44+DA46</f>
        <v>273</v>
      </c>
      <c r="DB40" s="12">
        <f t="shared" si="706"/>
        <v>280</v>
      </c>
      <c r="DC40" s="12">
        <f t="shared" si="706"/>
        <v>301</v>
      </c>
      <c r="DD40" s="12">
        <f t="shared" si="706"/>
        <v>294</v>
      </c>
      <c r="DE40" s="12">
        <f t="shared" si="706"/>
        <v>276</v>
      </c>
      <c r="DF40" s="12">
        <f t="shared" si="706"/>
        <v>319</v>
      </c>
      <c r="DG40" s="12">
        <f t="shared" si="706"/>
        <v>306</v>
      </c>
      <c r="DH40" s="12">
        <f t="shared" si="706"/>
        <v>308</v>
      </c>
      <c r="DI40" s="12">
        <f t="shared" si="706"/>
        <v>308</v>
      </c>
      <c r="DJ40" s="12">
        <f t="shared" si="706"/>
        <v>323</v>
      </c>
      <c r="DK40" s="12">
        <f t="shared" si="706"/>
        <v>321</v>
      </c>
      <c r="DL40" s="12">
        <f t="shared" si="706"/>
        <v>309</v>
      </c>
      <c r="DM40" s="12">
        <f t="shared" si="706"/>
        <v>309</v>
      </c>
      <c r="DN40" s="12">
        <f t="shared" si="706"/>
        <v>306</v>
      </c>
      <c r="DO40" s="12">
        <f t="shared" si="706"/>
        <v>299</v>
      </c>
      <c r="DP40" s="12">
        <f t="shared" si="706"/>
        <v>315</v>
      </c>
      <c r="DQ40" s="12">
        <f t="shared" si="706"/>
        <v>312</v>
      </c>
      <c r="DR40" s="12">
        <f t="shared" si="706"/>
        <v>301</v>
      </c>
      <c r="DS40" s="12">
        <f t="shared" si="706"/>
        <v>308</v>
      </c>
      <c r="DT40" s="12">
        <f t="shared" si="706"/>
        <v>304</v>
      </c>
      <c r="DU40" s="12">
        <f t="shared" si="706"/>
        <v>313</v>
      </c>
      <c r="DV40" s="12">
        <f t="shared" si="706"/>
        <v>301</v>
      </c>
      <c r="DW40" s="12">
        <f>DW42+DW44+DW46</f>
        <v>298</v>
      </c>
      <c r="DX40" s="12">
        <f>DX42+DX44+DX46</f>
        <v>274</v>
      </c>
      <c r="DY40" s="12">
        <f t="shared" ref="DY40:ER40" si="707">DY42+DY44+DY46</f>
        <v>317</v>
      </c>
      <c r="DZ40" s="12">
        <f t="shared" si="707"/>
        <v>267</v>
      </c>
      <c r="EA40" s="12">
        <f t="shared" si="707"/>
        <v>246</v>
      </c>
      <c r="EB40" s="12">
        <f t="shared" si="707"/>
        <v>265</v>
      </c>
      <c r="EC40" s="12">
        <f t="shared" si="707"/>
        <v>295</v>
      </c>
      <c r="ED40" s="12">
        <f t="shared" si="707"/>
        <v>305</v>
      </c>
      <c r="EE40" s="12">
        <f t="shared" si="707"/>
        <v>298</v>
      </c>
      <c r="EF40" s="12">
        <f t="shared" si="707"/>
        <v>303</v>
      </c>
      <c r="EG40" s="12">
        <f t="shared" si="707"/>
        <v>302</v>
      </c>
      <c r="EH40" s="12">
        <f t="shared" si="707"/>
        <v>311</v>
      </c>
      <c r="EI40" s="12">
        <f t="shared" si="707"/>
        <v>318</v>
      </c>
      <c r="EJ40" s="12">
        <f t="shared" si="707"/>
        <v>310</v>
      </c>
      <c r="EK40" s="12">
        <f t="shared" si="707"/>
        <v>315</v>
      </c>
      <c r="EL40" s="12">
        <f t="shared" si="707"/>
        <v>323</v>
      </c>
      <c r="EM40" s="12">
        <f t="shared" si="707"/>
        <v>335</v>
      </c>
      <c r="EN40" s="12">
        <f t="shared" si="707"/>
        <v>335</v>
      </c>
      <c r="EO40" s="12">
        <f t="shared" si="707"/>
        <v>328</v>
      </c>
      <c r="EP40" s="12">
        <f t="shared" si="707"/>
        <v>332</v>
      </c>
      <c r="EQ40" s="12">
        <f t="shared" si="707"/>
        <v>319</v>
      </c>
      <c r="ER40" s="12">
        <f t="shared" si="707"/>
        <v>323</v>
      </c>
      <c r="ES40" s="12">
        <f t="shared" ref="ES40:FE40" si="708">ES42+ES44+ES46</f>
        <v>339</v>
      </c>
      <c r="ET40" s="12">
        <f t="shared" si="708"/>
        <v>327</v>
      </c>
      <c r="EU40" s="12">
        <f t="shared" si="708"/>
        <v>320</v>
      </c>
      <c r="EV40" s="12">
        <f t="shared" si="708"/>
        <v>315</v>
      </c>
      <c r="EW40" s="12">
        <f t="shared" si="708"/>
        <v>324</v>
      </c>
      <c r="EX40" s="12">
        <f t="shared" si="708"/>
        <v>336</v>
      </c>
      <c r="EY40" s="12">
        <f t="shared" si="708"/>
        <v>337</v>
      </c>
      <c r="EZ40" s="12">
        <f t="shared" si="708"/>
        <v>330</v>
      </c>
      <c r="FA40" s="12">
        <f t="shared" si="708"/>
        <v>339</v>
      </c>
      <c r="FB40" s="12">
        <f t="shared" si="708"/>
        <v>361</v>
      </c>
      <c r="FC40" s="12">
        <f t="shared" si="708"/>
        <v>399</v>
      </c>
      <c r="FD40" s="12">
        <f t="shared" si="708"/>
        <v>407</v>
      </c>
      <c r="FE40" s="12">
        <f t="shared" si="708"/>
        <v>387</v>
      </c>
      <c r="FF40" s="12">
        <f t="shared" ref="FF40:FM40" si="709">FF42+FF44+FF46</f>
        <v>363</v>
      </c>
      <c r="FG40" s="12">
        <f t="shared" si="709"/>
        <v>357</v>
      </c>
      <c r="FH40" s="12">
        <f t="shared" si="709"/>
        <v>367</v>
      </c>
      <c r="FI40" s="12">
        <f>FI42+FI44+FI46</f>
        <v>353</v>
      </c>
      <c r="FJ40" s="12">
        <f>FJ42+FJ44+FJ46</f>
        <v>358</v>
      </c>
      <c r="FK40" s="12">
        <f t="shared" si="709"/>
        <v>360</v>
      </c>
      <c r="FL40" s="12">
        <f t="shared" si="709"/>
        <v>353</v>
      </c>
      <c r="FM40" s="12">
        <f t="shared" si="709"/>
        <v>373</v>
      </c>
      <c r="FN40" s="12">
        <f>FN42+FN44+FN46</f>
        <v>354</v>
      </c>
      <c r="FO40" s="12">
        <f>FO42+FO44+FO46</f>
        <v>348</v>
      </c>
      <c r="FP40" s="12">
        <f>FP42+FP44+FP46</f>
        <v>350</v>
      </c>
      <c r="FQ40" s="12">
        <f>FQ42+FQ44+FQ46</f>
        <v>354</v>
      </c>
      <c r="FR40" s="12">
        <f t="shared" ref="FR40:GJ40" si="710">FR42+FR44+FR46</f>
        <v>352</v>
      </c>
      <c r="FS40" s="12">
        <f t="shared" si="710"/>
        <v>335</v>
      </c>
      <c r="FT40" s="12">
        <f t="shared" si="710"/>
        <v>333</v>
      </c>
      <c r="FU40" s="12">
        <f t="shared" si="710"/>
        <v>315</v>
      </c>
      <c r="FV40" s="12">
        <f t="shared" si="710"/>
        <v>293</v>
      </c>
      <c r="FW40" s="12">
        <f t="shared" si="710"/>
        <v>320</v>
      </c>
      <c r="FX40" s="12">
        <f t="shared" si="710"/>
        <v>316</v>
      </c>
      <c r="FY40" s="12">
        <f t="shared" si="710"/>
        <v>340</v>
      </c>
      <c r="FZ40" s="12">
        <f t="shared" si="710"/>
        <v>335</v>
      </c>
      <c r="GA40" s="12">
        <f t="shared" si="710"/>
        <v>332</v>
      </c>
      <c r="GB40" s="12">
        <f t="shared" si="710"/>
        <v>325</v>
      </c>
      <c r="GC40" s="12">
        <f t="shared" si="710"/>
        <v>335</v>
      </c>
      <c r="GD40" s="12">
        <f t="shared" si="710"/>
        <v>331</v>
      </c>
      <c r="GE40" s="12">
        <f t="shared" si="710"/>
        <v>337</v>
      </c>
      <c r="GF40" s="12">
        <f t="shared" si="710"/>
        <v>320</v>
      </c>
      <c r="GG40" s="12">
        <f t="shared" si="710"/>
        <v>324</v>
      </c>
      <c r="GH40" s="12">
        <f t="shared" si="710"/>
        <v>329</v>
      </c>
      <c r="GI40" s="12">
        <f t="shared" si="710"/>
        <v>341</v>
      </c>
      <c r="GJ40" s="12">
        <f t="shared" si="710"/>
        <v>333</v>
      </c>
      <c r="GK40" s="12">
        <f t="shared" ref="GK40:HD40" si="711">GK42+GK44+GK46</f>
        <v>363</v>
      </c>
      <c r="GL40" s="12">
        <f t="shared" si="711"/>
        <v>347</v>
      </c>
      <c r="GM40" s="12">
        <f t="shared" si="711"/>
        <v>339</v>
      </c>
      <c r="GN40" s="12">
        <f t="shared" si="711"/>
        <v>337</v>
      </c>
      <c r="GO40" s="12">
        <f t="shared" si="711"/>
        <v>351</v>
      </c>
      <c r="GP40" s="12">
        <f t="shared" si="711"/>
        <v>366</v>
      </c>
      <c r="GQ40" s="12">
        <f t="shared" si="711"/>
        <v>364</v>
      </c>
      <c r="GR40" s="12">
        <f t="shared" si="711"/>
        <v>362</v>
      </c>
      <c r="GS40" s="12">
        <f t="shared" si="711"/>
        <v>353</v>
      </c>
      <c r="GT40" s="12">
        <f t="shared" si="711"/>
        <v>352</v>
      </c>
      <c r="GU40" s="12">
        <f t="shared" si="711"/>
        <v>354</v>
      </c>
      <c r="GV40" s="12">
        <f t="shared" si="711"/>
        <v>348</v>
      </c>
      <c r="GW40" s="12">
        <f t="shared" si="711"/>
        <v>335</v>
      </c>
      <c r="GX40" s="12">
        <f t="shared" si="711"/>
        <v>323</v>
      </c>
      <c r="GY40" s="12">
        <f t="shared" si="711"/>
        <v>326</v>
      </c>
      <c r="GZ40" s="12">
        <f t="shared" si="711"/>
        <v>334</v>
      </c>
      <c r="HA40" s="12">
        <f t="shared" si="711"/>
        <v>342</v>
      </c>
      <c r="HB40" s="12">
        <f t="shared" si="711"/>
        <v>327</v>
      </c>
      <c r="HC40" s="12">
        <f t="shared" si="711"/>
        <v>327</v>
      </c>
      <c r="HD40" s="12">
        <f t="shared" si="711"/>
        <v>322</v>
      </c>
      <c r="HE40" s="12">
        <f t="shared" ref="HE40:HV40" si="712">HE42+HE44+HE46</f>
        <v>343</v>
      </c>
      <c r="HF40" s="12">
        <f t="shared" si="712"/>
        <v>343</v>
      </c>
      <c r="HG40" s="12">
        <f t="shared" si="712"/>
        <v>334</v>
      </c>
      <c r="HH40" s="12">
        <f t="shared" si="712"/>
        <v>322</v>
      </c>
      <c r="HI40" s="12">
        <f t="shared" si="712"/>
        <v>305</v>
      </c>
      <c r="HJ40" s="12">
        <f t="shared" si="712"/>
        <v>346</v>
      </c>
      <c r="HK40" s="12">
        <f t="shared" si="712"/>
        <v>338</v>
      </c>
      <c r="HL40" s="12">
        <f t="shared" si="712"/>
        <v>346</v>
      </c>
      <c r="HM40" s="12">
        <f t="shared" si="712"/>
        <v>350</v>
      </c>
      <c r="HN40" s="12">
        <f t="shared" si="712"/>
        <v>370</v>
      </c>
      <c r="HO40" s="12">
        <f t="shared" si="712"/>
        <v>354</v>
      </c>
      <c r="HP40" s="12">
        <f t="shared" si="712"/>
        <v>340</v>
      </c>
      <c r="HQ40" s="12">
        <f t="shared" si="712"/>
        <v>336</v>
      </c>
      <c r="HR40" s="12">
        <f t="shared" si="712"/>
        <v>323</v>
      </c>
      <c r="HS40" s="12">
        <f t="shared" si="712"/>
        <v>336</v>
      </c>
      <c r="HT40" s="12">
        <f t="shared" si="712"/>
        <v>334</v>
      </c>
      <c r="HU40" s="12">
        <f t="shared" si="712"/>
        <v>320</v>
      </c>
      <c r="HV40" s="12">
        <f t="shared" si="712"/>
        <v>342</v>
      </c>
      <c r="HW40" s="12">
        <f t="shared" ref="HW40:IS40" si="713">HW42+HW44+HW46</f>
        <v>351</v>
      </c>
      <c r="HX40" s="12">
        <f t="shared" si="713"/>
        <v>344</v>
      </c>
      <c r="HY40" s="12">
        <f t="shared" si="713"/>
        <v>331</v>
      </c>
      <c r="HZ40" s="12">
        <f t="shared" si="713"/>
        <v>326</v>
      </c>
      <c r="IA40" s="12">
        <f t="shared" si="713"/>
        <v>330</v>
      </c>
      <c r="IB40" s="12">
        <f t="shared" si="713"/>
        <v>334</v>
      </c>
      <c r="IC40" s="12">
        <f t="shared" si="713"/>
        <v>329</v>
      </c>
      <c r="ID40" s="12">
        <f t="shared" si="713"/>
        <v>324</v>
      </c>
      <c r="IE40" s="12">
        <f t="shared" si="713"/>
        <v>346</v>
      </c>
      <c r="IF40" s="12">
        <f t="shared" si="713"/>
        <v>368</v>
      </c>
      <c r="IG40" s="12">
        <f t="shared" si="713"/>
        <v>350</v>
      </c>
      <c r="IH40" s="12">
        <f t="shared" si="713"/>
        <v>341</v>
      </c>
      <c r="II40" s="12">
        <f t="shared" si="713"/>
        <v>342</v>
      </c>
      <c r="IJ40" s="12">
        <f t="shared" si="713"/>
        <v>331</v>
      </c>
      <c r="IK40" s="12">
        <f t="shared" si="713"/>
        <v>336</v>
      </c>
      <c r="IL40" s="12">
        <f t="shared" si="713"/>
        <v>322</v>
      </c>
      <c r="IM40" s="12">
        <f t="shared" si="713"/>
        <v>325</v>
      </c>
      <c r="IN40" s="12">
        <f t="shared" si="713"/>
        <v>318</v>
      </c>
      <c r="IO40" s="12">
        <f t="shared" si="713"/>
        <v>355</v>
      </c>
      <c r="IP40" s="12">
        <f t="shared" si="713"/>
        <v>351</v>
      </c>
      <c r="IQ40" s="12">
        <f t="shared" si="713"/>
        <v>343</v>
      </c>
      <c r="IR40" s="12">
        <f t="shared" si="713"/>
        <v>333</v>
      </c>
      <c r="IS40" s="12">
        <f t="shared" si="713"/>
        <v>367</v>
      </c>
      <c r="IT40" s="12">
        <f t="shared" ref="IT40:JK40" si="714">IT42+IT44+IT46</f>
        <v>344</v>
      </c>
      <c r="IU40" s="12">
        <f t="shared" si="714"/>
        <v>331</v>
      </c>
      <c r="IV40" s="12">
        <f t="shared" si="714"/>
        <v>326</v>
      </c>
      <c r="IW40" s="12">
        <f t="shared" si="714"/>
        <v>334</v>
      </c>
      <c r="IX40" s="12">
        <f t="shared" si="714"/>
        <v>340</v>
      </c>
      <c r="IY40" s="12">
        <f t="shared" si="714"/>
        <v>336</v>
      </c>
      <c r="IZ40" s="12">
        <f t="shared" si="714"/>
        <v>327</v>
      </c>
      <c r="JA40" s="12">
        <f t="shared" si="714"/>
        <v>334</v>
      </c>
      <c r="JB40" s="12">
        <f t="shared" si="714"/>
        <v>333</v>
      </c>
      <c r="JC40" s="12">
        <f t="shared" si="714"/>
        <v>354</v>
      </c>
      <c r="JD40" s="12">
        <f t="shared" si="714"/>
        <v>334</v>
      </c>
      <c r="JE40" s="12">
        <f t="shared" si="714"/>
        <v>325</v>
      </c>
      <c r="JF40" s="12">
        <f t="shared" si="714"/>
        <v>308</v>
      </c>
      <c r="JG40" s="12">
        <f t="shared" si="714"/>
        <v>334</v>
      </c>
      <c r="JH40" s="12">
        <f t="shared" si="714"/>
        <v>325</v>
      </c>
      <c r="JI40" s="12">
        <f t="shared" si="714"/>
        <v>319</v>
      </c>
      <c r="JJ40" s="12">
        <f t="shared" si="714"/>
        <v>314</v>
      </c>
      <c r="JK40" s="12">
        <f t="shared" si="714"/>
        <v>299</v>
      </c>
      <c r="JL40" s="12">
        <f t="shared" ref="JL40:KK40" si="715">JL42+JL44+JL46</f>
        <v>343</v>
      </c>
      <c r="JM40" s="12">
        <f t="shared" si="715"/>
        <v>324</v>
      </c>
      <c r="JN40" s="12">
        <f t="shared" si="715"/>
        <v>318</v>
      </c>
      <c r="JO40" s="12">
        <f t="shared" si="715"/>
        <v>318</v>
      </c>
      <c r="JP40" s="12">
        <f t="shared" si="715"/>
        <v>305</v>
      </c>
      <c r="JQ40" s="12">
        <f t="shared" si="715"/>
        <v>326</v>
      </c>
      <c r="JR40" s="12">
        <f t="shared" si="715"/>
        <v>325</v>
      </c>
      <c r="JS40" s="12">
        <f t="shared" si="715"/>
        <v>308</v>
      </c>
      <c r="JT40" s="12">
        <f t="shared" si="715"/>
        <v>321</v>
      </c>
      <c r="JU40" s="12">
        <f t="shared" si="715"/>
        <v>327</v>
      </c>
      <c r="JV40" s="12">
        <f t="shared" si="715"/>
        <v>330</v>
      </c>
      <c r="JW40" s="12">
        <f t="shared" si="715"/>
        <v>333</v>
      </c>
      <c r="JX40" s="12">
        <f t="shared" si="715"/>
        <v>330</v>
      </c>
      <c r="JY40" s="12">
        <f t="shared" si="715"/>
        <v>318</v>
      </c>
      <c r="JZ40" s="12">
        <f t="shared" si="715"/>
        <v>323</v>
      </c>
      <c r="KA40" s="12">
        <f t="shared" si="715"/>
        <v>323</v>
      </c>
      <c r="KB40" s="12">
        <f t="shared" si="715"/>
        <v>320</v>
      </c>
      <c r="KC40" s="12">
        <f t="shared" si="715"/>
        <v>321</v>
      </c>
      <c r="KD40" s="12">
        <f t="shared" si="715"/>
        <v>321</v>
      </c>
      <c r="KE40" s="12">
        <f t="shared" si="715"/>
        <v>320</v>
      </c>
      <c r="KF40" s="12">
        <f t="shared" si="715"/>
        <v>324</v>
      </c>
      <c r="KG40" s="12">
        <f t="shared" si="715"/>
        <v>346</v>
      </c>
      <c r="KH40" s="12">
        <f t="shared" si="715"/>
        <v>325</v>
      </c>
      <c r="KI40" s="12">
        <f t="shared" si="715"/>
        <v>323</v>
      </c>
      <c r="KJ40" s="12">
        <f t="shared" si="715"/>
        <v>314</v>
      </c>
      <c r="KK40" s="12">
        <f t="shared" si="715"/>
        <v>313</v>
      </c>
      <c r="KL40" s="12">
        <f t="shared" ref="KL40:LC40" si="716">KL42+KL44+KL46</f>
        <v>322</v>
      </c>
      <c r="KM40" s="12">
        <f t="shared" si="716"/>
        <v>306</v>
      </c>
      <c r="KN40" s="12">
        <f t="shared" si="716"/>
        <v>310</v>
      </c>
      <c r="KO40" s="12">
        <f t="shared" si="716"/>
        <v>313</v>
      </c>
      <c r="KP40" s="12">
        <f t="shared" si="716"/>
        <v>340</v>
      </c>
      <c r="KQ40" s="12">
        <f t="shared" si="716"/>
        <v>328</v>
      </c>
      <c r="KR40" s="12">
        <f t="shared" si="716"/>
        <v>306</v>
      </c>
      <c r="KS40" s="12">
        <f t="shared" si="716"/>
        <v>322</v>
      </c>
      <c r="KT40" s="12">
        <f t="shared" si="716"/>
        <v>316</v>
      </c>
      <c r="KU40" s="12">
        <f t="shared" si="716"/>
        <v>319</v>
      </c>
      <c r="KV40" s="12">
        <f t="shared" si="716"/>
        <v>320</v>
      </c>
      <c r="KW40" s="12">
        <f t="shared" si="716"/>
        <v>313</v>
      </c>
      <c r="KX40" s="12">
        <f t="shared" si="716"/>
        <v>321</v>
      </c>
      <c r="KY40" s="12">
        <f t="shared" si="716"/>
        <v>342</v>
      </c>
      <c r="KZ40" s="12">
        <f t="shared" si="716"/>
        <v>334</v>
      </c>
      <c r="LA40" s="12">
        <f t="shared" si="716"/>
        <v>315</v>
      </c>
      <c r="LB40" s="12">
        <f t="shared" si="716"/>
        <v>325</v>
      </c>
      <c r="LC40" s="12">
        <f t="shared" si="716"/>
        <v>335</v>
      </c>
      <c r="LD40" s="12">
        <f t="shared" ref="LD40:LX40" si="717">LD42+LD44+LD46</f>
        <v>349</v>
      </c>
      <c r="LE40" s="12">
        <f t="shared" si="717"/>
        <v>341</v>
      </c>
      <c r="LF40" s="12">
        <f t="shared" si="717"/>
        <v>315</v>
      </c>
      <c r="LG40" s="12">
        <f t="shared" si="717"/>
        <v>324</v>
      </c>
      <c r="LH40" s="12">
        <f t="shared" si="717"/>
        <v>345</v>
      </c>
      <c r="LI40" s="12">
        <f t="shared" si="717"/>
        <v>348</v>
      </c>
      <c r="LJ40" s="12">
        <f t="shared" si="717"/>
        <v>342</v>
      </c>
      <c r="LK40" s="12">
        <f>LK42+LK44+LK46</f>
        <v>328</v>
      </c>
      <c r="LL40" s="12">
        <f t="shared" si="717"/>
        <v>320</v>
      </c>
      <c r="LM40" s="12">
        <f t="shared" si="717"/>
        <v>323</v>
      </c>
      <c r="LN40" s="12">
        <f t="shared" si="717"/>
        <v>341</v>
      </c>
      <c r="LO40" s="12">
        <f t="shared" si="717"/>
        <v>329</v>
      </c>
      <c r="LP40" s="12">
        <f t="shared" si="717"/>
        <v>325</v>
      </c>
      <c r="LQ40" s="12">
        <f t="shared" si="717"/>
        <v>333</v>
      </c>
      <c r="LR40" s="12">
        <f>LR42+LR44+LR46</f>
        <v>324</v>
      </c>
      <c r="LS40" s="12">
        <f t="shared" si="717"/>
        <v>326</v>
      </c>
      <c r="LT40" s="12">
        <f t="shared" si="717"/>
        <v>329</v>
      </c>
      <c r="LU40" s="12">
        <f t="shared" si="717"/>
        <v>313</v>
      </c>
      <c r="LV40" s="12">
        <f t="shared" si="717"/>
        <v>312</v>
      </c>
      <c r="LW40" s="12">
        <f t="shared" si="717"/>
        <v>317</v>
      </c>
      <c r="LX40" s="12">
        <f t="shared" si="717"/>
        <v>334</v>
      </c>
      <c r="LY40" s="12">
        <f t="shared" ref="LY40:MU40" si="718">LY42+LY44+LY46</f>
        <v>325</v>
      </c>
      <c r="LZ40" s="12">
        <f t="shared" si="718"/>
        <v>306</v>
      </c>
      <c r="MA40" s="12">
        <f t="shared" si="718"/>
        <v>285</v>
      </c>
      <c r="MB40" s="12">
        <f t="shared" si="718"/>
        <v>319</v>
      </c>
      <c r="MC40" s="12">
        <f t="shared" si="718"/>
        <v>328</v>
      </c>
      <c r="MD40" s="12">
        <f t="shared" si="718"/>
        <v>317</v>
      </c>
      <c r="ME40" s="12">
        <f t="shared" si="718"/>
        <v>313</v>
      </c>
      <c r="MF40" s="12">
        <f t="shared" si="718"/>
        <v>298</v>
      </c>
      <c r="MG40" s="12">
        <f t="shared" si="718"/>
        <v>308</v>
      </c>
      <c r="MH40" s="12">
        <f t="shared" si="718"/>
        <v>337</v>
      </c>
      <c r="MI40" s="12">
        <f t="shared" si="718"/>
        <v>321</v>
      </c>
      <c r="MJ40" s="12">
        <f t="shared" si="718"/>
        <v>320</v>
      </c>
      <c r="MK40" s="12">
        <f t="shared" si="718"/>
        <v>330</v>
      </c>
      <c r="ML40" s="12">
        <f t="shared" si="718"/>
        <v>333</v>
      </c>
      <c r="MM40" s="12">
        <f t="shared" si="718"/>
        <v>324</v>
      </c>
      <c r="MN40" s="12">
        <f t="shared" si="718"/>
        <v>334</v>
      </c>
      <c r="MO40" s="12">
        <f t="shared" si="718"/>
        <v>310</v>
      </c>
      <c r="MP40" s="12">
        <f t="shared" si="718"/>
        <v>308</v>
      </c>
      <c r="MQ40" s="12">
        <f t="shared" si="718"/>
        <v>291</v>
      </c>
      <c r="MR40" s="12">
        <f t="shared" si="718"/>
        <v>327</v>
      </c>
      <c r="MS40" s="12">
        <f t="shared" si="718"/>
        <v>333</v>
      </c>
      <c r="MT40" s="12">
        <f t="shared" si="718"/>
        <v>319</v>
      </c>
      <c r="MU40" s="12">
        <f t="shared" si="718"/>
        <v>287</v>
      </c>
      <c r="MV40" s="12">
        <f t="shared" ref="MV40:NO40" si="719">MV42+MV44+MV46</f>
        <v>249</v>
      </c>
      <c r="MW40" s="12">
        <f t="shared" si="719"/>
        <v>270</v>
      </c>
      <c r="MX40" s="12">
        <f t="shared" si="719"/>
        <v>311</v>
      </c>
      <c r="MY40" s="12">
        <f t="shared" si="719"/>
        <v>315</v>
      </c>
      <c r="MZ40" s="12">
        <f t="shared" si="719"/>
        <v>304</v>
      </c>
      <c r="NA40" s="12">
        <f t="shared" si="719"/>
        <v>328</v>
      </c>
      <c r="NB40" s="12">
        <f t="shared" si="719"/>
        <v>325</v>
      </c>
      <c r="NC40" s="12">
        <f t="shared" si="719"/>
        <v>291</v>
      </c>
      <c r="ND40" s="12">
        <f t="shared" si="719"/>
        <v>305</v>
      </c>
      <c r="NE40" s="12">
        <f t="shared" si="719"/>
        <v>321</v>
      </c>
      <c r="NF40" s="12">
        <f t="shared" si="719"/>
        <v>320</v>
      </c>
      <c r="NG40" s="12">
        <f t="shared" si="719"/>
        <v>314</v>
      </c>
      <c r="NH40" s="12">
        <f t="shared" si="719"/>
        <v>299</v>
      </c>
      <c r="NI40" s="12">
        <f t="shared" si="719"/>
        <v>304</v>
      </c>
      <c r="NJ40" s="12">
        <f t="shared" si="719"/>
        <v>290</v>
      </c>
      <c r="NK40" s="12">
        <f t="shared" si="719"/>
        <v>314</v>
      </c>
      <c r="NL40" s="12">
        <f t="shared" si="719"/>
        <v>301</v>
      </c>
      <c r="NM40" s="12">
        <f t="shared" si="719"/>
        <v>291</v>
      </c>
      <c r="NN40" s="12">
        <f t="shared" si="719"/>
        <v>308</v>
      </c>
      <c r="NO40" s="12">
        <f t="shared" si="719"/>
        <v>302</v>
      </c>
      <c r="NP40" s="12">
        <f t="shared" ref="NP40:PG40" si="720">NP42+NP44+NP46</f>
        <v>311</v>
      </c>
      <c r="NQ40" s="12">
        <f t="shared" si="720"/>
        <v>300</v>
      </c>
      <c r="NR40" s="12">
        <f t="shared" si="720"/>
        <v>300</v>
      </c>
      <c r="NS40" s="12">
        <f t="shared" si="720"/>
        <v>292</v>
      </c>
      <c r="NT40" s="12">
        <f t="shared" si="720"/>
        <v>307</v>
      </c>
      <c r="NU40" s="12">
        <f t="shared" si="720"/>
        <v>315</v>
      </c>
      <c r="NV40" s="12">
        <f t="shared" si="720"/>
        <v>273</v>
      </c>
      <c r="NW40" s="12">
        <f t="shared" si="720"/>
        <v>303</v>
      </c>
      <c r="NX40" s="12">
        <f t="shared" si="720"/>
        <v>301</v>
      </c>
      <c r="NY40" s="12">
        <f t="shared" si="720"/>
        <v>229</v>
      </c>
      <c r="NZ40" s="12">
        <f t="shared" si="720"/>
        <v>317</v>
      </c>
      <c r="OA40" s="12">
        <f t="shared" si="720"/>
        <v>293</v>
      </c>
      <c r="OB40" s="12">
        <f t="shared" si="720"/>
        <v>303</v>
      </c>
      <c r="OC40" s="12">
        <f t="shared" si="720"/>
        <v>300</v>
      </c>
      <c r="OD40" s="12">
        <f t="shared" si="720"/>
        <v>320</v>
      </c>
      <c r="OE40" s="12">
        <f t="shared" si="720"/>
        <v>292</v>
      </c>
      <c r="OF40" s="12">
        <f t="shared" si="720"/>
        <v>305</v>
      </c>
      <c r="OG40" s="12">
        <f t="shared" si="720"/>
        <v>301</v>
      </c>
      <c r="OH40" s="12">
        <f t="shared" si="720"/>
        <v>303</v>
      </c>
      <c r="OI40" s="12">
        <f t="shared" si="720"/>
        <v>349</v>
      </c>
      <c r="OJ40" s="12">
        <f t="shared" si="720"/>
        <v>325</v>
      </c>
      <c r="OK40" s="12">
        <f t="shared" si="720"/>
        <v>307</v>
      </c>
      <c r="OL40" s="12">
        <f t="shared" si="720"/>
        <v>306</v>
      </c>
      <c r="OM40" s="12">
        <f t="shared" si="720"/>
        <v>283</v>
      </c>
      <c r="ON40" s="12">
        <f t="shared" si="720"/>
        <v>327</v>
      </c>
      <c r="OO40" s="12">
        <f t="shared" si="720"/>
        <v>320</v>
      </c>
      <c r="OP40" s="12">
        <f t="shared" si="720"/>
        <v>308</v>
      </c>
      <c r="OQ40" s="12">
        <f t="shared" si="720"/>
        <v>305</v>
      </c>
      <c r="OR40" s="12">
        <f t="shared" si="720"/>
        <v>327</v>
      </c>
      <c r="OS40" s="12">
        <f t="shared" si="720"/>
        <v>336</v>
      </c>
      <c r="OT40" s="12">
        <f t="shared" si="720"/>
        <v>324</v>
      </c>
      <c r="OU40" s="12">
        <f t="shared" si="720"/>
        <v>308</v>
      </c>
      <c r="OV40" s="12">
        <f t="shared" si="720"/>
        <v>324</v>
      </c>
      <c r="OW40" s="12">
        <f t="shared" si="720"/>
        <v>310</v>
      </c>
      <c r="OX40" s="12">
        <f t="shared" si="720"/>
        <v>333</v>
      </c>
      <c r="OY40" s="12">
        <f t="shared" si="720"/>
        <v>333</v>
      </c>
      <c r="OZ40" s="12">
        <f t="shared" si="720"/>
        <v>318</v>
      </c>
      <c r="PA40" s="12">
        <f t="shared" si="720"/>
        <v>320</v>
      </c>
      <c r="PB40" s="12">
        <f t="shared" si="720"/>
        <v>330</v>
      </c>
      <c r="PC40" s="12">
        <f t="shared" si="720"/>
        <v>329</v>
      </c>
      <c r="PD40" s="12">
        <f t="shared" si="720"/>
        <v>334</v>
      </c>
      <c r="PE40" s="12">
        <f t="shared" si="720"/>
        <v>316</v>
      </c>
      <c r="PF40" s="12">
        <f t="shared" si="720"/>
        <v>330</v>
      </c>
      <c r="PG40" s="12">
        <f t="shared" si="720"/>
        <v>324</v>
      </c>
      <c r="PH40" s="12">
        <f t="shared" ref="PH40:PZ40" si="721">PH42+PH44+PH46</f>
        <v>331</v>
      </c>
      <c r="PI40" s="12">
        <f t="shared" si="721"/>
        <v>335</v>
      </c>
      <c r="PJ40" s="12">
        <f t="shared" si="721"/>
        <v>307</v>
      </c>
      <c r="PK40" s="12">
        <f t="shared" si="721"/>
        <v>321</v>
      </c>
      <c r="PL40" s="12">
        <f t="shared" si="721"/>
        <v>350</v>
      </c>
      <c r="PM40" s="12">
        <f t="shared" si="721"/>
        <v>329</v>
      </c>
      <c r="PN40" s="12">
        <f t="shared" si="721"/>
        <v>319</v>
      </c>
      <c r="PO40" s="12">
        <f t="shared" si="721"/>
        <v>308</v>
      </c>
      <c r="PP40" s="12">
        <f t="shared" si="721"/>
        <v>310</v>
      </c>
      <c r="PQ40" s="12">
        <f t="shared" si="721"/>
        <v>316</v>
      </c>
      <c r="PR40" s="12">
        <f t="shared" si="721"/>
        <v>306</v>
      </c>
      <c r="PS40" s="12">
        <f t="shared" si="721"/>
        <v>314</v>
      </c>
      <c r="PT40" s="12">
        <f t="shared" si="721"/>
        <v>313</v>
      </c>
      <c r="PU40" s="12">
        <f t="shared" si="721"/>
        <v>302</v>
      </c>
      <c r="PV40" s="12">
        <f t="shared" si="721"/>
        <v>286</v>
      </c>
      <c r="PW40" s="12">
        <f t="shared" si="721"/>
        <v>316</v>
      </c>
      <c r="PX40" s="12">
        <f t="shared" si="721"/>
        <v>324</v>
      </c>
      <c r="PY40" s="12">
        <f t="shared" si="721"/>
        <v>333</v>
      </c>
      <c r="PZ40" s="12">
        <f t="shared" si="721"/>
        <v>321</v>
      </c>
      <c r="QA40" s="12">
        <f t="shared" ref="QA40:QW40" si="722">QA42+QA44+QA46</f>
        <v>362</v>
      </c>
      <c r="QB40" s="12">
        <f t="shared" si="722"/>
        <v>349</v>
      </c>
      <c r="QC40" s="12">
        <f t="shared" si="722"/>
        <v>326</v>
      </c>
      <c r="QD40" s="12">
        <f t="shared" si="722"/>
        <v>348</v>
      </c>
      <c r="QE40" s="12">
        <f t="shared" si="722"/>
        <v>342</v>
      </c>
      <c r="QF40" s="12">
        <f t="shared" si="722"/>
        <v>316</v>
      </c>
      <c r="QG40" s="12">
        <f t="shared" si="722"/>
        <v>330</v>
      </c>
      <c r="QH40" s="12">
        <f t="shared" si="722"/>
        <v>336</v>
      </c>
      <c r="QI40" s="12">
        <f t="shared" si="722"/>
        <v>349</v>
      </c>
      <c r="QJ40" s="12">
        <f t="shared" si="722"/>
        <v>332</v>
      </c>
      <c r="QK40" s="12">
        <f t="shared" si="722"/>
        <v>335</v>
      </c>
      <c r="QL40" s="12">
        <f t="shared" si="722"/>
        <v>329</v>
      </c>
      <c r="QM40" s="12">
        <f t="shared" si="722"/>
        <v>318</v>
      </c>
      <c r="QN40" s="12">
        <f t="shared" si="722"/>
        <v>335</v>
      </c>
      <c r="QO40" s="12">
        <f t="shared" si="722"/>
        <v>322</v>
      </c>
      <c r="QP40" s="12">
        <f t="shared" si="722"/>
        <v>324</v>
      </c>
      <c r="QQ40" s="12">
        <f t="shared" si="722"/>
        <v>315</v>
      </c>
      <c r="QR40" s="12">
        <f t="shared" si="722"/>
        <v>310</v>
      </c>
      <c r="QS40" s="12">
        <f t="shared" si="722"/>
        <v>272</v>
      </c>
      <c r="QT40" s="12">
        <f t="shared" si="722"/>
        <v>321</v>
      </c>
      <c r="QU40" s="12">
        <f t="shared" si="722"/>
        <v>315</v>
      </c>
      <c r="QV40" s="12">
        <f t="shared" si="722"/>
        <v>312</v>
      </c>
      <c r="QW40" s="12">
        <f t="shared" si="722"/>
        <v>302</v>
      </c>
      <c r="QX40" s="12">
        <f t="shared" ref="QX40:RN40" si="723">QX42+QX44+QX46</f>
        <v>325</v>
      </c>
      <c r="QY40" s="12">
        <f t="shared" si="723"/>
        <v>324</v>
      </c>
      <c r="QZ40" s="12">
        <f t="shared" si="723"/>
        <v>318</v>
      </c>
      <c r="RA40" s="12">
        <f t="shared" si="723"/>
        <v>322</v>
      </c>
      <c r="RB40" s="12">
        <f t="shared" si="723"/>
        <v>330</v>
      </c>
      <c r="RC40" s="12">
        <f t="shared" si="723"/>
        <v>329</v>
      </c>
      <c r="RD40" s="12">
        <f t="shared" si="723"/>
        <v>310</v>
      </c>
      <c r="RE40" s="12">
        <f t="shared" si="723"/>
        <v>312</v>
      </c>
      <c r="RF40" s="12">
        <f t="shared" si="723"/>
        <v>299</v>
      </c>
      <c r="RG40" s="12">
        <f t="shared" si="723"/>
        <v>322</v>
      </c>
      <c r="RH40" s="12">
        <f t="shared" si="723"/>
        <v>311</v>
      </c>
      <c r="RI40" s="12">
        <f t="shared" si="723"/>
        <v>313</v>
      </c>
      <c r="RJ40" s="12">
        <f t="shared" si="723"/>
        <v>323</v>
      </c>
      <c r="RK40" s="12">
        <f t="shared" si="723"/>
        <v>307</v>
      </c>
      <c r="RL40" s="12">
        <f t="shared" si="723"/>
        <v>309</v>
      </c>
      <c r="RM40" s="12">
        <f t="shared" si="723"/>
        <v>319</v>
      </c>
      <c r="RN40" s="12">
        <f t="shared" si="723"/>
        <v>312</v>
      </c>
      <c r="RO40" s="12">
        <f t="shared" ref="RO40:SK40" si="724">RO42+RO44+RO46</f>
        <v>321</v>
      </c>
      <c r="RP40" s="12">
        <f t="shared" si="724"/>
        <v>313</v>
      </c>
      <c r="RQ40" s="12">
        <f t="shared" si="724"/>
        <v>304</v>
      </c>
      <c r="RR40" s="12">
        <f t="shared" si="724"/>
        <v>313.89999999999998</v>
      </c>
      <c r="RS40" s="12">
        <f t="shared" si="724"/>
        <v>318.8</v>
      </c>
      <c r="RT40" s="12">
        <f t="shared" si="724"/>
        <v>341.3</v>
      </c>
      <c r="RU40" s="12">
        <f t="shared" si="724"/>
        <v>322.7</v>
      </c>
      <c r="RV40" s="12">
        <f t="shared" si="724"/>
        <v>319.90000000000003</v>
      </c>
      <c r="RW40" s="12">
        <f t="shared" si="724"/>
        <v>307.8</v>
      </c>
      <c r="RX40" s="12">
        <f t="shared" si="724"/>
        <v>297.3</v>
      </c>
      <c r="RY40" s="12">
        <f t="shared" si="724"/>
        <v>309.40000000000003</v>
      </c>
      <c r="RZ40" s="12">
        <f t="shared" si="724"/>
        <v>315.89999999999998</v>
      </c>
      <c r="SA40" s="12">
        <f t="shared" si="724"/>
        <v>309.90000000000003</v>
      </c>
      <c r="SB40" s="12">
        <f t="shared" si="724"/>
        <v>305</v>
      </c>
      <c r="SC40" s="12">
        <f t="shared" si="724"/>
        <v>314.3</v>
      </c>
      <c r="SD40" s="12">
        <f t="shared" si="724"/>
        <v>318.60000000000002</v>
      </c>
      <c r="SE40" s="12">
        <f t="shared" si="724"/>
        <v>315.2</v>
      </c>
      <c r="SF40" s="12">
        <f t="shared" si="724"/>
        <v>316.59999999999997</v>
      </c>
      <c r="SG40" s="12">
        <f t="shared" si="724"/>
        <v>319.7</v>
      </c>
      <c r="SH40" s="12">
        <f t="shared" si="724"/>
        <v>322.7</v>
      </c>
      <c r="SI40" s="12">
        <f t="shared" si="724"/>
        <v>267.59999999999997</v>
      </c>
      <c r="SJ40" s="12">
        <f t="shared" si="724"/>
        <v>301.7</v>
      </c>
      <c r="SK40" s="12">
        <f t="shared" si="724"/>
        <v>298.7</v>
      </c>
      <c r="SL40" s="12">
        <f t="shared" ref="SL40:TD40" si="725">SL42+SL44+SL46</f>
        <v>318.5</v>
      </c>
      <c r="SM40" s="12">
        <f t="shared" si="725"/>
        <v>315.90000000000003</v>
      </c>
      <c r="SN40" s="12">
        <f t="shared" si="725"/>
        <v>304.89999999999998</v>
      </c>
      <c r="SO40" s="12">
        <f t="shared" si="725"/>
        <v>308.40000000000003</v>
      </c>
      <c r="SP40" s="12">
        <f t="shared" si="725"/>
        <v>300.90000000000003</v>
      </c>
      <c r="SQ40" s="12">
        <f t="shared" si="725"/>
        <v>329.8</v>
      </c>
      <c r="SR40" s="12">
        <f t="shared" si="725"/>
        <v>309.90000000000003</v>
      </c>
      <c r="SS40" s="12">
        <f t="shared" si="725"/>
        <v>308.39999999999998</v>
      </c>
      <c r="ST40" s="12">
        <f t="shared" si="725"/>
        <v>292.2</v>
      </c>
      <c r="SU40" s="12">
        <f t="shared" si="725"/>
        <v>311.20000000000005</v>
      </c>
      <c r="SV40" s="12">
        <f t="shared" si="725"/>
        <v>296.10000000000002</v>
      </c>
      <c r="SW40" s="12">
        <f t="shared" si="725"/>
        <v>284.5</v>
      </c>
      <c r="SX40" s="12">
        <f t="shared" si="725"/>
        <v>285.3</v>
      </c>
      <c r="SY40" s="12">
        <f t="shared" si="725"/>
        <v>297.8</v>
      </c>
      <c r="SZ40" s="12">
        <f t="shared" si="725"/>
        <v>301.3</v>
      </c>
      <c r="TA40" s="12">
        <f t="shared" si="725"/>
        <v>304.5</v>
      </c>
      <c r="TB40" s="12">
        <f t="shared" si="725"/>
        <v>316.2</v>
      </c>
      <c r="TC40" s="12">
        <f t="shared" si="725"/>
        <v>313.8</v>
      </c>
      <c r="TD40" s="12">
        <f t="shared" si="725"/>
        <v>299.3</v>
      </c>
      <c r="TE40" s="12">
        <f t="shared" ref="TE40:VO40" si="726">TE42+TE44+TE46</f>
        <v>315.7</v>
      </c>
      <c r="TF40" s="12">
        <f t="shared" si="726"/>
        <v>307.60000000000002</v>
      </c>
      <c r="TG40" s="12">
        <f t="shared" si="726"/>
        <v>300.59999999999997</v>
      </c>
      <c r="TH40" s="12">
        <f t="shared" si="726"/>
        <v>280.10000000000002</v>
      </c>
      <c r="TI40" s="12">
        <f t="shared" si="726"/>
        <v>312.8</v>
      </c>
      <c r="TJ40" s="12">
        <f t="shared" si="726"/>
        <v>324.10000000000002</v>
      </c>
      <c r="TK40" s="12">
        <f t="shared" si="726"/>
        <v>311.7</v>
      </c>
      <c r="TL40" s="12">
        <f t="shared" si="726"/>
        <v>303.2</v>
      </c>
      <c r="TM40" s="12">
        <f t="shared" si="726"/>
        <v>301.8</v>
      </c>
      <c r="TN40" s="12">
        <f t="shared" si="726"/>
        <v>307.2</v>
      </c>
      <c r="TO40" s="12">
        <f t="shared" si="726"/>
        <v>300</v>
      </c>
      <c r="TP40" s="12">
        <f t="shared" si="726"/>
        <v>311</v>
      </c>
      <c r="TQ40" s="12">
        <f t="shared" si="726"/>
        <v>304.39999999999998</v>
      </c>
      <c r="TR40" s="12">
        <f t="shared" si="726"/>
        <v>301.39999999999998</v>
      </c>
      <c r="TS40" s="12">
        <f t="shared" si="726"/>
        <v>298.89999999999998</v>
      </c>
      <c r="TT40" s="12">
        <f t="shared" si="726"/>
        <v>293.59999999999997</v>
      </c>
      <c r="TU40" s="12">
        <f t="shared" si="726"/>
        <v>265.2</v>
      </c>
      <c r="TV40" s="12">
        <f t="shared" si="726"/>
        <v>340.3</v>
      </c>
      <c r="TW40" s="12">
        <f t="shared" si="726"/>
        <v>337</v>
      </c>
      <c r="TX40" s="12">
        <f t="shared" si="726"/>
        <v>282.8</v>
      </c>
      <c r="TY40" s="12">
        <f t="shared" si="726"/>
        <v>350.79999999999995</v>
      </c>
      <c r="TZ40" s="12">
        <f t="shared" si="726"/>
        <v>297.79999999999995</v>
      </c>
      <c r="UA40" s="12">
        <f t="shared" si="726"/>
        <v>327.5</v>
      </c>
      <c r="UB40" s="12">
        <f t="shared" si="726"/>
        <v>337.8</v>
      </c>
      <c r="UC40" s="12">
        <f t="shared" si="726"/>
        <v>346</v>
      </c>
      <c r="UD40" s="12">
        <f t="shared" si="726"/>
        <v>353.5</v>
      </c>
      <c r="UE40" s="12">
        <f t="shared" si="726"/>
        <v>363.5</v>
      </c>
      <c r="UF40" s="12">
        <f t="shared" si="726"/>
        <v>351</v>
      </c>
      <c r="UG40" s="12">
        <f t="shared" si="726"/>
        <v>338.4</v>
      </c>
      <c r="UH40" s="12">
        <f t="shared" si="726"/>
        <v>350.3</v>
      </c>
      <c r="UI40" s="12">
        <f t="shared" si="726"/>
        <v>338.90000000000003</v>
      </c>
      <c r="UJ40" s="12">
        <f t="shared" si="726"/>
        <v>330.2</v>
      </c>
      <c r="UK40" s="12">
        <f t="shared" si="726"/>
        <v>322.89999999999998</v>
      </c>
      <c r="UL40" s="12">
        <f t="shared" si="726"/>
        <v>321.3</v>
      </c>
      <c r="UM40" s="12">
        <f t="shared" si="726"/>
        <v>322.89999999999998</v>
      </c>
      <c r="UN40" s="12">
        <f t="shared" si="726"/>
        <v>335.9</v>
      </c>
      <c r="UO40" s="12">
        <f t="shared" si="726"/>
        <v>322.60000000000002</v>
      </c>
      <c r="UP40" s="12">
        <f t="shared" si="726"/>
        <v>321.2</v>
      </c>
      <c r="UQ40" s="12">
        <f t="shared" si="726"/>
        <v>315.59999999999997</v>
      </c>
      <c r="UR40" s="12">
        <f t="shared" si="726"/>
        <v>306.60000000000002</v>
      </c>
      <c r="US40" s="12">
        <f t="shared" si="726"/>
        <v>360.90000000000003</v>
      </c>
      <c r="UT40" s="12">
        <f t="shared" si="726"/>
        <v>334.4</v>
      </c>
      <c r="UU40" s="12">
        <f t="shared" si="726"/>
        <v>337.3</v>
      </c>
      <c r="UV40" s="12">
        <f t="shared" si="726"/>
        <v>328.70000000000005</v>
      </c>
      <c r="UW40" s="12">
        <f t="shared" si="726"/>
        <v>322.10000000000002</v>
      </c>
      <c r="UX40" s="12">
        <f t="shared" si="726"/>
        <v>316.29999999999995</v>
      </c>
      <c r="UY40" s="12">
        <f t="shared" si="726"/>
        <v>330.29999999999995</v>
      </c>
      <c r="UZ40" s="12">
        <f t="shared" si="726"/>
        <v>341.29999999999995</v>
      </c>
      <c r="VA40" s="12">
        <f t="shared" si="726"/>
        <v>333</v>
      </c>
      <c r="VB40" s="12">
        <f t="shared" si="726"/>
        <v>346.1</v>
      </c>
      <c r="VC40" s="12">
        <f t="shared" si="726"/>
        <v>341.3</v>
      </c>
      <c r="VD40" s="12">
        <f t="shared" si="726"/>
        <v>345.5</v>
      </c>
      <c r="VE40" s="12">
        <f t="shared" si="726"/>
        <v>346.40000000000003</v>
      </c>
      <c r="VF40" s="12">
        <f t="shared" si="726"/>
        <v>330.2</v>
      </c>
      <c r="VG40" s="12">
        <f t="shared" si="726"/>
        <v>349.90000000000003</v>
      </c>
      <c r="VH40" s="12">
        <f t="shared" si="726"/>
        <v>330.09999999999997</v>
      </c>
      <c r="VI40" s="12">
        <f t="shared" si="726"/>
        <v>328</v>
      </c>
      <c r="VJ40" s="12">
        <f t="shared" si="726"/>
        <v>338.20000000000005</v>
      </c>
      <c r="VK40" s="12">
        <f t="shared" si="726"/>
        <v>335</v>
      </c>
      <c r="VL40" s="12">
        <f t="shared" si="726"/>
        <v>350.4</v>
      </c>
      <c r="VM40" s="12">
        <f t="shared" si="726"/>
        <v>337.90000000000003</v>
      </c>
      <c r="VN40" s="12">
        <f t="shared" si="726"/>
        <v>333.09999999999997</v>
      </c>
      <c r="VO40" s="12">
        <f t="shared" si="726"/>
        <v>317.8</v>
      </c>
      <c r="VP40" s="12">
        <f t="shared" ref="VP40:YA40" si="727">VP42+VP44+VP46</f>
        <v>315.60000000000002</v>
      </c>
      <c r="VQ40" s="12">
        <f t="shared" si="727"/>
        <v>349.79999999999995</v>
      </c>
      <c r="VR40" s="12">
        <f t="shared" si="727"/>
        <v>356</v>
      </c>
      <c r="VS40" s="12">
        <f t="shared" si="727"/>
        <v>338.6</v>
      </c>
      <c r="VT40" s="12">
        <f t="shared" si="727"/>
        <v>336.9</v>
      </c>
      <c r="VU40" s="12">
        <f t="shared" si="727"/>
        <v>339.8</v>
      </c>
      <c r="VV40" s="12">
        <f t="shared" si="727"/>
        <v>338.3</v>
      </c>
      <c r="VW40" s="12">
        <f t="shared" si="727"/>
        <v>345.8</v>
      </c>
      <c r="VX40" s="12">
        <f t="shared" si="727"/>
        <v>324.89999999999998</v>
      </c>
      <c r="VY40" s="12">
        <f t="shared" si="727"/>
        <v>327.59999999999997</v>
      </c>
      <c r="VZ40" s="12">
        <f t="shared" si="727"/>
        <v>311.8</v>
      </c>
      <c r="WA40" s="12">
        <f t="shared" si="727"/>
        <v>322.3</v>
      </c>
      <c r="WB40" s="12">
        <f t="shared" si="727"/>
        <v>325.10000000000002</v>
      </c>
      <c r="WC40" s="12">
        <f t="shared" si="727"/>
        <v>310.7</v>
      </c>
      <c r="WD40" s="12">
        <f t="shared" si="727"/>
        <v>315.09999999999997</v>
      </c>
      <c r="WE40" s="12">
        <f t="shared" si="727"/>
        <v>317.40000000000003</v>
      </c>
      <c r="WF40" s="12">
        <f t="shared" si="727"/>
        <v>324.3</v>
      </c>
      <c r="WG40" s="12">
        <f t="shared" si="727"/>
        <v>317.39999999999998</v>
      </c>
      <c r="WH40" s="12">
        <f t="shared" si="727"/>
        <v>330</v>
      </c>
      <c r="WI40" s="12">
        <f t="shared" si="727"/>
        <v>314</v>
      </c>
      <c r="WJ40" s="12">
        <f t="shared" si="727"/>
        <v>343.5</v>
      </c>
      <c r="WK40" s="12">
        <f t="shared" si="727"/>
        <v>313.5</v>
      </c>
      <c r="WL40" s="12">
        <f t="shared" si="727"/>
        <v>295.7</v>
      </c>
      <c r="WM40" s="12">
        <f t="shared" si="727"/>
        <v>317.2</v>
      </c>
      <c r="WN40" s="12">
        <f t="shared" si="727"/>
        <v>323.7</v>
      </c>
      <c r="WO40" s="12">
        <f t="shared" si="727"/>
        <v>342.7</v>
      </c>
      <c r="WP40" s="12">
        <f t="shared" si="727"/>
        <v>325.29999999999995</v>
      </c>
      <c r="WQ40" s="12">
        <f t="shared" si="727"/>
        <v>306</v>
      </c>
      <c r="WR40" s="12">
        <f t="shared" si="727"/>
        <v>308</v>
      </c>
      <c r="WS40" s="12">
        <f t="shared" si="727"/>
        <v>308.40000000000003</v>
      </c>
      <c r="WT40" s="12">
        <f t="shared" si="727"/>
        <v>314.59999999999997</v>
      </c>
      <c r="WU40" s="12">
        <f t="shared" si="727"/>
        <v>310.60000000000002</v>
      </c>
      <c r="WV40" s="12">
        <f t="shared" si="727"/>
        <v>312.2</v>
      </c>
      <c r="WW40" s="12">
        <f t="shared" si="727"/>
        <v>312.89999999999998</v>
      </c>
      <c r="WX40" s="12">
        <f t="shared" si="727"/>
        <v>311.2</v>
      </c>
      <c r="WY40" s="12">
        <f t="shared" si="727"/>
        <v>321.7</v>
      </c>
      <c r="WZ40" s="12">
        <f t="shared" si="727"/>
        <v>324</v>
      </c>
      <c r="XA40" s="12">
        <f t="shared" si="727"/>
        <v>310</v>
      </c>
      <c r="XB40" s="12">
        <f t="shared" si="727"/>
        <v>290</v>
      </c>
      <c r="XC40" s="12">
        <f t="shared" si="727"/>
        <v>309</v>
      </c>
      <c r="XD40" s="12">
        <f t="shared" si="727"/>
        <v>309</v>
      </c>
      <c r="XE40" s="12">
        <f t="shared" si="727"/>
        <v>322</v>
      </c>
      <c r="XF40" s="12">
        <f t="shared" si="727"/>
        <v>321</v>
      </c>
      <c r="XG40" s="12">
        <f t="shared" si="727"/>
        <v>302</v>
      </c>
      <c r="XH40" s="12">
        <f t="shared" si="727"/>
        <v>325</v>
      </c>
      <c r="XI40" s="12">
        <f t="shared" si="727"/>
        <v>331</v>
      </c>
      <c r="XJ40" s="12">
        <f t="shared" si="727"/>
        <v>317</v>
      </c>
      <c r="XK40" s="12">
        <f t="shared" si="727"/>
        <v>310</v>
      </c>
      <c r="XL40" s="12">
        <f t="shared" si="727"/>
        <v>308</v>
      </c>
      <c r="XM40" s="12">
        <f t="shared" si="727"/>
        <v>332</v>
      </c>
      <c r="XN40" s="12">
        <f t="shared" si="727"/>
        <v>311</v>
      </c>
      <c r="XO40" s="12">
        <f t="shared" si="727"/>
        <v>308</v>
      </c>
      <c r="XP40" s="12">
        <f t="shared" si="727"/>
        <v>314.11300639658839</v>
      </c>
      <c r="XQ40" s="12">
        <f t="shared" si="727"/>
        <v>306</v>
      </c>
      <c r="XR40" s="12">
        <f t="shared" si="727"/>
        <v>318</v>
      </c>
      <c r="XS40" s="12">
        <f t="shared" si="727"/>
        <v>316</v>
      </c>
      <c r="XT40" s="12">
        <f t="shared" si="727"/>
        <v>302</v>
      </c>
      <c r="XU40" s="12">
        <f t="shared" si="727"/>
        <v>301</v>
      </c>
      <c r="XV40" s="12">
        <f t="shared" si="727"/>
        <v>313</v>
      </c>
      <c r="XW40" s="12">
        <f t="shared" si="727"/>
        <v>313</v>
      </c>
      <c r="XX40" s="12">
        <f t="shared" si="727"/>
        <v>320</v>
      </c>
      <c r="XY40" s="12">
        <f t="shared" si="727"/>
        <v>310</v>
      </c>
      <c r="XZ40" s="12">
        <f t="shared" si="727"/>
        <v>307</v>
      </c>
      <c r="YA40" s="12">
        <f t="shared" si="727"/>
        <v>299</v>
      </c>
      <c r="YB40" s="12">
        <f t="shared" ref="YB40:ZM40" si="728">YB42+YB44+YB46</f>
        <v>327</v>
      </c>
      <c r="YC40" s="12">
        <f t="shared" si="728"/>
        <v>315</v>
      </c>
      <c r="YD40" s="12">
        <f t="shared" si="728"/>
        <v>315</v>
      </c>
      <c r="YE40" s="12">
        <f t="shared" si="728"/>
        <v>328</v>
      </c>
      <c r="YF40" s="12">
        <f t="shared" si="728"/>
        <v>330</v>
      </c>
      <c r="YG40" s="12">
        <f t="shared" si="728"/>
        <v>338</v>
      </c>
      <c r="YH40" s="12">
        <f t="shared" si="728"/>
        <v>329</v>
      </c>
      <c r="YI40" s="12">
        <f t="shared" si="728"/>
        <v>321</v>
      </c>
      <c r="YJ40" s="12">
        <f t="shared" si="728"/>
        <v>316</v>
      </c>
      <c r="YK40" s="12">
        <f t="shared" si="728"/>
        <v>308</v>
      </c>
      <c r="YL40" s="12">
        <f t="shared" si="728"/>
        <v>321</v>
      </c>
      <c r="YM40" s="12">
        <f t="shared" si="728"/>
        <v>320</v>
      </c>
      <c r="YN40" s="12">
        <f t="shared" si="728"/>
        <v>324</v>
      </c>
      <c r="YO40" s="12">
        <f t="shared" si="728"/>
        <v>311</v>
      </c>
      <c r="YP40" s="12">
        <f t="shared" si="728"/>
        <v>310</v>
      </c>
      <c r="YQ40" s="12">
        <f t="shared" si="728"/>
        <v>331</v>
      </c>
      <c r="YR40" s="12">
        <f t="shared" si="728"/>
        <v>329</v>
      </c>
      <c r="YS40" s="12">
        <f t="shared" si="728"/>
        <v>327</v>
      </c>
      <c r="YT40" s="12">
        <f t="shared" si="728"/>
        <v>336</v>
      </c>
      <c r="YU40" s="12">
        <f t="shared" si="728"/>
        <v>342</v>
      </c>
      <c r="YV40" s="12">
        <f t="shared" si="728"/>
        <v>345</v>
      </c>
      <c r="YW40" s="12">
        <f t="shared" si="728"/>
        <v>325</v>
      </c>
      <c r="YX40" s="12">
        <f t="shared" si="728"/>
        <v>268</v>
      </c>
      <c r="YY40" s="12">
        <f t="shared" si="728"/>
        <v>448</v>
      </c>
      <c r="YZ40" s="12">
        <f t="shared" si="728"/>
        <v>462</v>
      </c>
      <c r="ZA40" s="12">
        <f t="shared" si="728"/>
        <v>338</v>
      </c>
      <c r="ZB40" s="12">
        <f t="shared" si="728"/>
        <v>331</v>
      </c>
      <c r="ZC40" s="12">
        <f t="shared" si="728"/>
        <v>317</v>
      </c>
      <c r="ZD40" s="12">
        <f t="shared" si="728"/>
        <v>338</v>
      </c>
      <c r="ZE40" s="12">
        <f t="shared" si="728"/>
        <v>327</v>
      </c>
      <c r="ZF40" s="12">
        <f t="shared" si="728"/>
        <v>316</v>
      </c>
      <c r="ZG40" s="12">
        <f t="shared" si="728"/>
        <v>324</v>
      </c>
      <c r="ZH40" s="12">
        <f t="shared" si="728"/>
        <v>308</v>
      </c>
      <c r="ZI40" s="12">
        <f t="shared" si="728"/>
        <v>327</v>
      </c>
      <c r="ZJ40" s="12">
        <f t="shared" si="728"/>
        <v>321</v>
      </c>
      <c r="ZK40" s="12">
        <f t="shared" si="728"/>
        <v>318</v>
      </c>
      <c r="ZL40" s="12">
        <f t="shared" si="728"/>
        <v>312</v>
      </c>
      <c r="ZM40" s="12">
        <f t="shared" si="728"/>
        <v>316</v>
      </c>
      <c r="ZN40" s="12">
        <f t="shared" ref="ZN40:ABV40" si="729">ZN42+ZN44+ZN46</f>
        <v>342</v>
      </c>
      <c r="ZO40" s="12">
        <f t="shared" si="729"/>
        <v>330</v>
      </c>
      <c r="ZP40" s="12">
        <f t="shared" si="729"/>
        <v>320</v>
      </c>
      <c r="ZQ40" s="12">
        <f t="shared" si="729"/>
        <v>310</v>
      </c>
      <c r="ZR40" s="12">
        <f t="shared" si="729"/>
        <v>296</v>
      </c>
      <c r="ZS40" s="12">
        <f t="shared" si="729"/>
        <v>330</v>
      </c>
      <c r="ZT40" s="12">
        <f t="shared" si="729"/>
        <v>313</v>
      </c>
      <c r="ZU40" s="12">
        <f t="shared" si="729"/>
        <v>308</v>
      </c>
      <c r="ZV40" s="12">
        <f t="shared" si="729"/>
        <v>321</v>
      </c>
      <c r="ZW40" s="12">
        <f t="shared" si="729"/>
        <v>313</v>
      </c>
      <c r="ZX40" s="12">
        <f t="shared" si="729"/>
        <v>327</v>
      </c>
      <c r="ZY40" s="12">
        <f>ZY42+ZY44+ZY46</f>
        <v>316</v>
      </c>
      <c r="ZZ40" s="12">
        <f>ZZ42+ZZ44+ZZ46</f>
        <v>320</v>
      </c>
      <c r="AAA40" s="12">
        <f>AAA42+AAA44+AAA46</f>
        <v>314</v>
      </c>
      <c r="AAB40" s="12">
        <f>AAB42+AAB44+AAB46</f>
        <v>312</v>
      </c>
      <c r="AAC40" s="12">
        <f t="shared" si="729"/>
        <v>311</v>
      </c>
      <c r="AAD40" s="12">
        <f t="shared" si="729"/>
        <v>318</v>
      </c>
      <c r="AAE40" s="12">
        <f t="shared" si="729"/>
        <v>320</v>
      </c>
      <c r="AAF40" s="12">
        <f t="shared" si="729"/>
        <v>316</v>
      </c>
      <c r="AAG40" s="12">
        <f t="shared" si="729"/>
        <v>322</v>
      </c>
      <c r="AAH40" s="12">
        <f t="shared" si="729"/>
        <v>332</v>
      </c>
      <c r="AAI40" s="12">
        <f t="shared" si="729"/>
        <v>315</v>
      </c>
      <c r="AAJ40" s="12">
        <f t="shared" si="729"/>
        <v>304</v>
      </c>
      <c r="AAK40" s="12">
        <f t="shared" si="729"/>
        <v>333</v>
      </c>
      <c r="AAL40" s="12">
        <f t="shared" si="729"/>
        <v>321</v>
      </c>
      <c r="AAM40" s="12">
        <f t="shared" si="729"/>
        <v>289</v>
      </c>
      <c r="AAN40" s="12">
        <f t="shared" si="729"/>
        <v>317</v>
      </c>
      <c r="AAO40" s="12">
        <f t="shared" si="729"/>
        <v>325</v>
      </c>
      <c r="AAP40" s="12">
        <f t="shared" si="729"/>
        <v>329</v>
      </c>
      <c r="AAQ40" s="12">
        <f t="shared" si="729"/>
        <v>343</v>
      </c>
      <c r="AAR40" s="12">
        <f t="shared" si="729"/>
        <v>338</v>
      </c>
      <c r="AAS40" s="12">
        <f t="shared" si="729"/>
        <v>320</v>
      </c>
      <c r="AAT40" s="12">
        <f t="shared" si="729"/>
        <v>327</v>
      </c>
      <c r="AAU40" s="12">
        <f t="shared" si="729"/>
        <v>314</v>
      </c>
      <c r="AAV40" s="12">
        <f t="shared" si="729"/>
        <v>325</v>
      </c>
      <c r="AAW40" s="12">
        <f t="shared" si="729"/>
        <v>322</v>
      </c>
      <c r="AAX40" s="12">
        <f t="shared" si="729"/>
        <v>317</v>
      </c>
      <c r="AAY40" s="12">
        <f t="shared" si="729"/>
        <v>335</v>
      </c>
      <c r="AAZ40" s="12">
        <f t="shared" si="729"/>
        <v>324</v>
      </c>
      <c r="ABA40" s="12">
        <f t="shared" si="729"/>
        <v>323</v>
      </c>
      <c r="ABB40" s="12">
        <f t="shared" si="729"/>
        <v>320</v>
      </c>
      <c r="ABC40" s="12">
        <f t="shared" si="729"/>
        <v>318</v>
      </c>
      <c r="ABD40" s="12">
        <f t="shared" si="729"/>
        <v>325</v>
      </c>
      <c r="ABE40" s="12">
        <f t="shared" si="729"/>
        <v>329</v>
      </c>
      <c r="ABF40" s="12">
        <f t="shared" si="729"/>
        <v>310</v>
      </c>
      <c r="ABG40" s="12">
        <f t="shared" si="729"/>
        <v>278</v>
      </c>
      <c r="ABH40" s="12">
        <f t="shared" si="729"/>
        <v>280</v>
      </c>
      <c r="ABI40" s="12">
        <f t="shared" si="729"/>
        <v>191</v>
      </c>
      <c r="ABJ40" s="12">
        <f t="shared" si="729"/>
        <v>357</v>
      </c>
      <c r="ABK40" s="12">
        <f t="shared" si="729"/>
        <v>304</v>
      </c>
      <c r="ABL40" s="12">
        <f t="shared" si="729"/>
        <v>329</v>
      </c>
      <c r="ABM40" s="12">
        <f t="shared" si="729"/>
        <v>328</v>
      </c>
      <c r="ABN40" s="12">
        <f t="shared" si="729"/>
        <v>329</v>
      </c>
      <c r="ABO40" s="12">
        <f t="shared" si="729"/>
        <v>335</v>
      </c>
      <c r="ABP40" s="12">
        <f t="shared" si="729"/>
        <v>323</v>
      </c>
      <c r="ABQ40" s="12">
        <f t="shared" si="729"/>
        <v>326</v>
      </c>
      <c r="ABR40" s="12">
        <f t="shared" si="729"/>
        <v>337</v>
      </c>
      <c r="ABS40" s="12">
        <f t="shared" si="729"/>
        <v>348</v>
      </c>
      <c r="ABT40" s="12">
        <f t="shared" si="729"/>
        <v>335</v>
      </c>
      <c r="ABU40" s="12">
        <f t="shared" si="729"/>
        <v>325</v>
      </c>
      <c r="ABV40" s="12">
        <f t="shared" si="729"/>
        <v>336</v>
      </c>
      <c r="ABW40" s="12">
        <f t="shared" ref="ABW40:ACS40" si="730">ABW42+ABW44+ABW46</f>
        <v>358</v>
      </c>
      <c r="ABX40" s="12">
        <f t="shared" si="730"/>
        <v>340</v>
      </c>
      <c r="ABY40" s="12">
        <f t="shared" si="730"/>
        <v>335</v>
      </c>
      <c r="ABZ40" s="12">
        <f t="shared" si="730"/>
        <v>327</v>
      </c>
      <c r="ACA40" s="12">
        <f t="shared" si="730"/>
        <v>335</v>
      </c>
      <c r="ACB40" s="12">
        <f t="shared" si="730"/>
        <v>335</v>
      </c>
      <c r="ACC40" s="12">
        <f t="shared" si="730"/>
        <v>333</v>
      </c>
      <c r="ACD40" s="12">
        <f t="shared" si="730"/>
        <v>335</v>
      </c>
      <c r="ACE40" s="12">
        <f t="shared" si="730"/>
        <v>340</v>
      </c>
      <c r="ACF40" s="12">
        <f t="shared" si="730"/>
        <v>354</v>
      </c>
      <c r="ACG40" s="12">
        <f t="shared" si="730"/>
        <v>346</v>
      </c>
      <c r="ACH40" s="12">
        <f t="shared" si="730"/>
        <v>337</v>
      </c>
      <c r="ACI40" s="12">
        <f t="shared" si="730"/>
        <v>337</v>
      </c>
      <c r="ACJ40" s="12">
        <f t="shared" si="730"/>
        <v>360</v>
      </c>
      <c r="ACK40" s="12">
        <f t="shared" si="730"/>
        <v>342</v>
      </c>
      <c r="ACL40" s="12">
        <f t="shared" si="730"/>
        <v>342</v>
      </c>
      <c r="ACM40" s="12">
        <f t="shared" si="730"/>
        <v>349</v>
      </c>
      <c r="ACN40" s="12">
        <f t="shared" si="730"/>
        <v>343</v>
      </c>
      <c r="ACO40" s="12">
        <f t="shared" si="730"/>
        <v>360</v>
      </c>
      <c r="ACP40" s="12">
        <f t="shared" si="730"/>
        <v>367</v>
      </c>
      <c r="ACQ40" s="12">
        <f t="shared" si="730"/>
        <v>369</v>
      </c>
      <c r="ACR40" s="12">
        <f t="shared" si="730"/>
        <v>379</v>
      </c>
      <c r="ACS40" s="12">
        <f t="shared" si="730"/>
        <v>372</v>
      </c>
      <c r="ACT40" s="12">
        <f t="shared" ref="ACT40:AFD40" si="731">ACT42+ACT44+ACT46</f>
        <v>395</v>
      </c>
      <c r="ACU40" s="12">
        <f t="shared" si="731"/>
        <v>387</v>
      </c>
      <c r="ACV40" s="12">
        <f t="shared" si="731"/>
        <v>376</v>
      </c>
      <c r="ACW40" s="12">
        <f t="shared" si="731"/>
        <v>369</v>
      </c>
      <c r="ACX40" s="12">
        <f t="shared" si="731"/>
        <v>396</v>
      </c>
      <c r="ACY40" s="12">
        <f t="shared" si="731"/>
        <v>373</v>
      </c>
      <c r="ACZ40" s="12">
        <f t="shared" si="731"/>
        <v>360</v>
      </c>
      <c r="ADA40" s="12">
        <f t="shared" si="731"/>
        <v>348</v>
      </c>
      <c r="ADB40" s="12">
        <f t="shared" si="731"/>
        <v>346</v>
      </c>
      <c r="ADC40" s="12">
        <f t="shared" si="731"/>
        <v>347</v>
      </c>
      <c r="ADD40" s="12">
        <f t="shared" si="731"/>
        <v>351</v>
      </c>
      <c r="ADE40" s="12">
        <f t="shared" si="731"/>
        <v>354</v>
      </c>
      <c r="ADF40" s="12">
        <f t="shared" si="731"/>
        <v>343</v>
      </c>
      <c r="ADG40" s="12">
        <f t="shared" si="731"/>
        <v>340</v>
      </c>
      <c r="ADH40" s="12">
        <f t="shared" si="731"/>
        <v>345</v>
      </c>
      <c r="ADI40" s="12">
        <f t="shared" si="731"/>
        <v>314</v>
      </c>
      <c r="ADJ40" s="12">
        <f t="shared" si="731"/>
        <v>369</v>
      </c>
      <c r="ADK40" s="12">
        <f t="shared" si="731"/>
        <v>354</v>
      </c>
      <c r="ADL40" s="12">
        <f t="shared" si="731"/>
        <v>377</v>
      </c>
      <c r="ADM40" s="12">
        <f t="shared" si="731"/>
        <v>365</v>
      </c>
      <c r="ADN40" s="12">
        <f t="shared" si="731"/>
        <v>365</v>
      </c>
      <c r="ADO40" s="12">
        <f t="shared" si="731"/>
        <v>350</v>
      </c>
      <c r="ADP40" s="12">
        <f t="shared" si="731"/>
        <v>325</v>
      </c>
      <c r="ADQ40" s="12">
        <f t="shared" si="731"/>
        <v>346</v>
      </c>
      <c r="ADR40" s="12">
        <f t="shared" si="731"/>
        <v>361</v>
      </c>
      <c r="ADS40" s="12">
        <f t="shared" si="731"/>
        <v>361</v>
      </c>
      <c r="ADT40" s="12">
        <f t="shared" si="731"/>
        <v>362</v>
      </c>
      <c r="ADU40" s="12">
        <f t="shared" si="731"/>
        <v>362</v>
      </c>
      <c r="ADV40" s="12">
        <f t="shared" si="731"/>
        <v>359</v>
      </c>
      <c r="ADW40" s="12">
        <f t="shared" si="731"/>
        <v>344</v>
      </c>
      <c r="ADX40" s="12">
        <f t="shared" si="731"/>
        <v>350</v>
      </c>
      <c r="ADY40" s="12">
        <f t="shared" si="731"/>
        <v>345</v>
      </c>
      <c r="ADZ40" s="12">
        <f t="shared" si="731"/>
        <v>338</v>
      </c>
      <c r="AEA40" s="12">
        <f t="shared" si="731"/>
        <v>349</v>
      </c>
      <c r="AEB40" s="12">
        <f t="shared" si="731"/>
        <v>361</v>
      </c>
      <c r="AEC40" s="12">
        <f t="shared" si="731"/>
        <v>358</v>
      </c>
      <c r="AED40" s="12">
        <f t="shared" si="731"/>
        <v>356</v>
      </c>
      <c r="AEE40" s="12">
        <f t="shared" si="731"/>
        <v>351</v>
      </c>
      <c r="AEF40" s="12">
        <f t="shared" si="731"/>
        <v>351</v>
      </c>
      <c r="AEG40" s="12">
        <f t="shared" si="731"/>
        <v>378</v>
      </c>
      <c r="AEH40" s="12">
        <f t="shared" si="731"/>
        <v>365</v>
      </c>
      <c r="AEI40" s="12">
        <f t="shared" si="731"/>
        <v>348</v>
      </c>
      <c r="AEJ40" s="12">
        <f t="shared" si="731"/>
        <v>344</v>
      </c>
      <c r="AEK40" s="12">
        <f t="shared" si="731"/>
        <v>347</v>
      </c>
      <c r="AEL40" s="12">
        <f t="shared" si="731"/>
        <v>349</v>
      </c>
      <c r="AEM40" s="12">
        <f t="shared" si="731"/>
        <v>348</v>
      </c>
      <c r="AEN40" s="12">
        <f t="shared" si="731"/>
        <v>348</v>
      </c>
      <c r="AEO40" s="12">
        <f t="shared" si="731"/>
        <v>358</v>
      </c>
      <c r="AEP40" s="12">
        <f t="shared" si="731"/>
        <v>340</v>
      </c>
      <c r="AEQ40" s="12">
        <f t="shared" si="731"/>
        <v>350</v>
      </c>
      <c r="AER40" s="12">
        <f t="shared" si="731"/>
        <v>353</v>
      </c>
      <c r="AES40" s="12">
        <f t="shared" si="731"/>
        <v>339</v>
      </c>
      <c r="AET40" s="12">
        <f t="shared" si="731"/>
        <v>347</v>
      </c>
      <c r="AEU40" s="12">
        <f t="shared" si="731"/>
        <v>356</v>
      </c>
      <c r="AEV40" s="12">
        <f t="shared" si="731"/>
        <v>350</v>
      </c>
      <c r="AEW40" s="12">
        <f t="shared" si="731"/>
        <v>347</v>
      </c>
      <c r="AEX40" s="12">
        <f t="shared" si="731"/>
        <v>216</v>
      </c>
      <c r="AEY40" s="12">
        <f t="shared" si="731"/>
        <v>358</v>
      </c>
      <c r="AEZ40" s="12">
        <f t="shared" si="731"/>
        <v>354</v>
      </c>
      <c r="AFA40" s="12">
        <f t="shared" si="731"/>
        <v>349</v>
      </c>
      <c r="AFB40" s="12">
        <f t="shared" si="731"/>
        <v>360</v>
      </c>
      <c r="AFC40" s="12">
        <f t="shared" si="731"/>
        <v>351</v>
      </c>
      <c r="AFD40" s="12">
        <f t="shared" si="731"/>
        <v>338</v>
      </c>
      <c r="AFE40" s="12">
        <f t="shared" ref="AFE40:AFX40" si="732">AFE42+AFE44+AFE46</f>
        <v>316</v>
      </c>
      <c r="AFF40" s="12">
        <f t="shared" si="732"/>
        <v>354</v>
      </c>
      <c r="AFG40" s="12">
        <f t="shared" si="732"/>
        <v>319</v>
      </c>
      <c r="AFH40" s="12">
        <f t="shared" si="732"/>
        <v>300</v>
      </c>
      <c r="AFI40" s="12">
        <f t="shared" si="732"/>
        <v>356</v>
      </c>
      <c r="AFJ40" s="12">
        <f t="shared" si="732"/>
        <v>360</v>
      </c>
      <c r="AFK40" s="12">
        <f t="shared" si="732"/>
        <v>354</v>
      </c>
      <c r="AFL40" s="12">
        <f t="shared" si="732"/>
        <v>343</v>
      </c>
      <c r="AFM40" s="12">
        <f t="shared" si="732"/>
        <v>351</v>
      </c>
      <c r="AFN40" s="12">
        <f t="shared" si="732"/>
        <v>367</v>
      </c>
      <c r="AFO40" s="12">
        <f t="shared" si="732"/>
        <v>350</v>
      </c>
      <c r="AFP40" s="12">
        <f t="shared" si="732"/>
        <v>348</v>
      </c>
      <c r="AFQ40" s="12">
        <f t="shared" si="732"/>
        <v>345</v>
      </c>
      <c r="AFR40" s="12">
        <f t="shared" si="732"/>
        <v>345</v>
      </c>
      <c r="AFS40" s="12">
        <f t="shared" si="732"/>
        <v>360</v>
      </c>
      <c r="AFT40" s="12">
        <f t="shared" si="732"/>
        <v>350</v>
      </c>
      <c r="AFU40" s="12">
        <f t="shared" si="732"/>
        <v>366</v>
      </c>
      <c r="AFV40" s="12">
        <f t="shared" si="732"/>
        <v>351</v>
      </c>
      <c r="AFW40" s="12">
        <f t="shared" si="732"/>
        <v>349</v>
      </c>
      <c r="AFX40" s="12">
        <f t="shared" si="732"/>
        <v>356</v>
      </c>
      <c r="AFY40" s="12">
        <f t="shared" ref="AFY40:AHA40" si="733">AFY42+AFY44+AFY46</f>
        <v>348</v>
      </c>
      <c r="AFZ40" s="12">
        <f t="shared" si="733"/>
        <v>339</v>
      </c>
      <c r="AGA40" s="12">
        <f t="shared" si="733"/>
        <v>338</v>
      </c>
      <c r="AGB40" s="12">
        <f t="shared" si="733"/>
        <v>342</v>
      </c>
      <c r="AGC40" s="12">
        <f t="shared" si="733"/>
        <v>349</v>
      </c>
      <c r="AGD40" s="12">
        <f t="shared" si="733"/>
        <v>361</v>
      </c>
      <c r="AGE40" s="12">
        <f t="shared" si="733"/>
        <v>364</v>
      </c>
      <c r="AGF40" s="12">
        <f t="shared" si="733"/>
        <v>352</v>
      </c>
      <c r="AGG40" s="12">
        <f t="shared" si="733"/>
        <v>344</v>
      </c>
      <c r="AGH40" s="12">
        <f t="shared" si="733"/>
        <v>346</v>
      </c>
      <c r="AGI40" s="12">
        <f t="shared" si="733"/>
        <v>354</v>
      </c>
      <c r="AGJ40" s="12">
        <f t="shared" si="733"/>
        <v>354</v>
      </c>
      <c r="AGK40" s="12">
        <f t="shared" si="733"/>
        <v>343</v>
      </c>
      <c r="AGL40" s="12">
        <f t="shared" si="733"/>
        <v>351</v>
      </c>
      <c r="AGM40" s="12">
        <f t="shared" si="733"/>
        <v>351</v>
      </c>
      <c r="AGN40" s="12">
        <f t="shared" si="733"/>
        <v>362</v>
      </c>
      <c r="AGO40" s="12">
        <f t="shared" si="733"/>
        <v>362</v>
      </c>
      <c r="AGP40" s="12">
        <f t="shared" si="733"/>
        <v>358</v>
      </c>
      <c r="AGQ40" s="12">
        <f t="shared" si="733"/>
        <v>353</v>
      </c>
      <c r="AGR40" s="12">
        <f t="shared" si="733"/>
        <v>338</v>
      </c>
      <c r="AGS40" s="12">
        <f t="shared" si="733"/>
        <v>358</v>
      </c>
      <c r="AGT40" s="12">
        <f t="shared" si="733"/>
        <v>371</v>
      </c>
      <c r="AGU40" s="12">
        <f t="shared" si="733"/>
        <v>356</v>
      </c>
      <c r="AGV40" s="12">
        <f t="shared" si="733"/>
        <v>339</v>
      </c>
      <c r="AGW40" s="12">
        <f t="shared" si="733"/>
        <v>362</v>
      </c>
      <c r="AGX40" s="12">
        <f t="shared" si="733"/>
        <v>352</v>
      </c>
      <c r="AGY40" s="12">
        <f t="shared" si="733"/>
        <v>361</v>
      </c>
      <c r="AGZ40" s="12">
        <f t="shared" si="733"/>
        <v>358</v>
      </c>
      <c r="AHA40" s="12">
        <f t="shared" si="733"/>
        <v>339</v>
      </c>
      <c r="AHB40" s="12">
        <f t="shared" ref="AHB40:AHM40" si="734">AHB42+AHB44+AHB46</f>
        <v>346</v>
      </c>
      <c r="AHC40" s="12">
        <f t="shared" si="734"/>
        <v>343</v>
      </c>
      <c r="AHD40" s="12">
        <f t="shared" si="734"/>
        <v>344</v>
      </c>
      <c r="AHE40" s="12">
        <f t="shared" si="734"/>
        <v>301</v>
      </c>
      <c r="AHF40" s="12">
        <f t="shared" si="734"/>
        <v>350</v>
      </c>
      <c r="AHG40" s="12">
        <f t="shared" si="734"/>
        <v>353</v>
      </c>
      <c r="AHH40" s="12">
        <f t="shared" si="734"/>
        <v>356</v>
      </c>
      <c r="AHI40" s="12">
        <f t="shared" si="734"/>
        <v>348</v>
      </c>
      <c r="AHJ40" s="12">
        <f t="shared" si="734"/>
        <v>340</v>
      </c>
      <c r="AHK40" s="12">
        <f t="shared" si="734"/>
        <v>352</v>
      </c>
      <c r="AHL40" s="12">
        <f t="shared" si="734"/>
        <v>351</v>
      </c>
      <c r="AHM40" s="12">
        <f t="shared" si="734"/>
        <v>350</v>
      </c>
      <c r="AHN40" s="12">
        <f t="shared" ref="AHN40:AIJ40" si="735">AHN42+AHN44+AHN46</f>
        <v>359</v>
      </c>
      <c r="AHO40" s="12">
        <f t="shared" si="735"/>
        <v>356</v>
      </c>
      <c r="AHP40" s="12">
        <f t="shared" si="735"/>
        <v>347</v>
      </c>
      <c r="AHQ40" s="12">
        <f t="shared" si="735"/>
        <v>348</v>
      </c>
      <c r="AHR40" s="12">
        <f t="shared" si="735"/>
        <v>348</v>
      </c>
      <c r="AHS40" s="12">
        <f t="shared" si="735"/>
        <v>354</v>
      </c>
      <c r="AHT40" s="12">
        <f t="shared" si="735"/>
        <v>339</v>
      </c>
      <c r="AHU40" s="12">
        <f t="shared" si="735"/>
        <v>333</v>
      </c>
      <c r="AHV40" s="12">
        <f t="shared" si="735"/>
        <v>360</v>
      </c>
      <c r="AHW40" s="12">
        <f t="shared" si="735"/>
        <v>350</v>
      </c>
      <c r="AHX40" s="12">
        <f t="shared" si="735"/>
        <v>354</v>
      </c>
      <c r="AHY40" s="12">
        <f t="shared" si="735"/>
        <v>344</v>
      </c>
      <c r="AHZ40" s="12">
        <f t="shared" si="735"/>
        <v>331</v>
      </c>
      <c r="AIA40" s="12">
        <f t="shared" si="735"/>
        <v>351</v>
      </c>
      <c r="AIB40" s="12">
        <f t="shared" si="735"/>
        <v>331</v>
      </c>
      <c r="AIC40" s="12">
        <f t="shared" si="735"/>
        <v>340</v>
      </c>
      <c r="AID40" s="12">
        <f t="shared" si="735"/>
        <v>340</v>
      </c>
      <c r="AIE40" s="12">
        <f t="shared" si="735"/>
        <v>338</v>
      </c>
      <c r="AIF40" s="12">
        <f t="shared" si="735"/>
        <v>349</v>
      </c>
      <c r="AIG40" s="12">
        <f t="shared" si="735"/>
        <v>344</v>
      </c>
      <c r="AIH40" s="12">
        <f t="shared" si="735"/>
        <v>335</v>
      </c>
      <c r="AII40" s="12">
        <f t="shared" si="735"/>
        <v>325</v>
      </c>
      <c r="AIJ40" s="12">
        <f t="shared" si="735"/>
        <v>337</v>
      </c>
      <c r="AIK40" s="12">
        <f t="shared" ref="AIK40:AJH40" si="736">AIK42+AIK44+AIK46</f>
        <v>357</v>
      </c>
      <c r="AIL40" s="12">
        <f t="shared" si="736"/>
        <v>344</v>
      </c>
      <c r="AIM40" s="12">
        <f t="shared" si="736"/>
        <v>326</v>
      </c>
      <c r="AIN40" s="12">
        <f t="shared" si="736"/>
        <v>330</v>
      </c>
      <c r="AIO40" s="12">
        <f t="shared" si="736"/>
        <v>345</v>
      </c>
      <c r="AIP40" s="12">
        <f t="shared" si="736"/>
        <v>354</v>
      </c>
      <c r="AIQ40" s="12">
        <f t="shared" si="736"/>
        <v>339</v>
      </c>
      <c r="AIR40" s="12">
        <f t="shared" si="736"/>
        <v>333</v>
      </c>
      <c r="AIS40" s="12">
        <f t="shared" si="736"/>
        <v>319</v>
      </c>
      <c r="AIT40" s="12">
        <f t="shared" si="736"/>
        <v>339</v>
      </c>
      <c r="AIU40" s="12">
        <f t="shared" si="736"/>
        <v>343</v>
      </c>
      <c r="AIV40" s="12">
        <f t="shared" si="736"/>
        <v>339</v>
      </c>
      <c r="AIW40" s="12">
        <f t="shared" si="736"/>
        <v>330</v>
      </c>
      <c r="AIX40" s="12">
        <f t="shared" si="736"/>
        <v>315</v>
      </c>
      <c r="AIY40" s="12">
        <f t="shared" si="736"/>
        <v>331</v>
      </c>
      <c r="AIZ40" s="12">
        <f t="shared" si="736"/>
        <v>334</v>
      </c>
      <c r="AJA40" s="12">
        <f t="shared" si="736"/>
        <v>323</v>
      </c>
      <c r="AJB40" s="12">
        <f t="shared" si="736"/>
        <v>324</v>
      </c>
      <c r="AJC40" s="12">
        <f t="shared" si="736"/>
        <v>330</v>
      </c>
      <c r="AJD40" s="12">
        <f t="shared" si="736"/>
        <v>336</v>
      </c>
      <c r="AJE40" s="12">
        <f t="shared" si="736"/>
        <v>335</v>
      </c>
      <c r="AJF40" s="12">
        <f t="shared" si="736"/>
        <v>322</v>
      </c>
      <c r="AJG40" s="12">
        <f t="shared" si="736"/>
        <v>314</v>
      </c>
      <c r="AJH40" s="12">
        <f t="shared" si="736"/>
        <v>320</v>
      </c>
      <c r="AJI40" s="12">
        <f t="shared" ref="AJI40:AJZ40" si="737">AJI42+AJI44+AJI46</f>
        <v>327</v>
      </c>
      <c r="AJJ40" s="12">
        <f t="shared" si="737"/>
        <v>334</v>
      </c>
      <c r="AJK40" s="12">
        <f t="shared" si="737"/>
        <v>323</v>
      </c>
      <c r="AJL40" s="12">
        <f t="shared" si="737"/>
        <v>317</v>
      </c>
      <c r="AJM40" s="12">
        <f t="shared" si="737"/>
        <v>323</v>
      </c>
      <c r="AJN40" s="12">
        <f t="shared" si="737"/>
        <v>331</v>
      </c>
      <c r="AJO40" s="12">
        <f t="shared" si="737"/>
        <v>339</v>
      </c>
      <c r="AJP40" s="12">
        <f t="shared" si="737"/>
        <v>330</v>
      </c>
      <c r="AJQ40" s="12">
        <f t="shared" si="737"/>
        <v>326</v>
      </c>
      <c r="AJR40" s="12">
        <f t="shared" si="737"/>
        <v>326</v>
      </c>
      <c r="AJS40" s="12">
        <f t="shared" si="737"/>
        <v>347</v>
      </c>
      <c r="AJT40" s="12">
        <f t="shared" si="737"/>
        <v>335</v>
      </c>
      <c r="AJU40" s="12">
        <f t="shared" si="737"/>
        <v>328</v>
      </c>
      <c r="AJV40" s="12">
        <f t="shared" si="737"/>
        <v>356</v>
      </c>
      <c r="AJW40" s="12">
        <f t="shared" si="737"/>
        <v>347</v>
      </c>
      <c r="AJX40" s="12">
        <f t="shared" si="737"/>
        <v>342</v>
      </c>
      <c r="AJY40" s="12">
        <f t="shared" si="737"/>
        <v>344</v>
      </c>
      <c r="AJZ40" s="12">
        <f t="shared" si="737"/>
        <v>346</v>
      </c>
      <c r="AKA40" s="12">
        <f t="shared" ref="AKA40:AKB40" si="738">AKA42+AKA44+AKA46</f>
        <v>343</v>
      </c>
      <c r="AKB40" s="12">
        <f t="shared" si="738"/>
        <v>330</v>
      </c>
      <c r="AKC40" s="12">
        <f t="shared" ref="AKC40:AKS40" si="739">AKC42+AKC44+AKC46</f>
        <v>353</v>
      </c>
      <c r="AKD40" s="12">
        <f t="shared" si="739"/>
        <v>327</v>
      </c>
      <c r="AKE40" s="12">
        <f t="shared" si="739"/>
        <v>316</v>
      </c>
      <c r="AKF40" s="12">
        <f t="shared" si="739"/>
        <v>339</v>
      </c>
      <c r="AKG40" s="12">
        <f t="shared" si="739"/>
        <v>331</v>
      </c>
      <c r="AKH40" s="12">
        <f t="shared" si="739"/>
        <v>352</v>
      </c>
      <c r="AKI40" s="12">
        <f t="shared" si="739"/>
        <v>351</v>
      </c>
      <c r="AKJ40" s="12">
        <f t="shared" si="739"/>
        <v>342</v>
      </c>
      <c r="AKK40" s="12">
        <f t="shared" si="739"/>
        <v>350</v>
      </c>
      <c r="AKL40" s="12">
        <f t="shared" si="739"/>
        <v>354</v>
      </c>
      <c r="AKM40" s="12">
        <f t="shared" si="739"/>
        <v>351</v>
      </c>
      <c r="AKN40" s="12">
        <f t="shared" si="739"/>
        <v>354</v>
      </c>
      <c r="AKO40" s="12">
        <f t="shared" si="739"/>
        <v>314</v>
      </c>
      <c r="AKP40" s="12">
        <f t="shared" si="739"/>
        <v>356</v>
      </c>
      <c r="AKQ40" s="12">
        <f t="shared" si="739"/>
        <v>364</v>
      </c>
      <c r="AKR40" s="12">
        <f t="shared" si="739"/>
        <v>343</v>
      </c>
      <c r="AKS40" s="12">
        <f t="shared" si="739"/>
        <v>346</v>
      </c>
      <c r="AKT40" s="12">
        <f t="shared" ref="AKT40" si="740">AKT42+AKT44+AKT46</f>
        <v>358</v>
      </c>
      <c r="AKU40" s="12">
        <f t="shared" ref="AKU40:ALO40" si="741">AKU42+AKU44+AKU46</f>
        <v>349</v>
      </c>
      <c r="AKV40" s="12">
        <f t="shared" si="741"/>
        <v>340</v>
      </c>
      <c r="AKW40" s="12">
        <f t="shared" si="741"/>
        <v>339</v>
      </c>
      <c r="AKX40" s="12">
        <f t="shared" si="741"/>
        <v>327</v>
      </c>
      <c r="AKY40" s="12">
        <f t="shared" si="741"/>
        <v>338</v>
      </c>
      <c r="AKZ40" s="12">
        <f t="shared" si="741"/>
        <v>364</v>
      </c>
      <c r="ALA40" s="12">
        <f t="shared" si="741"/>
        <v>356</v>
      </c>
      <c r="ALB40" s="12">
        <f t="shared" si="741"/>
        <v>349</v>
      </c>
      <c r="ALC40" s="12">
        <f t="shared" si="741"/>
        <v>334</v>
      </c>
      <c r="ALD40" s="12">
        <f t="shared" si="741"/>
        <v>362</v>
      </c>
      <c r="ALE40" s="12">
        <f t="shared" si="741"/>
        <v>358</v>
      </c>
      <c r="ALF40" s="12">
        <f t="shared" si="741"/>
        <v>358</v>
      </c>
      <c r="ALG40" s="12">
        <f t="shared" si="741"/>
        <v>343</v>
      </c>
      <c r="ALH40" s="12">
        <f t="shared" si="741"/>
        <v>352</v>
      </c>
      <c r="ALI40" s="12">
        <f t="shared" si="741"/>
        <v>361</v>
      </c>
      <c r="ALJ40" s="12">
        <f t="shared" si="741"/>
        <v>365</v>
      </c>
      <c r="ALK40" s="12">
        <f t="shared" si="741"/>
        <v>356</v>
      </c>
      <c r="ALL40" s="12">
        <f t="shared" si="741"/>
        <v>374</v>
      </c>
      <c r="ALM40" s="12">
        <f t="shared" si="741"/>
        <v>363</v>
      </c>
      <c r="ALN40" s="12">
        <f t="shared" si="741"/>
        <v>360</v>
      </c>
      <c r="ALO40" s="12">
        <f t="shared" si="741"/>
        <v>346</v>
      </c>
      <c r="ALP40" s="12">
        <f t="shared" ref="ALP40:AMH40" si="742">ALP42+ALP44+ALP46</f>
        <v>337</v>
      </c>
      <c r="ALQ40" s="12">
        <f t="shared" si="742"/>
        <v>341</v>
      </c>
      <c r="ALR40" s="12">
        <f t="shared" si="742"/>
        <v>350</v>
      </c>
      <c r="ALS40" s="12">
        <f t="shared" si="742"/>
        <v>347</v>
      </c>
      <c r="ALT40" s="12">
        <f t="shared" si="742"/>
        <v>336</v>
      </c>
      <c r="ALU40" s="12">
        <f t="shared" si="742"/>
        <v>364</v>
      </c>
      <c r="ALV40" s="12">
        <f t="shared" si="742"/>
        <v>359</v>
      </c>
      <c r="ALW40" s="12">
        <f t="shared" si="742"/>
        <v>358</v>
      </c>
      <c r="ALX40" s="12">
        <f t="shared" si="742"/>
        <v>345</v>
      </c>
      <c r="ALY40" s="12">
        <f t="shared" si="742"/>
        <v>337</v>
      </c>
      <c r="ALZ40" s="12">
        <f t="shared" si="742"/>
        <v>346</v>
      </c>
      <c r="AMA40" s="12">
        <f t="shared" si="742"/>
        <v>355</v>
      </c>
      <c r="AMB40" s="12">
        <f t="shared" si="742"/>
        <v>354</v>
      </c>
      <c r="AMC40" s="12">
        <f t="shared" si="742"/>
        <v>350</v>
      </c>
      <c r="AMD40" s="12">
        <f t="shared" si="742"/>
        <v>370</v>
      </c>
      <c r="AME40" s="12">
        <f t="shared" si="742"/>
        <v>360</v>
      </c>
      <c r="AMF40" s="12">
        <f t="shared" si="742"/>
        <v>366</v>
      </c>
      <c r="AMG40" s="12">
        <f t="shared" si="742"/>
        <v>349</v>
      </c>
      <c r="AMH40" s="12">
        <f t="shared" si="742"/>
        <v>356</v>
      </c>
      <c r="AMI40" s="12">
        <f t="shared" ref="AMI40:ANB40" si="743">AMI42+AMI44+AMI46</f>
        <v>368</v>
      </c>
      <c r="AMJ40" s="12">
        <f t="shared" si="743"/>
        <v>376</v>
      </c>
      <c r="AMK40" s="12">
        <f t="shared" si="743"/>
        <v>353</v>
      </c>
      <c r="AML40" s="12">
        <f t="shared" si="743"/>
        <v>347</v>
      </c>
      <c r="AMM40" s="12">
        <f t="shared" si="743"/>
        <v>343</v>
      </c>
      <c r="AMN40" s="12">
        <f t="shared" si="743"/>
        <v>348</v>
      </c>
      <c r="AMO40" s="12">
        <f t="shared" si="743"/>
        <v>359</v>
      </c>
      <c r="AMP40" s="12">
        <f t="shared" si="743"/>
        <v>344</v>
      </c>
      <c r="AMQ40" s="12">
        <f t="shared" si="743"/>
        <v>346</v>
      </c>
      <c r="AMR40" s="12">
        <f t="shared" si="743"/>
        <v>343</v>
      </c>
      <c r="AMS40" s="12">
        <f t="shared" si="743"/>
        <v>339</v>
      </c>
      <c r="AMT40" s="12">
        <f t="shared" si="743"/>
        <v>342</v>
      </c>
      <c r="AMU40" s="12">
        <f t="shared" si="743"/>
        <v>346</v>
      </c>
      <c r="AMV40" s="12">
        <f t="shared" si="743"/>
        <v>336</v>
      </c>
      <c r="AMW40" s="12">
        <f t="shared" si="743"/>
        <v>337</v>
      </c>
      <c r="AMX40" s="12">
        <f t="shared" si="743"/>
        <v>351</v>
      </c>
      <c r="AMY40" s="12">
        <f t="shared" si="743"/>
        <v>345</v>
      </c>
      <c r="AMZ40" s="12">
        <f t="shared" si="743"/>
        <v>344</v>
      </c>
      <c r="ANA40" s="12">
        <f t="shared" si="743"/>
        <v>346</v>
      </c>
      <c r="ANB40" s="12">
        <f t="shared" si="743"/>
        <v>356</v>
      </c>
      <c r="ANC40" s="12">
        <f t="shared" ref="ANC40:ANV40" si="744">ANC42+ANC44+ANC46</f>
        <v>371</v>
      </c>
      <c r="AND40" s="12">
        <f t="shared" si="744"/>
        <v>372</v>
      </c>
      <c r="ANE40" s="12">
        <f t="shared" si="744"/>
        <v>370</v>
      </c>
      <c r="ANF40" s="12">
        <f t="shared" si="744"/>
        <v>344</v>
      </c>
      <c r="ANG40" s="12">
        <f t="shared" si="744"/>
        <v>343</v>
      </c>
      <c r="ANH40" s="12">
        <f t="shared" si="744"/>
        <v>360</v>
      </c>
      <c r="ANI40" s="12">
        <f t="shared" si="744"/>
        <v>355</v>
      </c>
      <c r="ANJ40" s="12">
        <f t="shared" si="744"/>
        <v>350</v>
      </c>
      <c r="ANK40" s="12">
        <f t="shared" si="744"/>
        <v>350</v>
      </c>
      <c r="ANL40" s="12">
        <f t="shared" si="744"/>
        <v>340</v>
      </c>
      <c r="ANM40" s="12">
        <f t="shared" si="744"/>
        <v>363</v>
      </c>
      <c r="ANN40" s="12">
        <f t="shared" si="744"/>
        <v>370</v>
      </c>
      <c r="ANO40" s="12">
        <f t="shared" si="744"/>
        <v>356</v>
      </c>
      <c r="ANP40" s="12">
        <f t="shared" si="744"/>
        <v>365</v>
      </c>
      <c r="ANQ40" s="12">
        <f t="shared" si="744"/>
        <v>349</v>
      </c>
      <c r="ANR40" s="12">
        <f t="shared" si="744"/>
        <v>361</v>
      </c>
      <c r="ANS40" s="12">
        <f t="shared" si="744"/>
        <v>365</v>
      </c>
      <c r="ANT40" s="12">
        <f t="shared" si="744"/>
        <v>361</v>
      </c>
      <c r="ANU40" s="12">
        <f t="shared" si="744"/>
        <v>354</v>
      </c>
      <c r="ANV40" s="12">
        <f t="shared" si="744"/>
        <v>356</v>
      </c>
      <c r="ANW40" s="12">
        <f t="shared" ref="ANW40:AOT40" si="745">ANW42+ANW44+ANW46</f>
        <v>367</v>
      </c>
      <c r="ANX40" s="12">
        <f t="shared" si="745"/>
        <v>359</v>
      </c>
      <c r="ANY40" s="12">
        <f t="shared" si="745"/>
        <v>365</v>
      </c>
      <c r="ANZ40" s="12">
        <f t="shared" si="745"/>
        <v>334</v>
      </c>
      <c r="AOA40" s="12">
        <f t="shared" si="745"/>
        <v>338</v>
      </c>
      <c r="AOB40" s="12">
        <f t="shared" si="745"/>
        <v>368</v>
      </c>
      <c r="AOC40" s="12">
        <f t="shared" si="745"/>
        <v>359</v>
      </c>
      <c r="AOD40" s="12">
        <f t="shared" si="745"/>
        <v>354</v>
      </c>
      <c r="AOE40" s="12">
        <f t="shared" si="745"/>
        <v>345</v>
      </c>
      <c r="AOF40" s="12">
        <f t="shared" si="745"/>
        <v>341</v>
      </c>
      <c r="AOG40" s="12">
        <f t="shared" si="745"/>
        <v>366</v>
      </c>
      <c r="AOH40" s="12">
        <f t="shared" si="745"/>
        <v>349</v>
      </c>
      <c r="AOI40" s="12">
        <f t="shared" si="745"/>
        <v>358</v>
      </c>
      <c r="AOJ40" s="12">
        <f t="shared" si="745"/>
        <v>337</v>
      </c>
      <c r="AOK40" s="12">
        <f t="shared" si="745"/>
        <v>353</v>
      </c>
      <c r="AOL40" s="12">
        <f t="shared" si="745"/>
        <v>352</v>
      </c>
      <c r="AOM40" s="12">
        <f t="shared" si="745"/>
        <v>362</v>
      </c>
      <c r="AON40" s="12">
        <f t="shared" si="745"/>
        <v>345</v>
      </c>
      <c r="AOO40" s="12">
        <f t="shared" si="745"/>
        <v>340</v>
      </c>
      <c r="AOP40" s="12">
        <f t="shared" si="745"/>
        <v>358</v>
      </c>
      <c r="AOQ40" s="12">
        <f t="shared" si="745"/>
        <v>365</v>
      </c>
      <c r="AOR40" s="12">
        <f t="shared" si="745"/>
        <v>364</v>
      </c>
      <c r="AOS40" s="12">
        <f t="shared" si="745"/>
        <v>347</v>
      </c>
      <c r="AOT40" s="12">
        <f t="shared" si="745"/>
        <v>343</v>
      </c>
      <c r="AOU40" s="12">
        <f t="shared" ref="AOU40:APM40" si="746">AOU42+AOU44+AOU46</f>
        <v>362</v>
      </c>
      <c r="AOV40" s="12">
        <f t="shared" si="746"/>
        <v>339</v>
      </c>
      <c r="AOW40" s="12">
        <f t="shared" si="746"/>
        <v>318</v>
      </c>
      <c r="AOX40" s="12">
        <f t="shared" si="746"/>
        <v>317</v>
      </c>
      <c r="AOY40" s="12">
        <f t="shared" si="746"/>
        <v>326</v>
      </c>
      <c r="AOZ40" s="12">
        <f t="shared" si="746"/>
        <v>352</v>
      </c>
      <c r="APA40" s="12">
        <f t="shared" si="746"/>
        <v>348</v>
      </c>
      <c r="APB40" s="12">
        <f t="shared" si="746"/>
        <v>346</v>
      </c>
      <c r="APC40" s="12">
        <f t="shared" si="746"/>
        <v>348.00847816871556</v>
      </c>
      <c r="APD40" s="12">
        <f t="shared" si="746"/>
        <v>333</v>
      </c>
      <c r="APE40" s="12">
        <f t="shared" si="746"/>
        <v>340</v>
      </c>
      <c r="APF40" s="12">
        <f t="shared" si="746"/>
        <v>341</v>
      </c>
      <c r="APG40" s="12">
        <f t="shared" si="746"/>
        <v>342</v>
      </c>
      <c r="APH40" s="12">
        <f t="shared" si="746"/>
        <v>347</v>
      </c>
      <c r="API40" s="12">
        <f t="shared" si="746"/>
        <v>339</v>
      </c>
      <c r="APJ40" s="12">
        <f t="shared" si="746"/>
        <v>359</v>
      </c>
      <c r="APK40" s="12">
        <f t="shared" si="746"/>
        <v>359</v>
      </c>
      <c r="APL40" s="12">
        <f t="shared" si="746"/>
        <v>363</v>
      </c>
      <c r="APM40" s="12">
        <f t="shared" si="746"/>
        <v>340</v>
      </c>
      <c r="APN40" s="12">
        <f t="shared" ref="APN40:APR40" si="747">APN42+APN44+APN46</f>
        <v>365</v>
      </c>
      <c r="APO40" s="12">
        <f t="shared" si="747"/>
        <v>362</v>
      </c>
      <c r="APP40" s="12">
        <f t="shared" si="747"/>
        <v>337</v>
      </c>
      <c r="APQ40" s="12">
        <f t="shared" si="747"/>
        <v>313</v>
      </c>
      <c r="APR40" s="12">
        <f t="shared" si="747"/>
        <v>315</v>
      </c>
      <c r="APS40" s="12">
        <f t="shared" ref="APS40:APW40" si="748">APS42+APS44+APS46</f>
        <v>347</v>
      </c>
      <c r="APT40" s="12">
        <f t="shared" si="748"/>
        <v>347</v>
      </c>
      <c r="APU40" s="12">
        <f t="shared" si="748"/>
        <v>349</v>
      </c>
      <c r="APV40" s="12">
        <f t="shared" si="748"/>
        <v>342</v>
      </c>
      <c r="APW40" s="12">
        <f t="shared" si="748"/>
        <v>324</v>
      </c>
      <c r="APX40" s="12">
        <f t="shared" ref="APX40:AQB40" si="749">APX42+APX44+APX46</f>
        <v>362</v>
      </c>
      <c r="APY40" s="12">
        <f t="shared" si="749"/>
        <v>345</v>
      </c>
      <c r="APZ40" s="12">
        <f t="shared" si="749"/>
        <v>356</v>
      </c>
      <c r="AQA40" s="12">
        <f t="shared" si="749"/>
        <v>350</v>
      </c>
      <c r="AQB40" s="12">
        <f t="shared" si="749"/>
        <v>329</v>
      </c>
      <c r="AQC40" s="12">
        <f t="shared" ref="AQC40:AQG40" si="750">AQC42+AQC44+AQC46</f>
        <v>353</v>
      </c>
      <c r="AQD40" s="12">
        <f t="shared" si="750"/>
        <v>358</v>
      </c>
      <c r="AQE40" s="12">
        <f t="shared" ref="AQE40:AQF40" si="751">AQE42+AQE44+AQE46</f>
        <v>352</v>
      </c>
      <c r="AQF40" s="12">
        <f t="shared" si="751"/>
        <v>351</v>
      </c>
      <c r="AQG40" s="12">
        <f t="shared" si="750"/>
        <v>342</v>
      </c>
    </row>
    <row r="41" spans="1:1125" ht="20.25" customHeight="1" x14ac:dyDescent="0.25">
      <c r="A41" s="31" t="s">
        <v>28</v>
      </c>
      <c r="B41" s="11">
        <f t="shared" ref="B41" si="752">ROUND(B40,0)/60/24</f>
        <v>0.25694444444444448</v>
      </c>
      <c r="C41" s="11">
        <f t="shared" ref="C41:U41" si="753">ROUND(C40,0)/60/24</f>
        <v>0.26597222222222222</v>
      </c>
      <c r="D41" s="11">
        <f t="shared" si="753"/>
        <v>0.24861111111111112</v>
      </c>
      <c r="E41" s="11">
        <f t="shared" si="753"/>
        <v>0.24722222222222223</v>
      </c>
      <c r="F41" s="11">
        <f t="shared" si="753"/>
        <v>0.24861111111111112</v>
      </c>
      <c r="G41" s="11">
        <f t="shared" si="753"/>
        <v>0.24236111111111111</v>
      </c>
      <c r="H41" s="11">
        <f t="shared" si="753"/>
        <v>0.25277777777777777</v>
      </c>
      <c r="I41" s="11">
        <f t="shared" si="753"/>
        <v>0.25486111111111109</v>
      </c>
      <c r="J41" s="11">
        <f t="shared" si="753"/>
        <v>0.2388888888888889</v>
      </c>
      <c r="K41" s="11">
        <f t="shared" si="753"/>
        <v>0.23472222222222225</v>
      </c>
      <c r="L41" s="11">
        <f t="shared" si="753"/>
        <v>0.23263888888888887</v>
      </c>
      <c r="M41" s="11">
        <f t="shared" si="753"/>
        <v>0.25277777777777777</v>
      </c>
      <c r="N41" s="11">
        <f t="shared" si="753"/>
        <v>0.25833333333333336</v>
      </c>
      <c r="O41" s="11">
        <f t="shared" si="753"/>
        <v>0.25138888888888888</v>
      </c>
      <c r="P41" s="11">
        <f t="shared" si="753"/>
        <v>0.24444444444444444</v>
      </c>
      <c r="Q41" s="11">
        <f t="shared" si="753"/>
        <v>0.25347222222222221</v>
      </c>
      <c r="R41" s="11">
        <f t="shared" si="753"/>
        <v>0.24930555555555556</v>
      </c>
      <c r="S41" s="11">
        <f t="shared" si="753"/>
        <v>0.24374999999999999</v>
      </c>
      <c r="T41" s="11">
        <f t="shared" si="753"/>
        <v>0.24166666666666667</v>
      </c>
      <c r="U41" s="11">
        <f t="shared" si="753"/>
        <v>0.19305555555555556</v>
      </c>
      <c r="V41" s="11">
        <f t="shared" ref="V41:AO41" si="754">ROUND(V40,0)/60/24</f>
        <v>0.24722222222222223</v>
      </c>
      <c r="W41" s="11">
        <f t="shared" si="754"/>
        <v>0.24444444444444444</v>
      </c>
      <c r="X41" s="11">
        <f t="shared" si="754"/>
        <v>0.24097222222222223</v>
      </c>
      <c r="Y41" s="11">
        <f t="shared" si="754"/>
        <v>0.2298611111111111</v>
      </c>
      <c r="Z41" s="11">
        <f t="shared" si="754"/>
        <v>0.22569444444444445</v>
      </c>
      <c r="AA41" s="11">
        <f t="shared" si="754"/>
        <v>0.24583333333333335</v>
      </c>
      <c r="AB41" s="11">
        <f t="shared" si="754"/>
        <v>0.24444444444444444</v>
      </c>
      <c r="AC41" s="11">
        <f t="shared" si="754"/>
        <v>0.24374999999999999</v>
      </c>
      <c r="AD41" s="11">
        <f t="shared" si="754"/>
        <v>0.24236111111111111</v>
      </c>
      <c r="AE41" s="11">
        <f t="shared" si="754"/>
        <v>0.23472222222222225</v>
      </c>
      <c r="AF41" s="11">
        <f t="shared" si="754"/>
        <v>0.23333333333333331</v>
      </c>
      <c r="AG41" s="11">
        <f t="shared" si="754"/>
        <v>0.24930555555555556</v>
      </c>
      <c r="AH41" s="11">
        <f t="shared" si="754"/>
        <v>0.24583333333333335</v>
      </c>
      <c r="AI41" s="11">
        <f t="shared" si="754"/>
        <v>0.24166666666666667</v>
      </c>
      <c r="AJ41" s="11">
        <f t="shared" si="754"/>
        <v>0.23819444444444446</v>
      </c>
      <c r="AK41" s="11">
        <f t="shared" si="754"/>
        <v>0.23819444444444446</v>
      </c>
      <c r="AL41" s="11">
        <f t="shared" si="754"/>
        <v>0.23472222222222225</v>
      </c>
      <c r="AM41" s="11">
        <f t="shared" si="754"/>
        <v>0.23750000000000002</v>
      </c>
      <c r="AN41" s="11">
        <f t="shared" si="754"/>
        <v>0.23402777777777775</v>
      </c>
      <c r="AO41" s="11">
        <f t="shared" si="754"/>
        <v>0.23472222222222225</v>
      </c>
      <c r="AP41" s="11">
        <f t="shared" ref="AP41:BM41" si="755">ROUND(AP40,0)/60/24</f>
        <v>0.24027777777777778</v>
      </c>
      <c r="AQ41" s="11">
        <f t="shared" si="755"/>
        <v>0.23333333333333331</v>
      </c>
      <c r="AR41" s="11">
        <f t="shared" si="755"/>
        <v>0.22708333333333333</v>
      </c>
      <c r="AS41" s="11">
        <f t="shared" si="755"/>
        <v>0.22500000000000001</v>
      </c>
      <c r="AT41" s="11">
        <f t="shared" si="755"/>
        <v>0.22291666666666665</v>
      </c>
      <c r="AU41" s="11">
        <f t="shared" si="755"/>
        <v>0.24236111111111111</v>
      </c>
      <c r="AV41" s="11">
        <f t="shared" si="755"/>
        <v>0.23472222222222225</v>
      </c>
      <c r="AW41" s="11">
        <f t="shared" si="755"/>
        <v>0.23750000000000002</v>
      </c>
      <c r="AX41" s="11">
        <f t="shared" si="755"/>
        <v>0.22638888888888889</v>
      </c>
      <c r="AY41" s="11">
        <f t="shared" si="755"/>
        <v>0.22430555555555556</v>
      </c>
      <c r="AZ41" s="11">
        <f t="shared" si="755"/>
        <v>0.23402777777777775</v>
      </c>
      <c r="BA41" s="11">
        <f t="shared" si="755"/>
        <v>0.23333333333333331</v>
      </c>
      <c r="BB41" s="11">
        <f t="shared" si="755"/>
        <v>0.22916666666666666</v>
      </c>
      <c r="BC41" s="11">
        <f t="shared" si="755"/>
        <v>0.22638888888888889</v>
      </c>
      <c r="BD41" s="11">
        <f t="shared" si="755"/>
        <v>0.23194444444444443</v>
      </c>
      <c r="BE41" s="11">
        <f t="shared" si="755"/>
        <v>0.23402777777777775</v>
      </c>
      <c r="BF41" s="11">
        <f t="shared" si="755"/>
        <v>0.22916666666666666</v>
      </c>
      <c r="BG41" s="11">
        <f t="shared" si="755"/>
        <v>0.22361111111111109</v>
      </c>
      <c r="BH41" s="11">
        <f t="shared" si="755"/>
        <v>0.22500000000000001</v>
      </c>
      <c r="BI41" s="11">
        <f t="shared" si="755"/>
        <v>0.22500000000000001</v>
      </c>
      <c r="BJ41" s="11">
        <f t="shared" si="755"/>
        <v>0.23472222222222225</v>
      </c>
      <c r="BK41" s="11">
        <f t="shared" si="755"/>
        <v>0.22777777777777777</v>
      </c>
      <c r="BL41" s="11">
        <f t="shared" si="755"/>
        <v>0.22708333333333333</v>
      </c>
      <c r="BM41" s="11">
        <f t="shared" si="755"/>
        <v>0.22569444444444445</v>
      </c>
      <c r="BN41" s="11">
        <f t="shared" ref="BN41:BX41" si="756">ROUND(BN40,0)/60/24</f>
        <v>0.23472222222222225</v>
      </c>
      <c r="BO41" s="11">
        <f t="shared" si="756"/>
        <v>0.23124999999999998</v>
      </c>
      <c r="BP41" s="11">
        <f t="shared" si="756"/>
        <v>0.21597222222222223</v>
      </c>
      <c r="BQ41" s="11">
        <f t="shared" si="756"/>
        <v>0.21666666666666667</v>
      </c>
      <c r="BR41" s="11">
        <f t="shared" si="756"/>
        <v>0.22291666666666665</v>
      </c>
      <c r="BS41" s="11">
        <f t="shared" si="756"/>
        <v>0.22638888888888889</v>
      </c>
      <c r="BT41" s="11">
        <f t="shared" si="756"/>
        <v>0.22291666666666665</v>
      </c>
      <c r="BU41" s="11">
        <f t="shared" si="756"/>
        <v>0.22013888888888888</v>
      </c>
      <c r="BV41" s="11">
        <f t="shared" si="756"/>
        <v>0.21944444444444444</v>
      </c>
      <c r="BW41" s="11">
        <f t="shared" si="756"/>
        <v>0.22222222222222221</v>
      </c>
      <c r="BX41" s="11">
        <f t="shared" si="756"/>
        <v>0.23124999999999998</v>
      </c>
      <c r="BY41" s="11">
        <f t="shared" ref="BY41:CG41" si="757">ROUND(BY40,0)/60/24</f>
        <v>0.22847222222222222</v>
      </c>
      <c r="BZ41" s="11">
        <f t="shared" si="757"/>
        <v>0.22291666666666665</v>
      </c>
      <c r="CA41" s="11">
        <f t="shared" si="757"/>
        <v>0.21666666666666667</v>
      </c>
      <c r="CB41" s="11">
        <f t="shared" si="757"/>
        <v>0.20972222222222223</v>
      </c>
      <c r="CC41" s="11">
        <f t="shared" si="757"/>
        <v>0.21875</v>
      </c>
      <c r="CD41" s="11">
        <f t="shared" si="757"/>
        <v>0.21666666666666667</v>
      </c>
      <c r="CE41" s="11">
        <f t="shared" si="757"/>
        <v>0.21805555555555556</v>
      </c>
      <c r="CF41" s="11">
        <f t="shared" si="757"/>
        <v>0.20902777777777778</v>
      </c>
      <c r="CG41" s="11">
        <f t="shared" si="757"/>
        <v>0.21527777777777779</v>
      </c>
      <c r="CH41" s="11">
        <f t="shared" ref="CH41:CZ41" si="758">ROUND(CH40,0)/60/24</f>
        <v>0.21597222222222223</v>
      </c>
      <c r="CI41" s="11">
        <f t="shared" si="758"/>
        <v>0.21458333333333335</v>
      </c>
      <c r="CJ41" s="11">
        <f t="shared" si="758"/>
        <v>0.20208333333333331</v>
      </c>
      <c r="CK41" s="11">
        <f t="shared" si="758"/>
        <v>0.20347222222222225</v>
      </c>
      <c r="CL41" s="11">
        <f t="shared" si="758"/>
        <v>0.2076388888888889</v>
      </c>
      <c r="CM41" s="11">
        <f t="shared" si="758"/>
        <v>0.21944444444444444</v>
      </c>
      <c r="CN41" s="11">
        <f t="shared" si="758"/>
        <v>0.21458333333333335</v>
      </c>
      <c r="CO41" s="11">
        <f t="shared" si="758"/>
        <v>0.21458333333333335</v>
      </c>
      <c r="CP41" s="11">
        <f t="shared" si="758"/>
        <v>0.20138888888888887</v>
      </c>
      <c r="CQ41" s="11">
        <f t="shared" si="758"/>
        <v>0.20625000000000002</v>
      </c>
      <c r="CR41" s="11">
        <f t="shared" si="758"/>
        <v>0.20902777777777778</v>
      </c>
      <c r="CS41" s="11">
        <f t="shared" si="758"/>
        <v>0.2076388888888889</v>
      </c>
      <c r="CT41" s="11">
        <f t="shared" si="758"/>
        <v>0.20694444444444446</v>
      </c>
      <c r="CU41" s="11">
        <f t="shared" si="758"/>
        <v>0.20416666666666669</v>
      </c>
      <c r="CV41" s="11">
        <f t="shared" si="758"/>
        <v>0.19930555555555554</v>
      </c>
      <c r="CW41" s="11">
        <f t="shared" si="758"/>
        <v>0.21111111111111111</v>
      </c>
      <c r="CX41" s="11">
        <f t="shared" si="758"/>
        <v>0.20694444444444446</v>
      </c>
      <c r="CY41" s="11">
        <f t="shared" si="758"/>
        <v>0.20625000000000002</v>
      </c>
      <c r="CZ41" s="11">
        <f t="shared" si="758"/>
        <v>0.22013888888888888</v>
      </c>
      <c r="DA41" s="11">
        <f t="shared" ref="DA41:DV41" si="759">ROUND(DA40,0)/60/24</f>
        <v>0.18958333333333333</v>
      </c>
      <c r="DB41" s="11">
        <f t="shared" si="759"/>
        <v>0.19444444444444445</v>
      </c>
      <c r="DC41" s="11">
        <f t="shared" si="759"/>
        <v>0.20902777777777778</v>
      </c>
      <c r="DD41" s="11">
        <f t="shared" si="759"/>
        <v>0.20416666666666669</v>
      </c>
      <c r="DE41" s="11">
        <f t="shared" si="759"/>
        <v>0.19166666666666665</v>
      </c>
      <c r="DF41" s="11">
        <f t="shared" si="759"/>
        <v>0.22152777777777777</v>
      </c>
      <c r="DG41" s="11">
        <f t="shared" si="759"/>
        <v>0.21249999999999999</v>
      </c>
      <c r="DH41" s="11">
        <f t="shared" si="759"/>
        <v>0.21388888888888891</v>
      </c>
      <c r="DI41" s="11">
        <f t="shared" si="759"/>
        <v>0.21388888888888891</v>
      </c>
      <c r="DJ41" s="11">
        <f t="shared" si="759"/>
        <v>0.22430555555555556</v>
      </c>
      <c r="DK41" s="11">
        <f t="shared" si="759"/>
        <v>0.22291666666666665</v>
      </c>
      <c r="DL41" s="11">
        <f t="shared" si="759"/>
        <v>0.21458333333333335</v>
      </c>
      <c r="DM41" s="11">
        <f t="shared" si="759"/>
        <v>0.21458333333333335</v>
      </c>
      <c r="DN41" s="11">
        <f t="shared" si="759"/>
        <v>0.21249999999999999</v>
      </c>
      <c r="DO41" s="11">
        <f t="shared" si="759"/>
        <v>0.2076388888888889</v>
      </c>
      <c r="DP41" s="11">
        <f t="shared" si="759"/>
        <v>0.21875</v>
      </c>
      <c r="DQ41" s="11">
        <f t="shared" si="759"/>
        <v>0.21666666666666667</v>
      </c>
      <c r="DR41" s="11">
        <f t="shared" si="759"/>
        <v>0.20902777777777778</v>
      </c>
      <c r="DS41" s="11">
        <f t="shared" si="759"/>
        <v>0.21388888888888891</v>
      </c>
      <c r="DT41" s="11">
        <f t="shared" si="759"/>
        <v>0.21111111111111111</v>
      </c>
      <c r="DU41" s="11">
        <f t="shared" si="759"/>
        <v>0.21736111111111112</v>
      </c>
      <c r="DV41" s="11">
        <f t="shared" si="759"/>
        <v>0.20902777777777778</v>
      </c>
      <c r="DW41" s="11">
        <f>ROUND(DW40,0)/60/24</f>
        <v>0.20694444444444446</v>
      </c>
      <c r="DX41" s="11">
        <f>ROUND(DX40,0)/60/24</f>
        <v>0.19027777777777777</v>
      </c>
      <c r="DY41" s="11">
        <f t="shared" ref="DY41:ER41" si="760">ROUND(DY40,0)/60/24</f>
        <v>0.22013888888888888</v>
      </c>
      <c r="DZ41" s="11">
        <f t="shared" si="760"/>
        <v>0.18541666666666667</v>
      </c>
      <c r="EA41" s="11">
        <f t="shared" si="760"/>
        <v>0.17083333333333331</v>
      </c>
      <c r="EB41" s="11">
        <f t="shared" si="760"/>
        <v>0.18402777777777779</v>
      </c>
      <c r="EC41" s="11">
        <f t="shared" si="760"/>
        <v>0.20486111111111113</v>
      </c>
      <c r="ED41" s="11">
        <f t="shared" si="760"/>
        <v>0.21180555555555555</v>
      </c>
      <c r="EE41" s="11">
        <f t="shared" si="760"/>
        <v>0.20694444444444446</v>
      </c>
      <c r="EF41" s="11">
        <f t="shared" si="760"/>
        <v>0.21041666666666667</v>
      </c>
      <c r="EG41" s="11">
        <f t="shared" si="760"/>
        <v>0.20972222222222223</v>
      </c>
      <c r="EH41" s="11">
        <f t="shared" si="760"/>
        <v>0.21597222222222223</v>
      </c>
      <c r="EI41" s="11">
        <f t="shared" si="760"/>
        <v>0.22083333333333333</v>
      </c>
      <c r="EJ41" s="11">
        <f t="shared" si="760"/>
        <v>0.21527777777777779</v>
      </c>
      <c r="EK41" s="11">
        <f t="shared" si="760"/>
        <v>0.21875</v>
      </c>
      <c r="EL41" s="11">
        <f t="shared" si="760"/>
        <v>0.22430555555555556</v>
      </c>
      <c r="EM41" s="11">
        <f t="shared" si="760"/>
        <v>0.23263888888888887</v>
      </c>
      <c r="EN41" s="11">
        <f t="shared" si="760"/>
        <v>0.23263888888888887</v>
      </c>
      <c r="EO41" s="11">
        <f t="shared" si="760"/>
        <v>0.22777777777777777</v>
      </c>
      <c r="EP41" s="11">
        <f t="shared" si="760"/>
        <v>0.23055555555555554</v>
      </c>
      <c r="EQ41" s="11">
        <f t="shared" si="760"/>
        <v>0.22152777777777777</v>
      </c>
      <c r="ER41" s="11">
        <f t="shared" si="760"/>
        <v>0.22430555555555556</v>
      </c>
      <c r="ES41" s="11">
        <f t="shared" ref="ES41:FE41" si="761">ROUND(ES40,0)/60/24</f>
        <v>0.23541666666666669</v>
      </c>
      <c r="ET41" s="11">
        <f t="shared" si="761"/>
        <v>0.22708333333333333</v>
      </c>
      <c r="EU41" s="11">
        <f t="shared" si="761"/>
        <v>0.22222222222222221</v>
      </c>
      <c r="EV41" s="11">
        <f t="shared" si="761"/>
        <v>0.21875</v>
      </c>
      <c r="EW41" s="11">
        <f t="shared" si="761"/>
        <v>0.22500000000000001</v>
      </c>
      <c r="EX41" s="11">
        <f t="shared" si="761"/>
        <v>0.23333333333333331</v>
      </c>
      <c r="EY41" s="11">
        <f t="shared" si="761"/>
        <v>0.23402777777777775</v>
      </c>
      <c r="EZ41" s="11">
        <f t="shared" si="761"/>
        <v>0.22916666666666666</v>
      </c>
      <c r="FA41" s="11">
        <f t="shared" si="761"/>
        <v>0.23541666666666669</v>
      </c>
      <c r="FB41" s="11">
        <f t="shared" si="761"/>
        <v>0.25069444444444444</v>
      </c>
      <c r="FC41" s="11">
        <f t="shared" si="761"/>
        <v>0.27708333333333335</v>
      </c>
      <c r="FD41" s="11">
        <f t="shared" si="761"/>
        <v>0.28263888888888888</v>
      </c>
      <c r="FE41" s="11">
        <f t="shared" si="761"/>
        <v>0.26874999999999999</v>
      </c>
      <c r="FF41" s="11">
        <f t="shared" ref="FF41:FM41" si="762">ROUND(FF40,0)/60/24</f>
        <v>0.25208333333333333</v>
      </c>
      <c r="FG41" s="11">
        <f t="shared" si="762"/>
        <v>0.24791666666666667</v>
      </c>
      <c r="FH41" s="11">
        <f t="shared" si="762"/>
        <v>0.25486111111111109</v>
      </c>
      <c r="FI41" s="11">
        <f>ROUND(FI40,0)/60/24</f>
        <v>0.24513888888888891</v>
      </c>
      <c r="FJ41" s="11">
        <f>ROUND(FJ40,0)/60/24</f>
        <v>0.24861111111111112</v>
      </c>
      <c r="FK41" s="11">
        <f t="shared" si="762"/>
        <v>0.25</v>
      </c>
      <c r="FL41" s="11">
        <f t="shared" si="762"/>
        <v>0.24513888888888891</v>
      </c>
      <c r="FM41" s="11">
        <f t="shared" si="762"/>
        <v>0.2590277777777778</v>
      </c>
      <c r="FN41" s="11">
        <f>ROUND(FN40,0)/60/24</f>
        <v>0.24583333333333335</v>
      </c>
      <c r="FO41" s="11">
        <f>ROUND(FO40,0)/60/24</f>
        <v>0.24166666666666667</v>
      </c>
      <c r="FP41" s="11">
        <f>ROUND(FP40,0)/60/24</f>
        <v>0.24305555555555555</v>
      </c>
      <c r="FQ41" s="11">
        <f>ROUND(FQ40,0)/60/24</f>
        <v>0.24583333333333335</v>
      </c>
      <c r="FR41" s="11">
        <f t="shared" ref="FR41:GJ41" si="763">ROUND(FR40,0)/60/24</f>
        <v>0.24444444444444444</v>
      </c>
      <c r="FS41" s="11">
        <f t="shared" si="763"/>
        <v>0.23263888888888887</v>
      </c>
      <c r="FT41" s="11">
        <f t="shared" si="763"/>
        <v>0.23124999999999998</v>
      </c>
      <c r="FU41" s="11">
        <f t="shared" si="763"/>
        <v>0.21875</v>
      </c>
      <c r="FV41" s="11">
        <f t="shared" si="763"/>
        <v>0.20347222222222225</v>
      </c>
      <c r="FW41" s="11">
        <f t="shared" si="763"/>
        <v>0.22222222222222221</v>
      </c>
      <c r="FX41" s="11">
        <f t="shared" si="763"/>
        <v>0.21944444444444444</v>
      </c>
      <c r="FY41" s="11">
        <f t="shared" si="763"/>
        <v>0.23611111111111113</v>
      </c>
      <c r="FZ41" s="11">
        <f t="shared" si="763"/>
        <v>0.23263888888888887</v>
      </c>
      <c r="GA41" s="11">
        <f t="shared" si="763"/>
        <v>0.23055555555555554</v>
      </c>
      <c r="GB41" s="11">
        <f t="shared" si="763"/>
        <v>0.22569444444444445</v>
      </c>
      <c r="GC41" s="11">
        <f t="shared" si="763"/>
        <v>0.23263888888888887</v>
      </c>
      <c r="GD41" s="11">
        <f t="shared" si="763"/>
        <v>0.2298611111111111</v>
      </c>
      <c r="GE41" s="11">
        <f t="shared" si="763"/>
        <v>0.23402777777777775</v>
      </c>
      <c r="GF41" s="11">
        <f t="shared" si="763"/>
        <v>0.22222222222222221</v>
      </c>
      <c r="GG41" s="11">
        <f t="shared" si="763"/>
        <v>0.22500000000000001</v>
      </c>
      <c r="GH41" s="11">
        <f t="shared" si="763"/>
        <v>0.22847222222222222</v>
      </c>
      <c r="GI41" s="11">
        <f t="shared" si="763"/>
        <v>0.23680555555555557</v>
      </c>
      <c r="GJ41" s="11">
        <f t="shared" si="763"/>
        <v>0.23124999999999998</v>
      </c>
      <c r="GK41" s="11">
        <f t="shared" ref="GK41:HD41" si="764">ROUND(GK40,0)/60/24</f>
        <v>0.25208333333333333</v>
      </c>
      <c r="GL41" s="11">
        <f t="shared" si="764"/>
        <v>0.24097222222222223</v>
      </c>
      <c r="GM41" s="11">
        <f t="shared" si="764"/>
        <v>0.23541666666666669</v>
      </c>
      <c r="GN41" s="11">
        <f t="shared" si="764"/>
        <v>0.23402777777777775</v>
      </c>
      <c r="GO41" s="11">
        <f t="shared" si="764"/>
        <v>0.24374999999999999</v>
      </c>
      <c r="GP41" s="11">
        <f t="shared" si="764"/>
        <v>0.25416666666666665</v>
      </c>
      <c r="GQ41" s="11">
        <f t="shared" si="764"/>
        <v>0.25277777777777777</v>
      </c>
      <c r="GR41" s="11">
        <f t="shared" si="764"/>
        <v>0.25138888888888888</v>
      </c>
      <c r="GS41" s="11">
        <f t="shared" si="764"/>
        <v>0.24513888888888891</v>
      </c>
      <c r="GT41" s="11">
        <f t="shared" si="764"/>
        <v>0.24444444444444444</v>
      </c>
      <c r="GU41" s="11">
        <f t="shared" si="764"/>
        <v>0.24583333333333335</v>
      </c>
      <c r="GV41" s="11">
        <f t="shared" si="764"/>
        <v>0.24166666666666667</v>
      </c>
      <c r="GW41" s="11">
        <f t="shared" si="764"/>
        <v>0.23263888888888887</v>
      </c>
      <c r="GX41" s="11">
        <f t="shared" si="764"/>
        <v>0.22430555555555556</v>
      </c>
      <c r="GY41" s="11">
        <f t="shared" si="764"/>
        <v>0.22638888888888889</v>
      </c>
      <c r="GZ41" s="11">
        <f t="shared" si="764"/>
        <v>0.23194444444444443</v>
      </c>
      <c r="HA41" s="11">
        <f t="shared" si="764"/>
        <v>0.23750000000000002</v>
      </c>
      <c r="HB41" s="11">
        <f t="shared" si="764"/>
        <v>0.22708333333333333</v>
      </c>
      <c r="HC41" s="11">
        <f t="shared" si="764"/>
        <v>0.22708333333333333</v>
      </c>
      <c r="HD41" s="11">
        <f t="shared" si="764"/>
        <v>0.22361111111111109</v>
      </c>
      <c r="HE41" s="11">
        <f t="shared" ref="HE41:HV41" si="765">ROUND(HE40,0)/60/24</f>
        <v>0.23819444444444446</v>
      </c>
      <c r="HF41" s="11">
        <f t="shared" si="765"/>
        <v>0.23819444444444446</v>
      </c>
      <c r="HG41" s="11">
        <f t="shared" si="765"/>
        <v>0.23194444444444443</v>
      </c>
      <c r="HH41" s="11">
        <f t="shared" si="765"/>
        <v>0.22361111111111109</v>
      </c>
      <c r="HI41" s="11">
        <f t="shared" si="765"/>
        <v>0.21180555555555555</v>
      </c>
      <c r="HJ41" s="11">
        <f t="shared" si="765"/>
        <v>0.24027777777777778</v>
      </c>
      <c r="HK41" s="11">
        <f t="shared" si="765"/>
        <v>0.23472222222222225</v>
      </c>
      <c r="HL41" s="11">
        <f t="shared" si="765"/>
        <v>0.24027777777777778</v>
      </c>
      <c r="HM41" s="11">
        <f t="shared" si="765"/>
        <v>0.24305555555555555</v>
      </c>
      <c r="HN41" s="11">
        <f t="shared" si="765"/>
        <v>0.25694444444444448</v>
      </c>
      <c r="HO41" s="11">
        <f t="shared" si="765"/>
        <v>0.24583333333333335</v>
      </c>
      <c r="HP41" s="11">
        <f t="shared" si="765"/>
        <v>0.23611111111111113</v>
      </c>
      <c r="HQ41" s="11">
        <f t="shared" si="765"/>
        <v>0.23333333333333331</v>
      </c>
      <c r="HR41" s="11">
        <f t="shared" si="765"/>
        <v>0.22430555555555556</v>
      </c>
      <c r="HS41" s="11">
        <f t="shared" si="765"/>
        <v>0.23333333333333331</v>
      </c>
      <c r="HT41" s="11">
        <f t="shared" si="765"/>
        <v>0.23194444444444443</v>
      </c>
      <c r="HU41" s="11">
        <f t="shared" si="765"/>
        <v>0.22222222222222221</v>
      </c>
      <c r="HV41" s="11">
        <f t="shared" si="765"/>
        <v>0.23750000000000002</v>
      </c>
      <c r="HW41" s="11">
        <f t="shared" ref="HW41:IS41" si="766">ROUND(HW40,0)/60/24</f>
        <v>0.24374999999999999</v>
      </c>
      <c r="HX41" s="11">
        <f t="shared" si="766"/>
        <v>0.2388888888888889</v>
      </c>
      <c r="HY41" s="11">
        <f t="shared" si="766"/>
        <v>0.2298611111111111</v>
      </c>
      <c r="HZ41" s="11">
        <f t="shared" si="766"/>
        <v>0.22638888888888889</v>
      </c>
      <c r="IA41" s="11">
        <f t="shared" si="766"/>
        <v>0.22916666666666666</v>
      </c>
      <c r="IB41" s="11">
        <f t="shared" si="766"/>
        <v>0.23194444444444443</v>
      </c>
      <c r="IC41" s="11">
        <f t="shared" si="766"/>
        <v>0.22847222222222222</v>
      </c>
      <c r="ID41" s="11">
        <f t="shared" si="766"/>
        <v>0.22500000000000001</v>
      </c>
      <c r="IE41" s="11">
        <f t="shared" si="766"/>
        <v>0.24027777777777778</v>
      </c>
      <c r="IF41" s="11">
        <f t="shared" si="766"/>
        <v>0.25555555555555559</v>
      </c>
      <c r="IG41" s="11">
        <f t="shared" si="766"/>
        <v>0.24305555555555555</v>
      </c>
      <c r="IH41" s="11">
        <f t="shared" si="766"/>
        <v>0.23680555555555557</v>
      </c>
      <c r="II41" s="11">
        <f t="shared" si="766"/>
        <v>0.23750000000000002</v>
      </c>
      <c r="IJ41" s="11">
        <f t="shared" si="766"/>
        <v>0.2298611111111111</v>
      </c>
      <c r="IK41" s="11">
        <f t="shared" si="766"/>
        <v>0.23333333333333331</v>
      </c>
      <c r="IL41" s="11">
        <f t="shared" si="766"/>
        <v>0.22361111111111109</v>
      </c>
      <c r="IM41" s="11">
        <f t="shared" si="766"/>
        <v>0.22569444444444445</v>
      </c>
      <c r="IN41" s="11">
        <f t="shared" si="766"/>
        <v>0.22083333333333333</v>
      </c>
      <c r="IO41" s="11">
        <f t="shared" si="766"/>
        <v>0.24652777777777779</v>
      </c>
      <c r="IP41" s="11">
        <f t="shared" si="766"/>
        <v>0.24374999999999999</v>
      </c>
      <c r="IQ41" s="11">
        <f t="shared" si="766"/>
        <v>0.23819444444444446</v>
      </c>
      <c r="IR41" s="11">
        <f t="shared" si="766"/>
        <v>0.23124999999999998</v>
      </c>
      <c r="IS41" s="11">
        <f t="shared" si="766"/>
        <v>0.25486111111111109</v>
      </c>
      <c r="IT41" s="11">
        <f t="shared" ref="IT41:JK41" si="767">ROUND(IT40,0)/60/24</f>
        <v>0.2388888888888889</v>
      </c>
      <c r="IU41" s="11">
        <f t="shared" si="767"/>
        <v>0.2298611111111111</v>
      </c>
      <c r="IV41" s="11">
        <f t="shared" si="767"/>
        <v>0.22638888888888889</v>
      </c>
      <c r="IW41" s="11">
        <f t="shared" si="767"/>
        <v>0.23194444444444443</v>
      </c>
      <c r="IX41" s="11">
        <f t="shared" si="767"/>
        <v>0.23611111111111113</v>
      </c>
      <c r="IY41" s="11">
        <f t="shared" si="767"/>
        <v>0.23333333333333331</v>
      </c>
      <c r="IZ41" s="11">
        <f t="shared" si="767"/>
        <v>0.22708333333333333</v>
      </c>
      <c r="JA41" s="11">
        <f t="shared" si="767"/>
        <v>0.23194444444444443</v>
      </c>
      <c r="JB41" s="11">
        <f t="shared" si="767"/>
        <v>0.23124999999999998</v>
      </c>
      <c r="JC41" s="11">
        <f t="shared" si="767"/>
        <v>0.24583333333333335</v>
      </c>
      <c r="JD41" s="11">
        <f t="shared" si="767"/>
        <v>0.23194444444444443</v>
      </c>
      <c r="JE41" s="11">
        <f t="shared" si="767"/>
        <v>0.22569444444444445</v>
      </c>
      <c r="JF41" s="11">
        <f t="shared" si="767"/>
        <v>0.21388888888888891</v>
      </c>
      <c r="JG41" s="11">
        <f t="shared" si="767"/>
        <v>0.23194444444444443</v>
      </c>
      <c r="JH41" s="11">
        <f t="shared" si="767"/>
        <v>0.22569444444444445</v>
      </c>
      <c r="JI41" s="11">
        <f t="shared" si="767"/>
        <v>0.22152777777777777</v>
      </c>
      <c r="JJ41" s="11">
        <f t="shared" si="767"/>
        <v>0.21805555555555556</v>
      </c>
      <c r="JK41" s="11">
        <f t="shared" si="767"/>
        <v>0.2076388888888889</v>
      </c>
      <c r="JL41" s="11">
        <f t="shared" ref="JL41:KK41" si="768">ROUND(JL40,0)/60/24</f>
        <v>0.23819444444444446</v>
      </c>
      <c r="JM41" s="11">
        <f t="shared" si="768"/>
        <v>0.22500000000000001</v>
      </c>
      <c r="JN41" s="11">
        <f t="shared" si="768"/>
        <v>0.22083333333333333</v>
      </c>
      <c r="JO41" s="11">
        <f t="shared" si="768"/>
        <v>0.22083333333333333</v>
      </c>
      <c r="JP41" s="11">
        <f t="shared" si="768"/>
        <v>0.21180555555555555</v>
      </c>
      <c r="JQ41" s="11">
        <f t="shared" si="768"/>
        <v>0.22638888888888889</v>
      </c>
      <c r="JR41" s="11">
        <f t="shared" si="768"/>
        <v>0.22569444444444445</v>
      </c>
      <c r="JS41" s="11">
        <f t="shared" si="768"/>
        <v>0.21388888888888891</v>
      </c>
      <c r="JT41" s="11">
        <f t="shared" si="768"/>
        <v>0.22291666666666665</v>
      </c>
      <c r="JU41" s="11">
        <f t="shared" si="768"/>
        <v>0.22708333333333333</v>
      </c>
      <c r="JV41" s="11">
        <f t="shared" si="768"/>
        <v>0.22916666666666666</v>
      </c>
      <c r="JW41" s="11">
        <f t="shared" si="768"/>
        <v>0.23124999999999998</v>
      </c>
      <c r="JX41" s="11">
        <f t="shared" si="768"/>
        <v>0.22916666666666666</v>
      </c>
      <c r="JY41" s="11">
        <f t="shared" si="768"/>
        <v>0.22083333333333333</v>
      </c>
      <c r="JZ41" s="11">
        <f t="shared" si="768"/>
        <v>0.22430555555555556</v>
      </c>
      <c r="KA41" s="11">
        <f t="shared" si="768"/>
        <v>0.22430555555555556</v>
      </c>
      <c r="KB41" s="11">
        <f t="shared" si="768"/>
        <v>0.22222222222222221</v>
      </c>
      <c r="KC41" s="11">
        <f t="shared" si="768"/>
        <v>0.22291666666666665</v>
      </c>
      <c r="KD41" s="11">
        <f t="shared" si="768"/>
        <v>0.22291666666666665</v>
      </c>
      <c r="KE41" s="11">
        <f t="shared" si="768"/>
        <v>0.22222222222222221</v>
      </c>
      <c r="KF41" s="11">
        <f t="shared" si="768"/>
        <v>0.22500000000000001</v>
      </c>
      <c r="KG41" s="11">
        <f t="shared" si="768"/>
        <v>0.24027777777777778</v>
      </c>
      <c r="KH41" s="11">
        <f t="shared" si="768"/>
        <v>0.22569444444444445</v>
      </c>
      <c r="KI41" s="11">
        <f t="shared" si="768"/>
        <v>0.22430555555555556</v>
      </c>
      <c r="KJ41" s="11">
        <f t="shared" si="768"/>
        <v>0.21805555555555556</v>
      </c>
      <c r="KK41" s="11">
        <f t="shared" si="768"/>
        <v>0.21736111111111112</v>
      </c>
      <c r="KL41" s="11">
        <f t="shared" ref="KL41:LC41" si="769">ROUND(KL40,0)/60/24</f>
        <v>0.22361111111111109</v>
      </c>
      <c r="KM41" s="11">
        <f t="shared" si="769"/>
        <v>0.21249999999999999</v>
      </c>
      <c r="KN41" s="11">
        <f t="shared" si="769"/>
        <v>0.21527777777777779</v>
      </c>
      <c r="KO41" s="11">
        <f t="shared" si="769"/>
        <v>0.21736111111111112</v>
      </c>
      <c r="KP41" s="11">
        <f t="shared" si="769"/>
        <v>0.23611111111111113</v>
      </c>
      <c r="KQ41" s="11">
        <f t="shared" si="769"/>
        <v>0.22777777777777777</v>
      </c>
      <c r="KR41" s="11">
        <f t="shared" si="769"/>
        <v>0.21249999999999999</v>
      </c>
      <c r="KS41" s="11">
        <f t="shared" si="769"/>
        <v>0.22361111111111109</v>
      </c>
      <c r="KT41" s="11">
        <f t="shared" si="769"/>
        <v>0.21944444444444444</v>
      </c>
      <c r="KU41" s="11">
        <f t="shared" si="769"/>
        <v>0.22152777777777777</v>
      </c>
      <c r="KV41" s="11">
        <f t="shared" si="769"/>
        <v>0.22222222222222221</v>
      </c>
      <c r="KW41" s="11">
        <f t="shared" si="769"/>
        <v>0.21736111111111112</v>
      </c>
      <c r="KX41" s="11">
        <f t="shared" si="769"/>
        <v>0.22291666666666665</v>
      </c>
      <c r="KY41" s="11">
        <f t="shared" si="769"/>
        <v>0.23750000000000002</v>
      </c>
      <c r="KZ41" s="11">
        <f t="shared" si="769"/>
        <v>0.23194444444444443</v>
      </c>
      <c r="LA41" s="11">
        <f t="shared" si="769"/>
        <v>0.21875</v>
      </c>
      <c r="LB41" s="11">
        <f t="shared" si="769"/>
        <v>0.22569444444444445</v>
      </c>
      <c r="LC41" s="11">
        <f t="shared" si="769"/>
        <v>0.23263888888888887</v>
      </c>
      <c r="LD41" s="11">
        <f t="shared" ref="LD41:LX41" si="770">ROUND(LD40,0)/60/24</f>
        <v>0.24236111111111111</v>
      </c>
      <c r="LE41" s="11">
        <f t="shared" si="770"/>
        <v>0.23680555555555557</v>
      </c>
      <c r="LF41" s="11">
        <f t="shared" si="770"/>
        <v>0.21875</v>
      </c>
      <c r="LG41" s="11">
        <f t="shared" si="770"/>
        <v>0.22500000000000001</v>
      </c>
      <c r="LH41" s="11">
        <f t="shared" si="770"/>
        <v>0.23958333333333334</v>
      </c>
      <c r="LI41" s="11">
        <f t="shared" si="770"/>
        <v>0.24166666666666667</v>
      </c>
      <c r="LJ41" s="11">
        <f t="shared" si="770"/>
        <v>0.23750000000000002</v>
      </c>
      <c r="LK41" s="11">
        <f>ROUND(LK40,0)/60/24</f>
        <v>0.22777777777777777</v>
      </c>
      <c r="LL41" s="11">
        <f t="shared" si="770"/>
        <v>0.22222222222222221</v>
      </c>
      <c r="LM41" s="11">
        <f t="shared" si="770"/>
        <v>0.22430555555555556</v>
      </c>
      <c r="LN41" s="11">
        <f t="shared" si="770"/>
        <v>0.23680555555555557</v>
      </c>
      <c r="LO41" s="11">
        <f t="shared" si="770"/>
        <v>0.22847222222222222</v>
      </c>
      <c r="LP41" s="11">
        <f t="shared" si="770"/>
        <v>0.22569444444444445</v>
      </c>
      <c r="LQ41" s="11">
        <f t="shared" si="770"/>
        <v>0.23124999999999998</v>
      </c>
      <c r="LR41" s="11">
        <f>ROUND(LR40,0)/60/24</f>
        <v>0.22500000000000001</v>
      </c>
      <c r="LS41" s="11">
        <f t="shared" si="770"/>
        <v>0.22638888888888889</v>
      </c>
      <c r="LT41" s="11">
        <f t="shared" si="770"/>
        <v>0.22847222222222222</v>
      </c>
      <c r="LU41" s="11">
        <f t="shared" si="770"/>
        <v>0.21736111111111112</v>
      </c>
      <c r="LV41" s="11">
        <f t="shared" si="770"/>
        <v>0.21666666666666667</v>
      </c>
      <c r="LW41" s="11">
        <f t="shared" si="770"/>
        <v>0.22013888888888888</v>
      </c>
      <c r="LX41" s="11">
        <f t="shared" si="770"/>
        <v>0.23194444444444443</v>
      </c>
      <c r="LY41" s="11">
        <f t="shared" ref="LY41:MU41" si="771">ROUND(LY40,0)/60/24</f>
        <v>0.22569444444444445</v>
      </c>
      <c r="LZ41" s="11">
        <f t="shared" si="771"/>
        <v>0.21249999999999999</v>
      </c>
      <c r="MA41" s="11">
        <f t="shared" si="771"/>
        <v>0.19791666666666666</v>
      </c>
      <c r="MB41" s="11">
        <f t="shared" si="771"/>
        <v>0.22152777777777777</v>
      </c>
      <c r="MC41" s="11">
        <f t="shared" si="771"/>
        <v>0.22777777777777777</v>
      </c>
      <c r="MD41" s="11">
        <f t="shared" si="771"/>
        <v>0.22013888888888888</v>
      </c>
      <c r="ME41" s="11">
        <f t="shared" si="771"/>
        <v>0.21736111111111112</v>
      </c>
      <c r="MF41" s="11">
        <f t="shared" si="771"/>
        <v>0.20694444444444446</v>
      </c>
      <c r="MG41" s="11">
        <f t="shared" si="771"/>
        <v>0.21388888888888891</v>
      </c>
      <c r="MH41" s="11">
        <f t="shared" si="771"/>
        <v>0.23402777777777775</v>
      </c>
      <c r="MI41" s="11">
        <f t="shared" si="771"/>
        <v>0.22291666666666665</v>
      </c>
      <c r="MJ41" s="11">
        <f t="shared" si="771"/>
        <v>0.22222222222222221</v>
      </c>
      <c r="MK41" s="11">
        <f t="shared" si="771"/>
        <v>0.22916666666666666</v>
      </c>
      <c r="ML41" s="11">
        <f t="shared" si="771"/>
        <v>0.23124999999999998</v>
      </c>
      <c r="MM41" s="11">
        <f t="shared" si="771"/>
        <v>0.22500000000000001</v>
      </c>
      <c r="MN41" s="11">
        <f t="shared" si="771"/>
        <v>0.23194444444444443</v>
      </c>
      <c r="MO41" s="11">
        <f t="shared" si="771"/>
        <v>0.21527777777777779</v>
      </c>
      <c r="MP41" s="11">
        <f t="shared" si="771"/>
        <v>0.21388888888888891</v>
      </c>
      <c r="MQ41" s="11">
        <f t="shared" si="771"/>
        <v>0.20208333333333331</v>
      </c>
      <c r="MR41" s="11">
        <f t="shared" si="771"/>
        <v>0.22708333333333333</v>
      </c>
      <c r="MS41" s="11">
        <f t="shared" si="771"/>
        <v>0.23124999999999998</v>
      </c>
      <c r="MT41" s="11">
        <f t="shared" si="771"/>
        <v>0.22152777777777777</v>
      </c>
      <c r="MU41" s="11">
        <f t="shared" si="771"/>
        <v>0.19930555555555554</v>
      </c>
      <c r="MV41" s="11">
        <f t="shared" ref="MV41:NO41" si="772">ROUND(MV40,0)/60/24</f>
        <v>0.17291666666666669</v>
      </c>
      <c r="MW41" s="11">
        <f t="shared" si="772"/>
        <v>0.1875</v>
      </c>
      <c r="MX41" s="11">
        <f t="shared" si="772"/>
        <v>0.21597222222222223</v>
      </c>
      <c r="MY41" s="11">
        <f t="shared" si="772"/>
        <v>0.21875</v>
      </c>
      <c r="MZ41" s="11">
        <f t="shared" si="772"/>
        <v>0.21111111111111111</v>
      </c>
      <c r="NA41" s="11">
        <f t="shared" si="772"/>
        <v>0.22777777777777777</v>
      </c>
      <c r="NB41" s="11">
        <f t="shared" si="772"/>
        <v>0.22569444444444445</v>
      </c>
      <c r="NC41" s="11">
        <f t="shared" si="772"/>
        <v>0.20208333333333331</v>
      </c>
      <c r="ND41" s="11">
        <f t="shared" si="772"/>
        <v>0.21180555555555555</v>
      </c>
      <c r="NE41" s="11">
        <f t="shared" si="772"/>
        <v>0.22291666666666665</v>
      </c>
      <c r="NF41" s="11">
        <f t="shared" si="772"/>
        <v>0.22222222222222221</v>
      </c>
      <c r="NG41" s="11">
        <f t="shared" si="772"/>
        <v>0.21805555555555556</v>
      </c>
      <c r="NH41" s="11">
        <f t="shared" si="772"/>
        <v>0.2076388888888889</v>
      </c>
      <c r="NI41" s="11">
        <f t="shared" si="772"/>
        <v>0.21111111111111111</v>
      </c>
      <c r="NJ41" s="11">
        <f t="shared" si="772"/>
        <v>0.20138888888888887</v>
      </c>
      <c r="NK41" s="11">
        <f t="shared" si="772"/>
        <v>0.21805555555555556</v>
      </c>
      <c r="NL41" s="11">
        <f t="shared" si="772"/>
        <v>0.20902777777777778</v>
      </c>
      <c r="NM41" s="11">
        <f t="shared" si="772"/>
        <v>0.20208333333333331</v>
      </c>
      <c r="NN41" s="11">
        <f t="shared" si="772"/>
        <v>0.21388888888888891</v>
      </c>
      <c r="NO41" s="11">
        <f t="shared" si="772"/>
        <v>0.20972222222222223</v>
      </c>
      <c r="NP41" s="11">
        <f t="shared" ref="NP41:OH41" si="773">ROUND(NP40,0)/60/24</f>
        <v>0.21597222222222223</v>
      </c>
      <c r="NQ41" s="11">
        <f t="shared" si="773"/>
        <v>0.20833333333333334</v>
      </c>
      <c r="NR41" s="11">
        <f t="shared" si="773"/>
        <v>0.20833333333333334</v>
      </c>
      <c r="NS41" s="11">
        <f t="shared" si="773"/>
        <v>0.20277777777777775</v>
      </c>
      <c r="NT41" s="11">
        <f t="shared" si="773"/>
        <v>0.21319444444444444</v>
      </c>
      <c r="NU41" s="11">
        <f t="shared" si="773"/>
        <v>0.21875</v>
      </c>
      <c r="NV41" s="11">
        <f t="shared" si="773"/>
        <v>0.18958333333333333</v>
      </c>
      <c r="NW41" s="11">
        <f t="shared" si="773"/>
        <v>0.21041666666666667</v>
      </c>
      <c r="NX41" s="11">
        <f t="shared" si="773"/>
        <v>0.20902777777777778</v>
      </c>
      <c r="NY41" s="11">
        <f t="shared" si="773"/>
        <v>0.1590277777777778</v>
      </c>
      <c r="NZ41" s="11">
        <f t="shared" si="773"/>
        <v>0.22013888888888888</v>
      </c>
      <c r="OA41" s="11">
        <f t="shared" si="773"/>
        <v>0.20347222222222225</v>
      </c>
      <c r="OB41" s="11">
        <f t="shared" si="773"/>
        <v>0.21041666666666667</v>
      </c>
      <c r="OC41" s="11">
        <f t="shared" si="773"/>
        <v>0.20833333333333334</v>
      </c>
      <c r="OD41" s="11">
        <f t="shared" si="773"/>
        <v>0.22222222222222221</v>
      </c>
      <c r="OE41" s="11">
        <f t="shared" si="773"/>
        <v>0.20277777777777775</v>
      </c>
      <c r="OF41" s="11">
        <f t="shared" si="773"/>
        <v>0.21180555555555555</v>
      </c>
      <c r="OG41" s="11">
        <f t="shared" si="773"/>
        <v>0.20902777777777778</v>
      </c>
      <c r="OH41" s="11">
        <f t="shared" si="773"/>
        <v>0.21041666666666667</v>
      </c>
      <c r="OI41" s="11">
        <f t="shared" ref="OI41:PG41" si="774">ROUND(OI40,0)/60/24</f>
        <v>0.24236111111111111</v>
      </c>
      <c r="OJ41" s="11">
        <f t="shared" si="774"/>
        <v>0.22569444444444445</v>
      </c>
      <c r="OK41" s="11">
        <f t="shared" si="774"/>
        <v>0.21319444444444444</v>
      </c>
      <c r="OL41" s="11">
        <f t="shared" si="774"/>
        <v>0.21249999999999999</v>
      </c>
      <c r="OM41" s="11">
        <f t="shared" si="774"/>
        <v>0.19652777777777777</v>
      </c>
      <c r="ON41" s="11">
        <f t="shared" si="774"/>
        <v>0.22708333333333333</v>
      </c>
      <c r="OO41" s="11">
        <f t="shared" si="774"/>
        <v>0.22222222222222221</v>
      </c>
      <c r="OP41" s="11">
        <f t="shared" si="774"/>
        <v>0.21388888888888891</v>
      </c>
      <c r="OQ41" s="11">
        <f t="shared" si="774"/>
        <v>0.21180555555555555</v>
      </c>
      <c r="OR41" s="11">
        <f t="shared" si="774"/>
        <v>0.22708333333333333</v>
      </c>
      <c r="OS41" s="11">
        <f t="shared" si="774"/>
        <v>0.23333333333333331</v>
      </c>
      <c r="OT41" s="11">
        <f t="shared" si="774"/>
        <v>0.22500000000000001</v>
      </c>
      <c r="OU41" s="11">
        <f t="shared" si="774"/>
        <v>0.21388888888888891</v>
      </c>
      <c r="OV41" s="11">
        <f t="shared" si="774"/>
        <v>0.22500000000000001</v>
      </c>
      <c r="OW41" s="11">
        <f t="shared" si="774"/>
        <v>0.21527777777777779</v>
      </c>
      <c r="OX41" s="11">
        <f t="shared" si="774"/>
        <v>0.23124999999999998</v>
      </c>
      <c r="OY41" s="11">
        <f t="shared" si="774"/>
        <v>0.23124999999999998</v>
      </c>
      <c r="OZ41" s="11">
        <f t="shared" si="774"/>
        <v>0.22083333333333333</v>
      </c>
      <c r="PA41" s="11">
        <f t="shared" si="774"/>
        <v>0.22222222222222221</v>
      </c>
      <c r="PB41" s="11">
        <f t="shared" si="774"/>
        <v>0.22916666666666666</v>
      </c>
      <c r="PC41" s="11">
        <f t="shared" si="774"/>
        <v>0.22847222222222222</v>
      </c>
      <c r="PD41" s="11">
        <f t="shared" si="774"/>
        <v>0.23194444444444443</v>
      </c>
      <c r="PE41" s="11">
        <f t="shared" si="774"/>
        <v>0.21944444444444444</v>
      </c>
      <c r="PF41" s="11">
        <f t="shared" si="774"/>
        <v>0.22916666666666666</v>
      </c>
      <c r="PG41" s="11">
        <f t="shared" si="774"/>
        <v>0.22500000000000001</v>
      </c>
      <c r="PH41" s="11">
        <f t="shared" ref="PH41:PZ41" si="775">ROUND(PH40,0)/60/24</f>
        <v>0.2298611111111111</v>
      </c>
      <c r="PI41" s="11">
        <f t="shared" si="775"/>
        <v>0.23263888888888887</v>
      </c>
      <c r="PJ41" s="11">
        <f t="shared" si="775"/>
        <v>0.21319444444444444</v>
      </c>
      <c r="PK41" s="11">
        <f t="shared" si="775"/>
        <v>0.22291666666666665</v>
      </c>
      <c r="PL41" s="11">
        <f t="shared" si="775"/>
        <v>0.24305555555555555</v>
      </c>
      <c r="PM41" s="11">
        <f t="shared" si="775"/>
        <v>0.22847222222222222</v>
      </c>
      <c r="PN41" s="11">
        <f t="shared" si="775"/>
        <v>0.22152777777777777</v>
      </c>
      <c r="PO41" s="11">
        <f t="shared" si="775"/>
        <v>0.21388888888888891</v>
      </c>
      <c r="PP41" s="11">
        <f t="shared" si="775"/>
        <v>0.21527777777777779</v>
      </c>
      <c r="PQ41" s="11">
        <f t="shared" si="775"/>
        <v>0.21944444444444444</v>
      </c>
      <c r="PR41" s="11">
        <f t="shared" si="775"/>
        <v>0.21249999999999999</v>
      </c>
      <c r="PS41" s="11">
        <f t="shared" si="775"/>
        <v>0.21805555555555556</v>
      </c>
      <c r="PT41" s="11">
        <f t="shared" si="775"/>
        <v>0.21736111111111112</v>
      </c>
      <c r="PU41" s="11">
        <f t="shared" si="775"/>
        <v>0.20972222222222223</v>
      </c>
      <c r="PV41" s="11">
        <f t="shared" si="775"/>
        <v>0.1986111111111111</v>
      </c>
      <c r="PW41" s="11">
        <f t="shared" si="775"/>
        <v>0.21944444444444444</v>
      </c>
      <c r="PX41" s="11">
        <f t="shared" si="775"/>
        <v>0.22500000000000001</v>
      </c>
      <c r="PY41" s="11">
        <f t="shared" si="775"/>
        <v>0.23124999999999998</v>
      </c>
      <c r="PZ41" s="11">
        <f t="shared" si="775"/>
        <v>0.22291666666666665</v>
      </c>
      <c r="QA41" s="11">
        <f t="shared" ref="QA41:QW41" si="776">ROUND(QA40,0)/60/24</f>
        <v>0.25138888888888888</v>
      </c>
      <c r="QB41" s="11">
        <f t="shared" si="776"/>
        <v>0.24236111111111111</v>
      </c>
      <c r="QC41" s="11">
        <f t="shared" si="776"/>
        <v>0.22638888888888889</v>
      </c>
      <c r="QD41" s="11">
        <f t="shared" si="776"/>
        <v>0.24166666666666667</v>
      </c>
      <c r="QE41" s="11">
        <f t="shared" si="776"/>
        <v>0.23750000000000002</v>
      </c>
      <c r="QF41" s="11">
        <f t="shared" si="776"/>
        <v>0.21944444444444444</v>
      </c>
      <c r="QG41" s="11">
        <f t="shared" si="776"/>
        <v>0.22916666666666666</v>
      </c>
      <c r="QH41" s="11">
        <f t="shared" si="776"/>
        <v>0.23333333333333331</v>
      </c>
      <c r="QI41" s="11">
        <f t="shared" si="776"/>
        <v>0.24236111111111111</v>
      </c>
      <c r="QJ41" s="11">
        <f t="shared" si="776"/>
        <v>0.23055555555555554</v>
      </c>
      <c r="QK41" s="11">
        <f t="shared" si="776"/>
        <v>0.23263888888888887</v>
      </c>
      <c r="QL41" s="11">
        <f t="shared" si="776"/>
        <v>0.22847222222222222</v>
      </c>
      <c r="QM41" s="11">
        <f t="shared" si="776"/>
        <v>0.22083333333333333</v>
      </c>
      <c r="QN41" s="11">
        <f t="shared" si="776"/>
        <v>0.23263888888888887</v>
      </c>
      <c r="QO41" s="11">
        <f t="shared" si="776"/>
        <v>0.22361111111111109</v>
      </c>
      <c r="QP41" s="11">
        <f t="shared" si="776"/>
        <v>0.22500000000000001</v>
      </c>
      <c r="QQ41" s="11">
        <f t="shared" si="776"/>
        <v>0.21875</v>
      </c>
      <c r="QR41" s="11">
        <f t="shared" si="776"/>
        <v>0.21527777777777779</v>
      </c>
      <c r="QS41" s="11">
        <f t="shared" si="776"/>
        <v>0.18888888888888888</v>
      </c>
      <c r="QT41" s="11">
        <f t="shared" si="776"/>
        <v>0.22291666666666665</v>
      </c>
      <c r="QU41" s="11">
        <f t="shared" si="776"/>
        <v>0.21875</v>
      </c>
      <c r="QV41" s="11">
        <f t="shared" si="776"/>
        <v>0.21666666666666667</v>
      </c>
      <c r="QW41" s="11">
        <f t="shared" si="776"/>
        <v>0.20972222222222223</v>
      </c>
      <c r="QX41" s="11">
        <f t="shared" ref="QX41:RN41" si="777">ROUND(QX40,0)/60/24</f>
        <v>0.22569444444444445</v>
      </c>
      <c r="QY41" s="11">
        <f t="shared" si="777"/>
        <v>0.22500000000000001</v>
      </c>
      <c r="QZ41" s="11">
        <f t="shared" si="777"/>
        <v>0.22083333333333333</v>
      </c>
      <c r="RA41" s="11">
        <f t="shared" si="777"/>
        <v>0.22361111111111109</v>
      </c>
      <c r="RB41" s="11">
        <f t="shared" si="777"/>
        <v>0.22916666666666666</v>
      </c>
      <c r="RC41" s="11">
        <f t="shared" si="777"/>
        <v>0.22847222222222222</v>
      </c>
      <c r="RD41" s="11">
        <f t="shared" si="777"/>
        <v>0.21527777777777779</v>
      </c>
      <c r="RE41" s="11">
        <f t="shared" si="777"/>
        <v>0.21666666666666667</v>
      </c>
      <c r="RF41" s="11">
        <f t="shared" si="777"/>
        <v>0.2076388888888889</v>
      </c>
      <c r="RG41" s="11">
        <f t="shared" si="777"/>
        <v>0.22361111111111109</v>
      </c>
      <c r="RH41" s="11">
        <f t="shared" si="777"/>
        <v>0.21597222222222223</v>
      </c>
      <c r="RI41" s="11">
        <f t="shared" si="777"/>
        <v>0.21736111111111112</v>
      </c>
      <c r="RJ41" s="11">
        <f t="shared" si="777"/>
        <v>0.22430555555555556</v>
      </c>
      <c r="RK41" s="11">
        <f t="shared" si="777"/>
        <v>0.21319444444444444</v>
      </c>
      <c r="RL41" s="11">
        <f t="shared" si="777"/>
        <v>0.21458333333333335</v>
      </c>
      <c r="RM41" s="11">
        <f t="shared" si="777"/>
        <v>0.22152777777777777</v>
      </c>
      <c r="RN41" s="11">
        <f t="shared" si="777"/>
        <v>0.21666666666666667</v>
      </c>
      <c r="RO41" s="11">
        <f t="shared" ref="RO41:SK41" si="778">ROUND(RO40,0)/60/24</f>
        <v>0.22291666666666665</v>
      </c>
      <c r="RP41" s="11">
        <f t="shared" si="778"/>
        <v>0.21736111111111112</v>
      </c>
      <c r="RQ41" s="11">
        <f t="shared" si="778"/>
        <v>0.21111111111111111</v>
      </c>
      <c r="RR41" s="11">
        <f t="shared" si="778"/>
        <v>0.21805555555555556</v>
      </c>
      <c r="RS41" s="11">
        <f t="shared" si="778"/>
        <v>0.22152777777777777</v>
      </c>
      <c r="RT41" s="11">
        <f t="shared" si="778"/>
        <v>0.23680555555555557</v>
      </c>
      <c r="RU41" s="11">
        <f t="shared" si="778"/>
        <v>0.22430555555555556</v>
      </c>
      <c r="RV41" s="11">
        <f t="shared" si="778"/>
        <v>0.22222222222222221</v>
      </c>
      <c r="RW41" s="11">
        <f t="shared" si="778"/>
        <v>0.21388888888888891</v>
      </c>
      <c r="RX41" s="11">
        <f t="shared" si="778"/>
        <v>0.20625000000000002</v>
      </c>
      <c r="RY41" s="11">
        <f t="shared" si="778"/>
        <v>0.21458333333333335</v>
      </c>
      <c r="RZ41" s="11">
        <f t="shared" si="778"/>
        <v>0.21944444444444444</v>
      </c>
      <c r="SA41" s="11">
        <f t="shared" si="778"/>
        <v>0.21527777777777779</v>
      </c>
      <c r="SB41" s="11">
        <f t="shared" si="778"/>
        <v>0.21180555555555555</v>
      </c>
      <c r="SC41" s="11">
        <f t="shared" si="778"/>
        <v>0.21805555555555556</v>
      </c>
      <c r="SD41" s="11">
        <f t="shared" si="778"/>
        <v>0.22152777777777777</v>
      </c>
      <c r="SE41" s="11">
        <f t="shared" si="778"/>
        <v>0.21875</v>
      </c>
      <c r="SF41" s="11">
        <f t="shared" si="778"/>
        <v>0.22013888888888888</v>
      </c>
      <c r="SG41" s="11">
        <f t="shared" si="778"/>
        <v>0.22222222222222221</v>
      </c>
      <c r="SH41" s="11">
        <f t="shared" si="778"/>
        <v>0.22430555555555556</v>
      </c>
      <c r="SI41" s="11">
        <f t="shared" si="778"/>
        <v>0.18611111111111112</v>
      </c>
      <c r="SJ41" s="11">
        <f t="shared" si="778"/>
        <v>0.20972222222222223</v>
      </c>
      <c r="SK41" s="11">
        <f t="shared" si="778"/>
        <v>0.2076388888888889</v>
      </c>
      <c r="SL41" s="11">
        <f t="shared" ref="SL41:TD41" si="779">ROUND(SL40,0)/60/24</f>
        <v>0.22152777777777777</v>
      </c>
      <c r="SM41" s="11">
        <f t="shared" si="779"/>
        <v>0.21944444444444444</v>
      </c>
      <c r="SN41" s="11">
        <f t="shared" si="779"/>
        <v>0.21180555555555555</v>
      </c>
      <c r="SO41" s="11">
        <f t="shared" si="779"/>
        <v>0.21388888888888891</v>
      </c>
      <c r="SP41" s="11">
        <f t="shared" si="779"/>
        <v>0.20902777777777778</v>
      </c>
      <c r="SQ41" s="11">
        <f t="shared" si="779"/>
        <v>0.22916666666666666</v>
      </c>
      <c r="SR41" s="11">
        <f t="shared" si="779"/>
        <v>0.21527777777777779</v>
      </c>
      <c r="SS41" s="11">
        <f t="shared" si="779"/>
        <v>0.21388888888888891</v>
      </c>
      <c r="ST41" s="11">
        <f t="shared" si="779"/>
        <v>0.20277777777777775</v>
      </c>
      <c r="SU41" s="11">
        <f t="shared" si="779"/>
        <v>0.21597222222222223</v>
      </c>
      <c r="SV41" s="11">
        <f t="shared" si="779"/>
        <v>0.20555555555555557</v>
      </c>
      <c r="SW41" s="11">
        <f t="shared" si="779"/>
        <v>0.19791666666666666</v>
      </c>
      <c r="SX41" s="11">
        <f t="shared" si="779"/>
        <v>0.19791666666666666</v>
      </c>
      <c r="SY41" s="11">
        <f t="shared" si="779"/>
        <v>0.20694444444444446</v>
      </c>
      <c r="SZ41" s="11">
        <f t="shared" si="779"/>
        <v>0.20902777777777778</v>
      </c>
      <c r="TA41" s="11">
        <f t="shared" si="779"/>
        <v>0.21180555555555555</v>
      </c>
      <c r="TB41" s="11">
        <f t="shared" si="779"/>
        <v>0.21944444444444444</v>
      </c>
      <c r="TC41" s="11">
        <f t="shared" si="779"/>
        <v>0.21805555555555556</v>
      </c>
      <c r="TD41" s="11">
        <f t="shared" si="779"/>
        <v>0.2076388888888889</v>
      </c>
      <c r="TE41" s="11">
        <f t="shared" ref="TE41:VO41" si="780">ROUND(TE40,0)/60/24</f>
        <v>0.21944444444444444</v>
      </c>
      <c r="TF41" s="11">
        <f t="shared" si="780"/>
        <v>0.21388888888888891</v>
      </c>
      <c r="TG41" s="11">
        <f t="shared" si="780"/>
        <v>0.20902777777777778</v>
      </c>
      <c r="TH41" s="11">
        <f t="shared" si="780"/>
        <v>0.19444444444444445</v>
      </c>
      <c r="TI41" s="11">
        <f t="shared" si="780"/>
        <v>0.21736111111111112</v>
      </c>
      <c r="TJ41" s="11">
        <f t="shared" si="780"/>
        <v>0.22500000000000001</v>
      </c>
      <c r="TK41" s="11">
        <f t="shared" si="780"/>
        <v>0.21666666666666667</v>
      </c>
      <c r="TL41" s="11">
        <f t="shared" si="780"/>
        <v>0.21041666666666667</v>
      </c>
      <c r="TM41" s="11">
        <f t="shared" si="780"/>
        <v>0.20972222222222223</v>
      </c>
      <c r="TN41" s="11">
        <f t="shared" si="780"/>
        <v>0.21319444444444444</v>
      </c>
      <c r="TO41" s="11">
        <f t="shared" si="780"/>
        <v>0.20833333333333334</v>
      </c>
      <c r="TP41" s="11">
        <f t="shared" si="780"/>
        <v>0.21597222222222223</v>
      </c>
      <c r="TQ41" s="11">
        <f t="shared" si="780"/>
        <v>0.21111111111111111</v>
      </c>
      <c r="TR41" s="11">
        <f t="shared" si="780"/>
        <v>0.20902777777777778</v>
      </c>
      <c r="TS41" s="11">
        <f t="shared" si="780"/>
        <v>0.2076388888888889</v>
      </c>
      <c r="TT41" s="11">
        <f t="shared" si="780"/>
        <v>0.20416666666666669</v>
      </c>
      <c r="TU41" s="11">
        <f t="shared" si="780"/>
        <v>0.18402777777777779</v>
      </c>
      <c r="TV41" s="11">
        <f t="shared" si="780"/>
        <v>0.23611111111111113</v>
      </c>
      <c r="TW41" s="11">
        <f t="shared" si="780"/>
        <v>0.23402777777777775</v>
      </c>
      <c r="TX41" s="11">
        <f t="shared" si="780"/>
        <v>0.19652777777777777</v>
      </c>
      <c r="TY41" s="11">
        <f t="shared" si="780"/>
        <v>0.24374999999999999</v>
      </c>
      <c r="TZ41" s="11">
        <f t="shared" si="780"/>
        <v>0.20694444444444446</v>
      </c>
      <c r="UA41" s="11">
        <f t="shared" si="780"/>
        <v>0.22777777777777777</v>
      </c>
      <c r="UB41" s="11">
        <f t="shared" si="780"/>
        <v>0.23472222222222225</v>
      </c>
      <c r="UC41" s="11">
        <f t="shared" si="780"/>
        <v>0.24027777777777778</v>
      </c>
      <c r="UD41" s="11">
        <f t="shared" si="780"/>
        <v>0.24583333333333335</v>
      </c>
      <c r="UE41" s="11">
        <f t="shared" si="780"/>
        <v>0.25277777777777777</v>
      </c>
      <c r="UF41" s="11">
        <f t="shared" si="780"/>
        <v>0.24374999999999999</v>
      </c>
      <c r="UG41" s="11">
        <f t="shared" si="780"/>
        <v>0.23472222222222225</v>
      </c>
      <c r="UH41" s="11">
        <f t="shared" si="780"/>
        <v>0.24305555555555555</v>
      </c>
      <c r="UI41" s="11">
        <f t="shared" si="780"/>
        <v>0.23541666666666669</v>
      </c>
      <c r="UJ41" s="11">
        <f t="shared" si="780"/>
        <v>0.22916666666666666</v>
      </c>
      <c r="UK41" s="11">
        <f t="shared" si="780"/>
        <v>0.22430555555555556</v>
      </c>
      <c r="UL41" s="11">
        <f t="shared" si="780"/>
        <v>0.22291666666666665</v>
      </c>
      <c r="UM41" s="11">
        <f t="shared" si="780"/>
        <v>0.22430555555555556</v>
      </c>
      <c r="UN41" s="11">
        <f t="shared" si="780"/>
        <v>0.23333333333333331</v>
      </c>
      <c r="UO41" s="11">
        <f t="shared" si="780"/>
        <v>0.22430555555555556</v>
      </c>
      <c r="UP41" s="11">
        <f t="shared" si="780"/>
        <v>0.22291666666666665</v>
      </c>
      <c r="UQ41" s="11">
        <f t="shared" si="780"/>
        <v>0.21944444444444444</v>
      </c>
      <c r="UR41" s="11">
        <f t="shared" si="780"/>
        <v>0.21319444444444444</v>
      </c>
      <c r="US41" s="11">
        <f t="shared" si="780"/>
        <v>0.25069444444444444</v>
      </c>
      <c r="UT41" s="11">
        <f t="shared" si="780"/>
        <v>0.23194444444444443</v>
      </c>
      <c r="UU41" s="11">
        <f t="shared" si="780"/>
        <v>0.23402777777777775</v>
      </c>
      <c r="UV41" s="11">
        <f t="shared" si="780"/>
        <v>0.22847222222222222</v>
      </c>
      <c r="UW41" s="11">
        <f t="shared" si="780"/>
        <v>0.22361111111111109</v>
      </c>
      <c r="UX41" s="11">
        <f t="shared" si="780"/>
        <v>0.21944444444444444</v>
      </c>
      <c r="UY41" s="11">
        <f t="shared" si="780"/>
        <v>0.22916666666666666</v>
      </c>
      <c r="UZ41" s="11">
        <f t="shared" si="780"/>
        <v>0.23680555555555557</v>
      </c>
      <c r="VA41" s="11">
        <f t="shared" si="780"/>
        <v>0.23124999999999998</v>
      </c>
      <c r="VB41" s="11">
        <f t="shared" si="780"/>
        <v>0.24027777777777778</v>
      </c>
      <c r="VC41" s="11">
        <f t="shared" si="780"/>
        <v>0.23680555555555557</v>
      </c>
      <c r="VD41" s="11">
        <f t="shared" si="780"/>
        <v>0.24027777777777778</v>
      </c>
      <c r="VE41" s="11">
        <f t="shared" si="780"/>
        <v>0.24027777777777778</v>
      </c>
      <c r="VF41" s="11">
        <f t="shared" si="780"/>
        <v>0.22916666666666666</v>
      </c>
      <c r="VG41" s="11">
        <f t="shared" si="780"/>
        <v>0.24305555555555555</v>
      </c>
      <c r="VH41" s="11">
        <f t="shared" si="780"/>
        <v>0.22916666666666666</v>
      </c>
      <c r="VI41" s="11">
        <f t="shared" si="780"/>
        <v>0.22777777777777777</v>
      </c>
      <c r="VJ41" s="11">
        <f t="shared" si="780"/>
        <v>0.23472222222222225</v>
      </c>
      <c r="VK41" s="11">
        <f t="shared" si="780"/>
        <v>0.23263888888888887</v>
      </c>
      <c r="VL41" s="11">
        <f t="shared" si="780"/>
        <v>0.24305555555555555</v>
      </c>
      <c r="VM41" s="11">
        <f t="shared" si="780"/>
        <v>0.23472222222222225</v>
      </c>
      <c r="VN41" s="11">
        <f t="shared" si="780"/>
        <v>0.23124999999999998</v>
      </c>
      <c r="VO41" s="11">
        <f t="shared" si="780"/>
        <v>0.22083333333333333</v>
      </c>
      <c r="VP41" s="11">
        <f t="shared" ref="VP41:YA41" si="781">ROUND(VP40,0)/60/24</f>
        <v>0.21944444444444444</v>
      </c>
      <c r="VQ41" s="11">
        <f t="shared" si="781"/>
        <v>0.24305555555555555</v>
      </c>
      <c r="VR41" s="11">
        <f t="shared" si="781"/>
        <v>0.24722222222222223</v>
      </c>
      <c r="VS41" s="11">
        <f t="shared" si="781"/>
        <v>0.23541666666666669</v>
      </c>
      <c r="VT41" s="11">
        <f t="shared" si="781"/>
        <v>0.23402777777777775</v>
      </c>
      <c r="VU41" s="11">
        <f t="shared" si="781"/>
        <v>0.23611111111111113</v>
      </c>
      <c r="VV41" s="11">
        <f t="shared" si="781"/>
        <v>0.23472222222222225</v>
      </c>
      <c r="VW41" s="11">
        <f t="shared" si="781"/>
        <v>0.24027777777777778</v>
      </c>
      <c r="VX41" s="11">
        <f t="shared" si="781"/>
        <v>0.22569444444444445</v>
      </c>
      <c r="VY41" s="11">
        <f t="shared" si="781"/>
        <v>0.22777777777777777</v>
      </c>
      <c r="VZ41" s="11">
        <f t="shared" si="781"/>
        <v>0.21666666666666667</v>
      </c>
      <c r="WA41" s="11">
        <f t="shared" si="781"/>
        <v>0.22361111111111109</v>
      </c>
      <c r="WB41" s="11">
        <f t="shared" si="781"/>
        <v>0.22569444444444445</v>
      </c>
      <c r="WC41" s="11">
        <f t="shared" si="781"/>
        <v>0.21597222222222223</v>
      </c>
      <c r="WD41" s="11">
        <f t="shared" si="781"/>
        <v>0.21875</v>
      </c>
      <c r="WE41" s="11">
        <f t="shared" si="781"/>
        <v>0.22013888888888888</v>
      </c>
      <c r="WF41" s="11">
        <f t="shared" si="781"/>
        <v>0.22500000000000001</v>
      </c>
      <c r="WG41" s="11">
        <f t="shared" si="781"/>
        <v>0.22013888888888888</v>
      </c>
      <c r="WH41" s="11">
        <f t="shared" si="781"/>
        <v>0.22916666666666666</v>
      </c>
      <c r="WI41" s="11">
        <f t="shared" si="781"/>
        <v>0.21805555555555556</v>
      </c>
      <c r="WJ41" s="11">
        <f t="shared" si="781"/>
        <v>0.2388888888888889</v>
      </c>
      <c r="WK41" s="11">
        <f t="shared" si="781"/>
        <v>0.21805555555555556</v>
      </c>
      <c r="WL41" s="11">
        <f t="shared" si="781"/>
        <v>0.20555555555555557</v>
      </c>
      <c r="WM41" s="11">
        <f t="shared" si="781"/>
        <v>0.22013888888888888</v>
      </c>
      <c r="WN41" s="11">
        <f t="shared" si="781"/>
        <v>0.22500000000000001</v>
      </c>
      <c r="WO41" s="11">
        <f t="shared" si="781"/>
        <v>0.23819444444444446</v>
      </c>
      <c r="WP41" s="11">
        <f t="shared" si="781"/>
        <v>0.22569444444444445</v>
      </c>
      <c r="WQ41" s="11">
        <f t="shared" si="781"/>
        <v>0.21249999999999999</v>
      </c>
      <c r="WR41" s="11">
        <f t="shared" si="781"/>
        <v>0.21388888888888891</v>
      </c>
      <c r="WS41" s="11">
        <f t="shared" si="781"/>
        <v>0.21388888888888891</v>
      </c>
      <c r="WT41" s="11">
        <f t="shared" si="781"/>
        <v>0.21875</v>
      </c>
      <c r="WU41" s="11">
        <f t="shared" si="781"/>
        <v>0.21597222222222223</v>
      </c>
      <c r="WV41" s="11">
        <f t="shared" si="781"/>
        <v>0.21666666666666667</v>
      </c>
      <c r="WW41" s="11">
        <f t="shared" si="781"/>
        <v>0.21736111111111112</v>
      </c>
      <c r="WX41" s="11">
        <f t="shared" si="781"/>
        <v>0.21597222222222223</v>
      </c>
      <c r="WY41" s="11">
        <f t="shared" si="781"/>
        <v>0.22361111111111109</v>
      </c>
      <c r="WZ41" s="11">
        <f t="shared" si="781"/>
        <v>0.22500000000000001</v>
      </c>
      <c r="XA41" s="11">
        <f t="shared" si="781"/>
        <v>0.21527777777777779</v>
      </c>
      <c r="XB41" s="11">
        <f t="shared" si="781"/>
        <v>0.20138888888888887</v>
      </c>
      <c r="XC41" s="11">
        <f t="shared" si="781"/>
        <v>0.21458333333333335</v>
      </c>
      <c r="XD41" s="11">
        <f t="shared" si="781"/>
        <v>0.21458333333333335</v>
      </c>
      <c r="XE41" s="11">
        <f t="shared" si="781"/>
        <v>0.22361111111111109</v>
      </c>
      <c r="XF41" s="11">
        <f t="shared" si="781"/>
        <v>0.22291666666666665</v>
      </c>
      <c r="XG41" s="11">
        <f t="shared" si="781"/>
        <v>0.20972222222222223</v>
      </c>
      <c r="XH41" s="11">
        <f t="shared" si="781"/>
        <v>0.22569444444444445</v>
      </c>
      <c r="XI41" s="11">
        <f t="shared" si="781"/>
        <v>0.2298611111111111</v>
      </c>
      <c r="XJ41" s="11">
        <f t="shared" si="781"/>
        <v>0.22013888888888888</v>
      </c>
      <c r="XK41" s="11">
        <f t="shared" si="781"/>
        <v>0.21527777777777779</v>
      </c>
      <c r="XL41" s="11">
        <f t="shared" si="781"/>
        <v>0.21388888888888891</v>
      </c>
      <c r="XM41" s="11">
        <f t="shared" si="781"/>
        <v>0.23055555555555554</v>
      </c>
      <c r="XN41" s="11">
        <f t="shared" si="781"/>
        <v>0.21597222222222223</v>
      </c>
      <c r="XO41" s="11">
        <f t="shared" si="781"/>
        <v>0.21388888888888891</v>
      </c>
      <c r="XP41" s="11">
        <f t="shared" si="781"/>
        <v>0.21805555555555556</v>
      </c>
      <c r="XQ41" s="11">
        <f t="shared" si="781"/>
        <v>0.21249999999999999</v>
      </c>
      <c r="XR41" s="11">
        <f t="shared" si="781"/>
        <v>0.22083333333333333</v>
      </c>
      <c r="XS41" s="11">
        <f t="shared" si="781"/>
        <v>0.21944444444444444</v>
      </c>
      <c r="XT41" s="11">
        <f t="shared" si="781"/>
        <v>0.20972222222222223</v>
      </c>
      <c r="XU41" s="11">
        <f t="shared" si="781"/>
        <v>0.20902777777777778</v>
      </c>
      <c r="XV41" s="11">
        <f t="shared" si="781"/>
        <v>0.21736111111111112</v>
      </c>
      <c r="XW41" s="11">
        <f t="shared" si="781"/>
        <v>0.21736111111111112</v>
      </c>
      <c r="XX41" s="11">
        <f t="shared" si="781"/>
        <v>0.22222222222222221</v>
      </c>
      <c r="XY41" s="11">
        <f t="shared" si="781"/>
        <v>0.21527777777777779</v>
      </c>
      <c r="XZ41" s="11">
        <f t="shared" si="781"/>
        <v>0.21319444444444444</v>
      </c>
      <c r="YA41" s="11">
        <f t="shared" si="781"/>
        <v>0.2076388888888889</v>
      </c>
      <c r="YB41" s="11">
        <f t="shared" ref="YB41:ZM41" si="782">ROUND(YB40,0)/60/24</f>
        <v>0.22708333333333333</v>
      </c>
      <c r="YC41" s="11">
        <f t="shared" si="782"/>
        <v>0.21875</v>
      </c>
      <c r="YD41" s="11">
        <f t="shared" si="782"/>
        <v>0.21875</v>
      </c>
      <c r="YE41" s="11">
        <f t="shared" si="782"/>
        <v>0.22777777777777777</v>
      </c>
      <c r="YF41" s="11">
        <f t="shared" si="782"/>
        <v>0.22916666666666666</v>
      </c>
      <c r="YG41" s="11">
        <f t="shared" si="782"/>
        <v>0.23472222222222225</v>
      </c>
      <c r="YH41" s="11">
        <f t="shared" si="782"/>
        <v>0.22847222222222222</v>
      </c>
      <c r="YI41" s="11">
        <f t="shared" si="782"/>
        <v>0.22291666666666665</v>
      </c>
      <c r="YJ41" s="11">
        <f t="shared" si="782"/>
        <v>0.21944444444444444</v>
      </c>
      <c r="YK41" s="11">
        <f t="shared" si="782"/>
        <v>0.21388888888888891</v>
      </c>
      <c r="YL41" s="11">
        <f t="shared" si="782"/>
        <v>0.22291666666666665</v>
      </c>
      <c r="YM41" s="11">
        <f t="shared" si="782"/>
        <v>0.22222222222222221</v>
      </c>
      <c r="YN41" s="11">
        <f t="shared" si="782"/>
        <v>0.22500000000000001</v>
      </c>
      <c r="YO41" s="11">
        <f t="shared" si="782"/>
        <v>0.21597222222222223</v>
      </c>
      <c r="YP41" s="11">
        <f t="shared" si="782"/>
        <v>0.21527777777777779</v>
      </c>
      <c r="YQ41" s="11">
        <f t="shared" si="782"/>
        <v>0.2298611111111111</v>
      </c>
      <c r="YR41" s="11">
        <f t="shared" si="782"/>
        <v>0.22847222222222222</v>
      </c>
      <c r="YS41" s="11">
        <f t="shared" si="782"/>
        <v>0.22708333333333333</v>
      </c>
      <c r="YT41" s="11">
        <f t="shared" si="782"/>
        <v>0.23333333333333331</v>
      </c>
      <c r="YU41" s="11">
        <f t="shared" si="782"/>
        <v>0.23750000000000002</v>
      </c>
      <c r="YV41" s="11">
        <f t="shared" si="782"/>
        <v>0.23958333333333334</v>
      </c>
      <c r="YW41" s="11">
        <f t="shared" si="782"/>
        <v>0.22569444444444445</v>
      </c>
      <c r="YX41" s="11">
        <f t="shared" si="782"/>
        <v>0.18611111111111112</v>
      </c>
      <c r="YY41" s="11">
        <f t="shared" si="782"/>
        <v>0.31111111111111112</v>
      </c>
      <c r="YZ41" s="11">
        <f t="shared" si="782"/>
        <v>0.32083333333333336</v>
      </c>
      <c r="ZA41" s="11">
        <f t="shared" si="782"/>
        <v>0.23472222222222225</v>
      </c>
      <c r="ZB41" s="11">
        <f t="shared" si="782"/>
        <v>0.2298611111111111</v>
      </c>
      <c r="ZC41" s="11">
        <f t="shared" si="782"/>
        <v>0.22013888888888888</v>
      </c>
      <c r="ZD41" s="11">
        <f t="shared" si="782"/>
        <v>0.23472222222222225</v>
      </c>
      <c r="ZE41" s="11">
        <f t="shared" si="782"/>
        <v>0.22708333333333333</v>
      </c>
      <c r="ZF41" s="11">
        <f t="shared" si="782"/>
        <v>0.21944444444444444</v>
      </c>
      <c r="ZG41" s="11">
        <f t="shared" si="782"/>
        <v>0.22500000000000001</v>
      </c>
      <c r="ZH41" s="11">
        <f t="shared" si="782"/>
        <v>0.21388888888888891</v>
      </c>
      <c r="ZI41" s="11">
        <f t="shared" si="782"/>
        <v>0.22708333333333333</v>
      </c>
      <c r="ZJ41" s="11">
        <f t="shared" si="782"/>
        <v>0.22291666666666665</v>
      </c>
      <c r="ZK41" s="11">
        <f t="shared" si="782"/>
        <v>0.22083333333333333</v>
      </c>
      <c r="ZL41" s="11">
        <f t="shared" si="782"/>
        <v>0.21666666666666667</v>
      </c>
      <c r="ZM41" s="11">
        <f t="shared" si="782"/>
        <v>0.21944444444444444</v>
      </c>
      <c r="ZN41" s="11">
        <f t="shared" ref="ZN41:ABV41" si="783">ROUND(ZN40,0)/60/24</f>
        <v>0.23750000000000002</v>
      </c>
      <c r="ZO41" s="11">
        <f t="shared" si="783"/>
        <v>0.22916666666666666</v>
      </c>
      <c r="ZP41" s="11">
        <f t="shared" si="783"/>
        <v>0.22222222222222221</v>
      </c>
      <c r="ZQ41" s="11">
        <f t="shared" si="783"/>
        <v>0.21527777777777779</v>
      </c>
      <c r="ZR41" s="11">
        <f t="shared" si="783"/>
        <v>0.20555555555555557</v>
      </c>
      <c r="ZS41" s="11">
        <f t="shared" si="783"/>
        <v>0.22916666666666666</v>
      </c>
      <c r="ZT41" s="11">
        <f t="shared" si="783"/>
        <v>0.21736111111111112</v>
      </c>
      <c r="ZU41" s="11">
        <f t="shared" si="783"/>
        <v>0.21388888888888891</v>
      </c>
      <c r="ZV41" s="11">
        <f t="shared" si="783"/>
        <v>0.22291666666666665</v>
      </c>
      <c r="ZW41" s="11">
        <f t="shared" si="783"/>
        <v>0.21736111111111112</v>
      </c>
      <c r="ZX41" s="11">
        <f t="shared" si="783"/>
        <v>0.22708333333333333</v>
      </c>
      <c r="ZY41" s="11">
        <f>ROUND(ZY40,0)/60/24</f>
        <v>0.21944444444444444</v>
      </c>
      <c r="ZZ41" s="11">
        <f>ROUND(ZZ40,0)/60/24</f>
        <v>0.22222222222222221</v>
      </c>
      <c r="AAA41" s="11">
        <f>ROUND(AAA40,0)/60/24</f>
        <v>0.21805555555555556</v>
      </c>
      <c r="AAB41" s="11">
        <f>ROUND(AAB40,0)/60/24</f>
        <v>0.21666666666666667</v>
      </c>
      <c r="AAC41" s="11">
        <f t="shared" si="783"/>
        <v>0.21597222222222223</v>
      </c>
      <c r="AAD41" s="11">
        <f t="shared" si="783"/>
        <v>0.22083333333333333</v>
      </c>
      <c r="AAE41" s="11">
        <f t="shared" si="783"/>
        <v>0.22222222222222221</v>
      </c>
      <c r="AAF41" s="11">
        <f t="shared" si="783"/>
        <v>0.21944444444444444</v>
      </c>
      <c r="AAG41" s="11">
        <f t="shared" si="783"/>
        <v>0.22361111111111109</v>
      </c>
      <c r="AAH41" s="11">
        <f t="shared" si="783"/>
        <v>0.23055555555555554</v>
      </c>
      <c r="AAI41" s="11">
        <f t="shared" si="783"/>
        <v>0.21875</v>
      </c>
      <c r="AAJ41" s="11">
        <f t="shared" si="783"/>
        <v>0.21111111111111111</v>
      </c>
      <c r="AAK41" s="11">
        <f t="shared" si="783"/>
        <v>0.23124999999999998</v>
      </c>
      <c r="AAL41" s="11">
        <f t="shared" si="783"/>
        <v>0.22291666666666665</v>
      </c>
      <c r="AAM41" s="11">
        <f t="shared" si="783"/>
        <v>0.20069444444444443</v>
      </c>
      <c r="AAN41" s="11">
        <f t="shared" si="783"/>
        <v>0.22013888888888888</v>
      </c>
      <c r="AAO41" s="11">
        <f t="shared" si="783"/>
        <v>0.22569444444444445</v>
      </c>
      <c r="AAP41" s="11">
        <f t="shared" si="783"/>
        <v>0.22847222222222222</v>
      </c>
      <c r="AAQ41" s="11">
        <f t="shared" si="783"/>
        <v>0.23819444444444446</v>
      </c>
      <c r="AAR41" s="11">
        <f t="shared" si="783"/>
        <v>0.23472222222222225</v>
      </c>
      <c r="AAS41" s="11">
        <f t="shared" si="783"/>
        <v>0.22222222222222221</v>
      </c>
      <c r="AAT41" s="11">
        <f t="shared" si="783"/>
        <v>0.22708333333333333</v>
      </c>
      <c r="AAU41" s="11">
        <f t="shared" si="783"/>
        <v>0.21805555555555556</v>
      </c>
      <c r="AAV41" s="11">
        <f t="shared" si="783"/>
        <v>0.22569444444444445</v>
      </c>
      <c r="AAW41" s="11">
        <f t="shared" si="783"/>
        <v>0.22361111111111109</v>
      </c>
      <c r="AAX41" s="11">
        <f t="shared" si="783"/>
        <v>0.22013888888888888</v>
      </c>
      <c r="AAY41" s="11">
        <f t="shared" si="783"/>
        <v>0.23263888888888887</v>
      </c>
      <c r="AAZ41" s="11">
        <f t="shared" si="783"/>
        <v>0.22500000000000001</v>
      </c>
      <c r="ABA41" s="11">
        <f t="shared" si="783"/>
        <v>0.22430555555555556</v>
      </c>
      <c r="ABB41" s="11">
        <f t="shared" si="783"/>
        <v>0.22222222222222221</v>
      </c>
      <c r="ABC41" s="11">
        <f t="shared" si="783"/>
        <v>0.22083333333333333</v>
      </c>
      <c r="ABD41" s="11">
        <f t="shared" si="783"/>
        <v>0.22569444444444445</v>
      </c>
      <c r="ABE41" s="11">
        <f t="shared" si="783"/>
        <v>0.22847222222222222</v>
      </c>
      <c r="ABF41" s="11">
        <f t="shared" si="783"/>
        <v>0.21527777777777779</v>
      </c>
      <c r="ABG41" s="11">
        <f t="shared" si="783"/>
        <v>0.19305555555555556</v>
      </c>
      <c r="ABH41" s="11">
        <f t="shared" si="783"/>
        <v>0.19444444444444445</v>
      </c>
      <c r="ABI41" s="11">
        <f t="shared" si="783"/>
        <v>0.13263888888888889</v>
      </c>
      <c r="ABJ41" s="11">
        <f t="shared" si="783"/>
        <v>0.24791666666666667</v>
      </c>
      <c r="ABK41" s="11">
        <f t="shared" si="783"/>
        <v>0.21111111111111111</v>
      </c>
      <c r="ABL41" s="11">
        <f t="shared" si="783"/>
        <v>0.22847222222222222</v>
      </c>
      <c r="ABM41" s="11">
        <f t="shared" si="783"/>
        <v>0.22777777777777777</v>
      </c>
      <c r="ABN41" s="11">
        <f t="shared" si="783"/>
        <v>0.22847222222222222</v>
      </c>
      <c r="ABO41" s="11">
        <f t="shared" si="783"/>
        <v>0.23263888888888887</v>
      </c>
      <c r="ABP41" s="11">
        <f t="shared" si="783"/>
        <v>0.22430555555555556</v>
      </c>
      <c r="ABQ41" s="11">
        <f t="shared" si="783"/>
        <v>0.22638888888888889</v>
      </c>
      <c r="ABR41" s="11">
        <f t="shared" si="783"/>
        <v>0.23402777777777775</v>
      </c>
      <c r="ABS41" s="11">
        <f t="shared" si="783"/>
        <v>0.24166666666666667</v>
      </c>
      <c r="ABT41" s="11">
        <f t="shared" si="783"/>
        <v>0.23263888888888887</v>
      </c>
      <c r="ABU41" s="11">
        <f t="shared" si="783"/>
        <v>0.22569444444444445</v>
      </c>
      <c r="ABV41" s="11">
        <f t="shared" si="783"/>
        <v>0.23333333333333331</v>
      </c>
      <c r="ABW41" s="11">
        <f t="shared" ref="ABW41:ACS41" si="784">ROUND(ABW40,0)/60/24</f>
        <v>0.24861111111111112</v>
      </c>
      <c r="ABX41" s="11">
        <f t="shared" si="784"/>
        <v>0.23611111111111113</v>
      </c>
      <c r="ABY41" s="11">
        <f t="shared" si="784"/>
        <v>0.23263888888888887</v>
      </c>
      <c r="ABZ41" s="11">
        <f t="shared" si="784"/>
        <v>0.22708333333333333</v>
      </c>
      <c r="ACA41" s="11">
        <f t="shared" si="784"/>
        <v>0.23263888888888887</v>
      </c>
      <c r="ACB41" s="11">
        <f t="shared" si="784"/>
        <v>0.23263888888888887</v>
      </c>
      <c r="ACC41" s="11">
        <f t="shared" si="784"/>
        <v>0.23124999999999998</v>
      </c>
      <c r="ACD41" s="11">
        <f t="shared" si="784"/>
        <v>0.23263888888888887</v>
      </c>
      <c r="ACE41" s="11">
        <f t="shared" si="784"/>
        <v>0.23611111111111113</v>
      </c>
      <c r="ACF41" s="11">
        <f t="shared" si="784"/>
        <v>0.24583333333333335</v>
      </c>
      <c r="ACG41" s="11">
        <f t="shared" si="784"/>
        <v>0.24027777777777778</v>
      </c>
      <c r="ACH41" s="11">
        <f t="shared" si="784"/>
        <v>0.23402777777777775</v>
      </c>
      <c r="ACI41" s="11">
        <f t="shared" si="784"/>
        <v>0.23402777777777775</v>
      </c>
      <c r="ACJ41" s="11">
        <f t="shared" si="784"/>
        <v>0.25</v>
      </c>
      <c r="ACK41" s="11">
        <f t="shared" si="784"/>
        <v>0.23750000000000002</v>
      </c>
      <c r="ACL41" s="11">
        <f t="shared" si="784"/>
        <v>0.23750000000000002</v>
      </c>
      <c r="ACM41" s="11">
        <f t="shared" si="784"/>
        <v>0.24236111111111111</v>
      </c>
      <c r="ACN41" s="11">
        <f t="shared" si="784"/>
        <v>0.23819444444444446</v>
      </c>
      <c r="ACO41" s="11">
        <f t="shared" si="784"/>
        <v>0.25</v>
      </c>
      <c r="ACP41" s="11">
        <f t="shared" si="784"/>
        <v>0.25486111111111109</v>
      </c>
      <c r="ACQ41" s="11">
        <f t="shared" si="784"/>
        <v>0.25625000000000003</v>
      </c>
      <c r="ACR41" s="11">
        <f t="shared" si="784"/>
        <v>0.26319444444444445</v>
      </c>
      <c r="ACS41" s="11">
        <f t="shared" si="784"/>
        <v>0.25833333333333336</v>
      </c>
      <c r="ACT41" s="11">
        <f t="shared" ref="ACT41:AFD41" si="785">ROUND(ACT40,0)/60/24</f>
        <v>0.27430555555555552</v>
      </c>
      <c r="ACU41" s="11">
        <f t="shared" si="785"/>
        <v>0.26874999999999999</v>
      </c>
      <c r="ACV41" s="11">
        <f t="shared" si="785"/>
        <v>0.26111111111111113</v>
      </c>
      <c r="ACW41" s="11">
        <f t="shared" si="785"/>
        <v>0.25625000000000003</v>
      </c>
      <c r="ACX41" s="11">
        <f t="shared" si="785"/>
        <v>0.27499999999999997</v>
      </c>
      <c r="ACY41" s="11">
        <f t="shared" si="785"/>
        <v>0.2590277777777778</v>
      </c>
      <c r="ACZ41" s="11">
        <f t="shared" si="785"/>
        <v>0.25</v>
      </c>
      <c r="ADA41" s="11">
        <f t="shared" si="785"/>
        <v>0.24166666666666667</v>
      </c>
      <c r="ADB41" s="11">
        <f t="shared" si="785"/>
        <v>0.24027777777777778</v>
      </c>
      <c r="ADC41" s="11">
        <f t="shared" si="785"/>
        <v>0.24097222222222223</v>
      </c>
      <c r="ADD41" s="11">
        <f t="shared" si="785"/>
        <v>0.24374999999999999</v>
      </c>
      <c r="ADE41" s="11">
        <f t="shared" si="785"/>
        <v>0.24583333333333335</v>
      </c>
      <c r="ADF41" s="11">
        <f t="shared" si="785"/>
        <v>0.23819444444444446</v>
      </c>
      <c r="ADG41" s="11">
        <f t="shared" si="785"/>
        <v>0.23611111111111113</v>
      </c>
      <c r="ADH41" s="11">
        <f t="shared" si="785"/>
        <v>0.23958333333333334</v>
      </c>
      <c r="ADI41" s="11">
        <f t="shared" si="785"/>
        <v>0.21805555555555556</v>
      </c>
      <c r="ADJ41" s="11">
        <f t="shared" si="785"/>
        <v>0.25625000000000003</v>
      </c>
      <c r="ADK41" s="11">
        <f t="shared" si="785"/>
        <v>0.24583333333333335</v>
      </c>
      <c r="ADL41" s="11">
        <f t="shared" si="785"/>
        <v>0.26180555555555557</v>
      </c>
      <c r="ADM41" s="11">
        <f t="shared" si="785"/>
        <v>0.25347222222222221</v>
      </c>
      <c r="ADN41" s="11">
        <f t="shared" si="785"/>
        <v>0.25347222222222221</v>
      </c>
      <c r="ADO41" s="11">
        <f t="shared" si="785"/>
        <v>0.24305555555555555</v>
      </c>
      <c r="ADP41" s="11">
        <f t="shared" si="785"/>
        <v>0.22569444444444445</v>
      </c>
      <c r="ADQ41" s="11">
        <f t="shared" si="785"/>
        <v>0.24027777777777778</v>
      </c>
      <c r="ADR41" s="11">
        <f t="shared" si="785"/>
        <v>0.25069444444444444</v>
      </c>
      <c r="ADS41" s="11">
        <f t="shared" si="785"/>
        <v>0.25069444444444444</v>
      </c>
      <c r="ADT41" s="11">
        <f t="shared" si="785"/>
        <v>0.25138888888888888</v>
      </c>
      <c r="ADU41" s="11">
        <f t="shared" si="785"/>
        <v>0.25138888888888888</v>
      </c>
      <c r="ADV41" s="11">
        <f t="shared" si="785"/>
        <v>0.24930555555555556</v>
      </c>
      <c r="ADW41" s="11">
        <f t="shared" si="785"/>
        <v>0.2388888888888889</v>
      </c>
      <c r="ADX41" s="11">
        <f t="shared" si="785"/>
        <v>0.24305555555555555</v>
      </c>
      <c r="ADY41" s="11">
        <f t="shared" si="785"/>
        <v>0.23958333333333334</v>
      </c>
      <c r="ADZ41" s="11">
        <f t="shared" si="785"/>
        <v>0.23472222222222225</v>
      </c>
      <c r="AEA41" s="11">
        <f t="shared" si="785"/>
        <v>0.24236111111111111</v>
      </c>
      <c r="AEB41" s="11">
        <f t="shared" si="785"/>
        <v>0.25069444444444444</v>
      </c>
      <c r="AEC41" s="11">
        <f t="shared" si="785"/>
        <v>0.24861111111111112</v>
      </c>
      <c r="AED41" s="11">
        <f t="shared" si="785"/>
        <v>0.24722222222222223</v>
      </c>
      <c r="AEE41" s="11">
        <f t="shared" si="785"/>
        <v>0.24374999999999999</v>
      </c>
      <c r="AEF41" s="11">
        <f t="shared" si="785"/>
        <v>0.24374999999999999</v>
      </c>
      <c r="AEG41" s="11">
        <f t="shared" si="785"/>
        <v>0.26250000000000001</v>
      </c>
      <c r="AEH41" s="11">
        <f t="shared" si="785"/>
        <v>0.25347222222222221</v>
      </c>
      <c r="AEI41" s="11">
        <f t="shared" si="785"/>
        <v>0.24166666666666667</v>
      </c>
      <c r="AEJ41" s="11">
        <f t="shared" si="785"/>
        <v>0.2388888888888889</v>
      </c>
      <c r="AEK41" s="11">
        <f t="shared" si="785"/>
        <v>0.24097222222222223</v>
      </c>
      <c r="AEL41" s="11">
        <f t="shared" si="785"/>
        <v>0.24236111111111111</v>
      </c>
      <c r="AEM41" s="11">
        <f t="shared" si="785"/>
        <v>0.24166666666666667</v>
      </c>
      <c r="AEN41" s="11">
        <f t="shared" si="785"/>
        <v>0.24166666666666667</v>
      </c>
      <c r="AEO41" s="11">
        <f t="shared" si="785"/>
        <v>0.24861111111111112</v>
      </c>
      <c r="AEP41" s="11">
        <f t="shared" si="785"/>
        <v>0.23611111111111113</v>
      </c>
      <c r="AEQ41" s="11">
        <f t="shared" si="785"/>
        <v>0.24305555555555555</v>
      </c>
      <c r="AER41" s="11">
        <f t="shared" si="785"/>
        <v>0.24513888888888891</v>
      </c>
      <c r="AES41" s="11">
        <f t="shared" si="785"/>
        <v>0.23541666666666669</v>
      </c>
      <c r="AET41" s="11">
        <f t="shared" si="785"/>
        <v>0.24097222222222223</v>
      </c>
      <c r="AEU41" s="11">
        <f t="shared" si="785"/>
        <v>0.24722222222222223</v>
      </c>
      <c r="AEV41" s="11">
        <f t="shared" si="785"/>
        <v>0.24305555555555555</v>
      </c>
      <c r="AEW41" s="11">
        <f t="shared" si="785"/>
        <v>0.24097222222222223</v>
      </c>
      <c r="AEX41" s="11">
        <f t="shared" si="785"/>
        <v>0.15</v>
      </c>
      <c r="AEY41" s="11">
        <f t="shared" si="785"/>
        <v>0.24861111111111112</v>
      </c>
      <c r="AEZ41" s="11">
        <f t="shared" si="785"/>
        <v>0.24583333333333335</v>
      </c>
      <c r="AFA41" s="11">
        <f t="shared" si="785"/>
        <v>0.24236111111111111</v>
      </c>
      <c r="AFB41" s="11">
        <f t="shared" si="785"/>
        <v>0.25</v>
      </c>
      <c r="AFC41" s="11">
        <f t="shared" si="785"/>
        <v>0.24374999999999999</v>
      </c>
      <c r="AFD41" s="11">
        <f t="shared" si="785"/>
        <v>0.23472222222222225</v>
      </c>
      <c r="AFE41" s="11">
        <f t="shared" ref="AFE41:AFX41" si="786">ROUND(AFE40,0)/60/24</f>
        <v>0.21944444444444444</v>
      </c>
      <c r="AFF41" s="11">
        <f t="shared" si="786"/>
        <v>0.24583333333333335</v>
      </c>
      <c r="AFG41" s="11">
        <f t="shared" si="786"/>
        <v>0.22152777777777777</v>
      </c>
      <c r="AFH41" s="11">
        <f t="shared" si="786"/>
        <v>0.20833333333333334</v>
      </c>
      <c r="AFI41" s="11">
        <f t="shared" si="786"/>
        <v>0.24722222222222223</v>
      </c>
      <c r="AFJ41" s="11">
        <f t="shared" si="786"/>
        <v>0.25</v>
      </c>
      <c r="AFK41" s="11">
        <f t="shared" si="786"/>
        <v>0.24583333333333335</v>
      </c>
      <c r="AFL41" s="11">
        <f t="shared" si="786"/>
        <v>0.23819444444444446</v>
      </c>
      <c r="AFM41" s="11">
        <f t="shared" si="786"/>
        <v>0.24374999999999999</v>
      </c>
      <c r="AFN41" s="11">
        <f t="shared" si="786"/>
        <v>0.25486111111111109</v>
      </c>
      <c r="AFO41" s="11">
        <f t="shared" si="786"/>
        <v>0.24305555555555555</v>
      </c>
      <c r="AFP41" s="11">
        <f t="shared" si="786"/>
        <v>0.24166666666666667</v>
      </c>
      <c r="AFQ41" s="11">
        <f t="shared" si="786"/>
        <v>0.23958333333333334</v>
      </c>
      <c r="AFR41" s="11">
        <f t="shared" si="786"/>
        <v>0.23958333333333334</v>
      </c>
      <c r="AFS41" s="11">
        <f t="shared" si="786"/>
        <v>0.25</v>
      </c>
      <c r="AFT41" s="11">
        <f t="shared" si="786"/>
        <v>0.24305555555555555</v>
      </c>
      <c r="AFU41" s="11">
        <f t="shared" si="786"/>
        <v>0.25416666666666665</v>
      </c>
      <c r="AFV41" s="11">
        <f t="shared" si="786"/>
        <v>0.24374999999999999</v>
      </c>
      <c r="AFW41" s="11">
        <f t="shared" si="786"/>
        <v>0.24236111111111111</v>
      </c>
      <c r="AFX41" s="11">
        <f t="shared" si="786"/>
        <v>0.24722222222222223</v>
      </c>
      <c r="AFY41" s="11">
        <f t="shared" ref="AFY41:AHA41" si="787">ROUND(AFY40,0)/60/24</f>
        <v>0.24166666666666667</v>
      </c>
      <c r="AFZ41" s="11">
        <f t="shared" si="787"/>
        <v>0.23541666666666669</v>
      </c>
      <c r="AGA41" s="11">
        <f t="shared" si="787"/>
        <v>0.23472222222222225</v>
      </c>
      <c r="AGB41" s="11">
        <f t="shared" si="787"/>
        <v>0.23750000000000002</v>
      </c>
      <c r="AGC41" s="11">
        <f t="shared" si="787"/>
        <v>0.24236111111111111</v>
      </c>
      <c r="AGD41" s="11">
        <f t="shared" si="787"/>
        <v>0.25069444444444444</v>
      </c>
      <c r="AGE41" s="11">
        <f t="shared" si="787"/>
        <v>0.25277777777777777</v>
      </c>
      <c r="AGF41" s="11">
        <f t="shared" si="787"/>
        <v>0.24444444444444444</v>
      </c>
      <c r="AGG41" s="11">
        <f t="shared" si="787"/>
        <v>0.2388888888888889</v>
      </c>
      <c r="AGH41" s="11">
        <f t="shared" si="787"/>
        <v>0.24027777777777778</v>
      </c>
      <c r="AGI41" s="11">
        <f t="shared" si="787"/>
        <v>0.24583333333333335</v>
      </c>
      <c r="AGJ41" s="11">
        <f t="shared" si="787"/>
        <v>0.24583333333333335</v>
      </c>
      <c r="AGK41" s="11">
        <f t="shared" si="787"/>
        <v>0.23819444444444446</v>
      </c>
      <c r="AGL41" s="11">
        <f t="shared" si="787"/>
        <v>0.24374999999999999</v>
      </c>
      <c r="AGM41" s="11">
        <f t="shared" si="787"/>
        <v>0.24374999999999999</v>
      </c>
      <c r="AGN41" s="11">
        <f t="shared" si="787"/>
        <v>0.25138888888888888</v>
      </c>
      <c r="AGO41" s="11">
        <f t="shared" si="787"/>
        <v>0.25138888888888888</v>
      </c>
      <c r="AGP41" s="11">
        <f t="shared" si="787"/>
        <v>0.24861111111111112</v>
      </c>
      <c r="AGQ41" s="11">
        <f t="shared" si="787"/>
        <v>0.24513888888888891</v>
      </c>
      <c r="AGR41" s="11">
        <f t="shared" si="787"/>
        <v>0.23472222222222225</v>
      </c>
      <c r="AGS41" s="11">
        <f t="shared" si="787"/>
        <v>0.24861111111111112</v>
      </c>
      <c r="AGT41" s="11">
        <f t="shared" si="787"/>
        <v>0.25763888888888892</v>
      </c>
      <c r="AGU41" s="11">
        <f t="shared" si="787"/>
        <v>0.24722222222222223</v>
      </c>
      <c r="AGV41" s="11">
        <f t="shared" si="787"/>
        <v>0.23541666666666669</v>
      </c>
      <c r="AGW41" s="11">
        <f t="shared" si="787"/>
        <v>0.25138888888888888</v>
      </c>
      <c r="AGX41" s="11">
        <f t="shared" si="787"/>
        <v>0.24444444444444444</v>
      </c>
      <c r="AGY41" s="11">
        <f t="shared" si="787"/>
        <v>0.25069444444444444</v>
      </c>
      <c r="AGZ41" s="11">
        <f t="shared" si="787"/>
        <v>0.24861111111111112</v>
      </c>
      <c r="AHA41" s="11">
        <f t="shared" si="787"/>
        <v>0.23541666666666669</v>
      </c>
      <c r="AHB41" s="11">
        <f t="shared" ref="AHB41:AHM41" si="788">ROUND(AHB40,0)/60/24</f>
        <v>0.24027777777777778</v>
      </c>
      <c r="AHC41" s="11">
        <f t="shared" si="788"/>
        <v>0.23819444444444446</v>
      </c>
      <c r="AHD41" s="11">
        <f t="shared" si="788"/>
        <v>0.2388888888888889</v>
      </c>
      <c r="AHE41" s="11">
        <f t="shared" si="788"/>
        <v>0.20902777777777778</v>
      </c>
      <c r="AHF41" s="11">
        <f t="shared" si="788"/>
        <v>0.24305555555555555</v>
      </c>
      <c r="AHG41" s="11">
        <f t="shared" si="788"/>
        <v>0.24513888888888891</v>
      </c>
      <c r="AHH41" s="11">
        <f t="shared" si="788"/>
        <v>0.24722222222222223</v>
      </c>
      <c r="AHI41" s="11">
        <f t="shared" si="788"/>
        <v>0.24166666666666667</v>
      </c>
      <c r="AHJ41" s="11">
        <f t="shared" si="788"/>
        <v>0.23611111111111113</v>
      </c>
      <c r="AHK41" s="11">
        <f t="shared" si="788"/>
        <v>0.24444444444444444</v>
      </c>
      <c r="AHL41" s="11">
        <f t="shared" si="788"/>
        <v>0.24374999999999999</v>
      </c>
      <c r="AHM41" s="11">
        <f t="shared" si="788"/>
        <v>0.24305555555555555</v>
      </c>
      <c r="AHN41" s="11">
        <f t="shared" ref="AHN41:AIJ41" si="789">ROUND(AHN40,0)/60/24</f>
        <v>0.24930555555555556</v>
      </c>
      <c r="AHO41" s="11">
        <f t="shared" si="789"/>
        <v>0.24722222222222223</v>
      </c>
      <c r="AHP41" s="11">
        <f t="shared" si="789"/>
        <v>0.24097222222222223</v>
      </c>
      <c r="AHQ41" s="11">
        <f t="shared" si="789"/>
        <v>0.24166666666666667</v>
      </c>
      <c r="AHR41" s="11">
        <f t="shared" si="789"/>
        <v>0.24166666666666667</v>
      </c>
      <c r="AHS41" s="11">
        <f t="shared" si="789"/>
        <v>0.24583333333333335</v>
      </c>
      <c r="AHT41" s="11">
        <f t="shared" si="789"/>
        <v>0.23541666666666669</v>
      </c>
      <c r="AHU41" s="11">
        <f t="shared" si="789"/>
        <v>0.23124999999999998</v>
      </c>
      <c r="AHV41" s="11">
        <f t="shared" si="789"/>
        <v>0.25</v>
      </c>
      <c r="AHW41" s="11">
        <f t="shared" si="789"/>
        <v>0.24305555555555555</v>
      </c>
      <c r="AHX41" s="11">
        <f t="shared" si="789"/>
        <v>0.24583333333333335</v>
      </c>
      <c r="AHY41" s="11">
        <f t="shared" si="789"/>
        <v>0.2388888888888889</v>
      </c>
      <c r="AHZ41" s="11">
        <f t="shared" si="789"/>
        <v>0.2298611111111111</v>
      </c>
      <c r="AIA41" s="11">
        <f t="shared" si="789"/>
        <v>0.24374999999999999</v>
      </c>
      <c r="AIB41" s="11">
        <f t="shared" si="789"/>
        <v>0.2298611111111111</v>
      </c>
      <c r="AIC41" s="11">
        <f t="shared" si="789"/>
        <v>0.23611111111111113</v>
      </c>
      <c r="AID41" s="11">
        <f t="shared" si="789"/>
        <v>0.23611111111111113</v>
      </c>
      <c r="AIE41" s="11">
        <f t="shared" si="789"/>
        <v>0.23472222222222225</v>
      </c>
      <c r="AIF41" s="11">
        <f t="shared" si="789"/>
        <v>0.24236111111111111</v>
      </c>
      <c r="AIG41" s="11">
        <f t="shared" si="789"/>
        <v>0.2388888888888889</v>
      </c>
      <c r="AIH41" s="11">
        <f t="shared" si="789"/>
        <v>0.23263888888888887</v>
      </c>
      <c r="AII41" s="11">
        <f t="shared" si="789"/>
        <v>0.22569444444444445</v>
      </c>
      <c r="AIJ41" s="11">
        <f t="shared" si="789"/>
        <v>0.23402777777777775</v>
      </c>
      <c r="AIK41" s="11">
        <f t="shared" ref="AIK41:AJH41" si="790">ROUND(AIK40,0)/60/24</f>
        <v>0.24791666666666667</v>
      </c>
      <c r="AIL41" s="11">
        <f t="shared" si="790"/>
        <v>0.2388888888888889</v>
      </c>
      <c r="AIM41" s="11">
        <f t="shared" si="790"/>
        <v>0.22638888888888889</v>
      </c>
      <c r="AIN41" s="11">
        <f t="shared" si="790"/>
        <v>0.22916666666666666</v>
      </c>
      <c r="AIO41" s="11">
        <f t="shared" si="790"/>
        <v>0.23958333333333334</v>
      </c>
      <c r="AIP41" s="11">
        <f t="shared" si="790"/>
        <v>0.24583333333333335</v>
      </c>
      <c r="AIQ41" s="11">
        <f t="shared" si="790"/>
        <v>0.23541666666666669</v>
      </c>
      <c r="AIR41" s="11">
        <f t="shared" si="790"/>
        <v>0.23124999999999998</v>
      </c>
      <c r="AIS41" s="11">
        <f t="shared" si="790"/>
        <v>0.22152777777777777</v>
      </c>
      <c r="AIT41" s="11">
        <f t="shared" si="790"/>
        <v>0.23541666666666669</v>
      </c>
      <c r="AIU41" s="11">
        <f t="shared" si="790"/>
        <v>0.23819444444444446</v>
      </c>
      <c r="AIV41" s="11">
        <f t="shared" si="790"/>
        <v>0.23541666666666669</v>
      </c>
      <c r="AIW41" s="11">
        <f t="shared" si="790"/>
        <v>0.22916666666666666</v>
      </c>
      <c r="AIX41" s="11">
        <f t="shared" si="790"/>
        <v>0.21875</v>
      </c>
      <c r="AIY41" s="11">
        <f t="shared" si="790"/>
        <v>0.2298611111111111</v>
      </c>
      <c r="AIZ41" s="11">
        <f t="shared" si="790"/>
        <v>0.23194444444444443</v>
      </c>
      <c r="AJA41" s="11">
        <f t="shared" si="790"/>
        <v>0.22430555555555556</v>
      </c>
      <c r="AJB41" s="11">
        <f t="shared" si="790"/>
        <v>0.22500000000000001</v>
      </c>
      <c r="AJC41" s="11">
        <f t="shared" si="790"/>
        <v>0.22916666666666666</v>
      </c>
      <c r="AJD41" s="11">
        <f t="shared" si="790"/>
        <v>0.23333333333333331</v>
      </c>
      <c r="AJE41" s="11">
        <f t="shared" si="790"/>
        <v>0.23263888888888887</v>
      </c>
      <c r="AJF41" s="11">
        <f t="shared" si="790"/>
        <v>0.22361111111111109</v>
      </c>
      <c r="AJG41" s="11">
        <f t="shared" si="790"/>
        <v>0.21805555555555556</v>
      </c>
      <c r="AJH41" s="11">
        <f t="shared" si="790"/>
        <v>0.22222222222222221</v>
      </c>
      <c r="AJI41" s="11">
        <f t="shared" ref="AJI41:AJZ41" si="791">ROUND(AJI40,0)/60/24</f>
        <v>0.22708333333333333</v>
      </c>
      <c r="AJJ41" s="11">
        <f t="shared" si="791"/>
        <v>0.23194444444444443</v>
      </c>
      <c r="AJK41" s="11">
        <f t="shared" si="791"/>
        <v>0.22430555555555556</v>
      </c>
      <c r="AJL41" s="11">
        <f t="shared" si="791"/>
        <v>0.22013888888888888</v>
      </c>
      <c r="AJM41" s="11">
        <f t="shared" si="791"/>
        <v>0.22430555555555556</v>
      </c>
      <c r="AJN41" s="11">
        <f t="shared" si="791"/>
        <v>0.2298611111111111</v>
      </c>
      <c r="AJO41" s="11">
        <f t="shared" si="791"/>
        <v>0.23541666666666669</v>
      </c>
      <c r="AJP41" s="11">
        <f t="shared" si="791"/>
        <v>0.22916666666666666</v>
      </c>
      <c r="AJQ41" s="11">
        <f t="shared" si="791"/>
        <v>0.22638888888888889</v>
      </c>
      <c r="AJR41" s="11">
        <f t="shared" si="791"/>
        <v>0.22638888888888889</v>
      </c>
      <c r="AJS41" s="11">
        <f t="shared" si="791"/>
        <v>0.24097222222222223</v>
      </c>
      <c r="AJT41" s="11">
        <f t="shared" si="791"/>
        <v>0.23263888888888887</v>
      </c>
      <c r="AJU41" s="11">
        <f t="shared" si="791"/>
        <v>0.22777777777777777</v>
      </c>
      <c r="AJV41" s="11">
        <f t="shared" si="791"/>
        <v>0.24722222222222223</v>
      </c>
      <c r="AJW41" s="11">
        <f t="shared" si="791"/>
        <v>0.24097222222222223</v>
      </c>
      <c r="AJX41" s="11">
        <f t="shared" si="791"/>
        <v>0.23750000000000002</v>
      </c>
      <c r="AJY41" s="11">
        <f t="shared" si="791"/>
        <v>0.2388888888888889</v>
      </c>
      <c r="AJZ41" s="11">
        <f t="shared" si="791"/>
        <v>0.24027777777777778</v>
      </c>
      <c r="AKA41" s="11">
        <f t="shared" ref="AKA41:AKB41" si="792">ROUND(AKA40,0)/60/24</f>
        <v>0.23819444444444446</v>
      </c>
      <c r="AKB41" s="11">
        <f t="shared" si="792"/>
        <v>0.22916666666666666</v>
      </c>
      <c r="AKC41" s="11">
        <f t="shared" ref="AKC41:AKS41" si="793">ROUND(AKC40,0)/60/24</f>
        <v>0.24513888888888891</v>
      </c>
      <c r="AKD41" s="11">
        <f t="shared" si="793"/>
        <v>0.22708333333333333</v>
      </c>
      <c r="AKE41" s="11">
        <f t="shared" si="793"/>
        <v>0.21944444444444444</v>
      </c>
      <c r="AKF41" s="11">
        <f t="shared" si="793"/>
        <v>0.23541666666666669</v>
      </c>
      <c r="AKG41" s="11">
        <f t="shared" si="793"/>
        <v>0.2298611111111111</v>
      </c>
      <c r="AKH41" s="11">
        <f t="shared" si="793"/>
        <v>0.24444444444444444</v>
      </c>
      <c r="AKI41" s="11">
        <f t="shared" si="793"/>
        <v>0.24374999999999999</v>
      </c>
      <c r="AKJ41" s="11">
        <f t="shared" si="793"/>
        <v>0.23750000000000002</v>
      </c>
      <c r="AKK41" s="11">
        <f t="shared" si="793"/>
        <v>0.24305555555555555</v>
      </c>
      <c r="AKL41" s="11">
        <f t="shared" si="793"/>
        <v>0.24583333333333335</v>
      </c>
      <c r="AKM41" s="11">
        <f t="shared" si="793"/>
        <v>0.24374999999999999</v>
      </c>
      <c r="AKN41" s="11">
        <f t="shared" si="793"/>
        <v>0.24583333333333335</v>
      </c>
      <c r="AKO41" s="11">
        <f t="shared" si="793"/>
        <v>0.21805555555555556</v>
      </c>
      <c r="AKP41" s="11">
        <f t="shared" si="793"/>
        <v>0.24722222222222223</v>
      </c>
      <c r="AKQ41" s="11">
        <f t="shared" si="793"/>
        <v>0.25277777777777777</v>
      </c>
      <c r="AKR41" s="11">
        <f t="shared" si="793"/>
        <v>0.23819444444444446</v>
      </c>
      <c r="AKS41" s="11">
        <f t="shared" si="793"/>
        <v>0.24027777777777778</v>
      </c>
      <c r="AKT41" s="11">
        <f t="shared" ref="AKT41" si="794">ROUND(AKT40,0)/60/24</f>
        <v>0.24861111111111112</v>
      </c>
      <c r="AKU41" s="11">
        <f t="shared" ref="AKU41:ALO41" si="795">ROUND(AKU40,0)/60/24</f>
        <v>0.24236111111111111</v>
      </c>
      <c r="AKV41" s="11">
        <f t="shared" si="795"/>
        <v>0.23611111111111113</v>
      </c>
      <c r="AKW41" s="11">
        <f t="shared" si="795"/>
        <v>0.23541666666666669</v>
      </c>
      <c r="AKX41" s="11">
        <f t="shared" si="795"/>
        <v>0.22708333333333333</v>
      </c>
      <c r="AKY41" s="11">
        <f t="shared" si="795"/>
        <v>0.23472222222222225</v>
      </c>
      <c r="AKZ41" s="11">
        <f t="shared" si="795"/>
        <v>0.25277777777777777</v>
      </c>
      <c r="ALA41" s="11">
        <f t="shared" si="795"/>
        <v>0.24722222222222223</v>
      </c>
      <c r="ALB41" s="11">
        <f t="shared" si="795"/>
        <v>0.24236111111111111</v>
      </c>
      <c r="ALC41" s="11">
        <f t="shared" si="795"/>
        <v>0.23194444444444443</v>
      </c>
      <c r="ALD41" s="11">
        <f t="shared" si="795"/>
        <v>0.25138888888888888</v>
      </c>
      <c r="ALE41" s="11">
        <f t="shared" si="795"/>
        <v>0.24861111111111112</v>
      </c>
      <c r="ALF41" s="11">
        <f t="shared" si="795"/>
        <v>0.24861111111111112</v>
      </c>
      <c r="ALG41" s="11">
        <f t="shared" si="795"/>
        <v>0.23819444444444446</v>
      </c>
      <c r="ALH41" s="11">
        <f t="shared" si="795"/>
        <v>0.24444444444444444</v>
      </c>
      <c r="ALI41" s="11">
        <f t="shared" si="795"/>
        <v>0.25069444444444444</v>
      </c>
      <c r="ALJ41" s="11">
        <f t="shared" si="795"/>
        <v>0.25347222222222221</v>
      </c>
      <c r="ALK41" s="11">
        <f t="shared" si="795"/>
        <v>0.24722222222222223</v>
      </c>
      <c r="ALL41" s="11">
        <f t="shared" si="795"/>
        <v>0.25972222222222224</v>
      </c>
      <c r="ALM41" s="11">
        <f t="shared" si="795"/>
        <v>0.25208333333333333</v>
      </c>
      <c r="ALN41" s="11">
        <f t="shared" si="795"/>
        <v>0.25</v>
      </c>
      <c r="ALO41" s="11">
        <f t="shared" si="795"/>
        <v>0.24027777777777778</v>
      </c>
      <c r="ALP41" s="11">
        <f t="shared" ref="ALP41:AMH41" si="796">ROUND(ALP40,0)/60/24</f>
        <v>0.23402777777777775</v>
      </c>
      <c r="ALQ41" s="11">
        <f t="shared" si="796"/>
        <v>0.23680555555555557</v>
      </c>
      <c r="ALR41" s="11">
        <f t="shared" si="796"/>
        <v>0.24305555555555555</v>
      </c>
      <c r="ALS41" s="11">
        <f t="shared" si="796"/>
        <v>0.24097222222222223</v>
      </c>
      <c r="ALT41" s="11">
        <f t="shared" si="796"/>
        <v>0.23333333333333331</v>
      </c>
      <c r="ALU41" s="11">
        <f t="shared" si="796"/>
        <v>0.25277777777777777</v>
      </c>
      <c r="ALV41" s="11">
        <f t="shared" si="796"/>
        <v>0.24930555555555556</v>
      </c>
      <c r="ALW41" s="11">
        <f t="shared" si="796"/>
        <v>0.24861111111111112</v>
      </c>
      <c r="ALX41" s="11">
        <f t="shared" si="796"/>
        <v>0.23958333333333334</v>
      </c>
      <c r="ALY41" s="11">
        <f t="shared" si="796"/>
        <v>0.23402777777777775</v>
      </c>
      <c r="ALZ41" s="11">
        <f t="shared" si="796"/>
        <v>0.24027777777777778</v>
      </c>
      <c r="AMA41" s="11">
        <f t="shared" si="796"/>
        <v>0.24652777777777779</v>
      </c>
      <c r="AMB41" s="11">
        <f t="shared" si="796"/>
        <v>0.24583333333333335</v>
      </c>
      <c r="AMC41" s="11">
        <f t="shared" si="796"/>
        <v>0.24305555555555555</v>
      </c>
      <c r="AMD41" s="11">
        <f t="shared" si="796"/>
        <v>0.25694444444444448</v>
      </c>
      <c r="AME41" s="11">
        <f t="shared" si="796"/>
        <v>0.25</v>
      </c>
      <c r="AMF41" s="11">
        <f t="shared" si="796"/>
        <v>0.25416666666666665</v>
      </c>
      <c r="AMG41" s="11">
        <f t="shared" si="796"/>
        <v>0.24236111111111111</v>
      </c>
      <c r="AMH41" s="11">
        <f t="shared" si="796"/>
        <v>0.24722222222222223</v>
      </c>
      <c r="AMI41" s="11">
        <f t="shared" ref="AMI41:ANB41" si="797">ROUND(AMI40,0)/60/24</f>
        <v>0.25555555555555559</v>
      </c>
      <c r="AMJ41" s="11">
        <f t="shared" si="797"/>
        <v>0.26111111111111113</v>
      </c>
      <c r="AMK41" s="11">
        <f t="shared" si="797"/>
        <v>0.24513888888888891</v>
      </c>
      <c r="AML41" s="11">
        <f t="shared" si="797"/>
        <v>0.24097222222222223</v>
      </c>
      <c r="AMM41" s="11">
        <f t="shared" si="797"/>
        <v>0.23819444444444446</v>
      </c>
      <c r="AMN41" s="11">
        <f t="shared" si="797"/>
        <v>0.24166666666666667</v>
      </c>
      <c r="AMO41" s="11">
        <f t="shared" si="797"/>
        <v>0.24930555555555556</v>
      </c>
      <c r="AMP41" s="11">
        <f t="shared" si="797"/>
        <v>0.2388888888888889</v>
      </c>
      <c r="AMQ41" s="11">
        <f t="shared" si="797"/>
        <v>0.24027777777777778</v>
      </c>
      <c r="AMR41" s="11">
        <f t="shared" si="797"/>
        <v>0.23819444444444446</v>
      </c>
      <c r="AMS41" s="11">
        <f t="shared" si="797"/>
        <v>0.23541666666666669</v>
      </c>
      <c r="AMT41" s="11">
        <f t="shared" si="797"/>
        <v>0.23750000000000002</v>
      </c>
      <c r="AMU41" s="11">
        <f t="shared" si="797"/>
        <v>0.24027777777777778</v>
      </c>
      <c r="AMV41" s="11">
        <f t="shared" si="797"/>
        <v>0.23333333333333331</v>
      </c>
      <c r="AMW41" s="11">
        <f t="shared" si="797"/>
        <v>0.23402777777777775</v>
      </c>
      <c r="AMX41" s="11">
        <f t="shared" si="797"/>
        <v>0.24374999999999999</v>
      </c>
      <c r="AMY41" s="11">
        <f t="shared" si="797"/>
        <v>0.23958333333333334</v>
      </c>
      <c r="AMZ41" s="11">
        <f t="shared" si="797"/>
        <v>0.2388888888888889</v>
      </c>
      <c r="ANA41" s="11">
        <f t="shared" si="797"/>
        <v>0.24027777777777778</v>
      </c>
      <c r="ANB41" s="11">
        <f t="shared" si="797"/>
        <v>0.24722222222222223</v>
      </c>
      <c r="ANC41" s="11">
        <f t="shared" ref="ANC41:ANV41" si="798">ROUND(ANC40,0)/60/24</f>
        <v>0.25763888888888892</v>
      </c>
      <c r="AND41" s="11">
        <f t="shared" si="798"/>
        <v>0.25833333333333336</v>
      </c>
      <c r="ANE41" s="11">
        <f t="shared" si="798"/>
        <v>0.25694444444444448</v>
      </c>
      <c r="ANF41" s="11">
        <f t="shared" si="798"/>
        <v>0.2388888888888889</v>
      </c>
      <c r="ANG41" s="11">
        <f t="shared" si="798"/>
        <v>0.23819444444444446</v>
      </c>
      <c r="ANH41" s="11">
        <f t="shared" si="798"/>
        <v>0.25</v>
      </c>
      <c r="ANI41" s="11">
        <f t="shared" si="798"/>
        <v>0.24652777777777779</v>
      </c>
      <c r="ANJ41" s="11">
        <f t="shared" si="798"/>
        <v>0.24305555555555555</v>
      </c>
      <c r="ANK41" s="11">
        <f t="shared" si="798"/>
        <v>0.24305555555555555</v>
      </c>
      <c r="ANL41" s="11">
        <f t="shared" si="798"/>
        <v>0.23611111111111113</v>
      </c>
      <c r="ANM41" s="11">
        <f t="shared" si="798"/>
        <v>0.25208333333333333</v>
      </c>
      <c r="ANN41" s="11">
        <f t="shared" si="798"/>
        <v>0.25694444444444448</v>
      </c>
      <c r="ANO41" s="11">
        <f t="shared" si="798"/>
        <v>0.24722222222222223</v>
      </c>
      <c r="ANP41" s="11">
        <f t="shared" si="798"/>
        <v>0.25347222222222221</v>
      </c>
      <c r="ANQ41" s="11">
        <f t="shared" si="798"/>
        <v>0.24236111111111111</v>
      </c>
      <c r="ANR41" s="11">
        <f t="shared" si="798"/>
        <v>0.25069444444444444</v>
      </c>
      <c r="ANS41" s="11">
        <f t="shared" si="798"/>
        <v>0.25347222222222221</v>
      </c>
      <c r="ANT41" s="11">
        <f t="shared" si="798"/>
        <v>0.25069444444444444</v>
      </c>
      <c r="ANU41" s="11">
        <f t="shared" si="798"/>
        <v>0.24583333333333335</v>
      </c>
      <c r="ANV41" s="11">
        <f t="shared" si="798"/>
        <v>0.24722222222222223</v>
      </c>
      <c r="ANW41" s="11">
        <f t="shared" ref="ANW41:AOT41" si="799">ROUND(ANW40,0)/60/24</f>
        <v>0.25486111111111109</v>
      </c>
      <c r="ANX41" s="11">
        <f t="shared" si="799"/>
        <v>0.24930555555555556</v>
      </c>
      <c r="ANY41" s="11">
        <f t="shared" si="799"/>
        <v>0.25347222222222221</v>
      </c>
      <c r="ANZ41" s="11">
        <f t="shared" si="799"/>
        <v>0.23194444444444443</v>
      </c>
      <c r="AOA41" s="11">
        <f t="shared" si="799"/>
        <v>0.23472222222222225</v>
      </c>
      <c r="AOB41" s="11">
        <f t="shared" si="799"/>
        <v>0.25555555555555559</v>
      </c>
      <c r="AOC41" s="11">
        <f t="shared" si="799"/>
        <v>0.24930555555555556</v>
      </c>
      <c r="AOD41" s="11">
        <f t="shared" si="799"/>
        <v>0.24583333333333335</v>
      </c>
      <c r="AOE41" s="11">
        <f t="shared" si="799"/>
        <v>0.23958333333333334</v>
      </c>
      <c r="AOF41" s="11">
        <f t="shared" si="799"/>
        <v>0.23680555555555557</v>
      </c>
      <c r="AOG41" s="11">
        <f t="shared" si="799"/>
        <v>0.25416666666666665</v>
      </c>
      <c r="AOH41" s="11">
        <f t="shared" si="799"/>
        <v>0.24236111111111111</v>
      </c>
      <c r="AOI41" s="11">
        <f t="shared" si="799"/>
        <v>0.24861111111111112</v>
      </c>
      <c r="AOJ41" s="11">
        <f t="shared" si="799"/>
        <v>0.23402777777777775</v>
      </c>
      <c r="AOK41" s="11">
        <f t="shared" si="799"/>
        <v>0.24513888888888891</v>
      </c>
      <c r="AOL41" s="11">
        <f t="shared" si="799"/>
        <v>0.24444444444444444</v>
      </c>
      <c r="AOM41" s="11">
        <f t="shared" si="799"/>
        <v>0.25138888888888888</v>
      </c>
      <c r="AON41" s="11">
        <f t="shared" si="799"/>
        <v>0.23958333333333334</v>
      </c>
      <c r="AOO41" s="11">
        <f t="shared" si="799"/>
        <v>0.23611111111111113</v>
      </c>
      <c r="AOP41" s="11">
        <f t="shared" si="799"/>
        <v>0.24861111111111112</v>
      </c>
      <c r="AOQ41" s="11">
        <f t="shared" si="799"/>
        <v>0.25347222222222221</v>
      </c>
      <c r="AOR41" s="11">
        <f t="shared" si="799"/>
        <v>0.25277777777777777</v>
      </c>
      <c r="AOS41" s="11">
        <f t="shared" si="799"/>
        <v>0.24097222222222223</v>
      </c>
      <c r="AOT41" s="11">
        <f t="shared" si="799"/>
        <v>0.23819444444444446</v>
      </c>
      <c r="AOU41" s="11">
        <f t="shared" ref="AOU41:APM41" si="800">ROUND(AOU40,0)/60/24</f>
        <v>0.25138888888888888</v>
      </c>
      <c r="AOV41" s="11">
        <f t="shared" si="800"/>
        <v>0.23541666666666669</v>
      </c>
      <c r="AOW41" s="11">
        <f t="shared" si="800"/>
        <v>0.22083333333333333</v>
      </c>
      <c r="AOX41" s="11">
        <f t="shared" si="800"/>
        <v>0.22013888888888888</v>
      </c>
      <c r="AOY41" s="11">
        <f t="shared" si="800"/>
        <v>0.22638888888888889</v>
      </c>
      <c r="AOZ41" s="11">
        <f t="shared" si="800"/>
        <v>0.24444444444444444</v>
      </c>
      <c r="APA41" s="11">
        <f t="shared" si="800"/>
        <v>0.24166666666666667</v>
      </c>
      <c r="APB41" s="11">
        <f t="shared" si="800"/>
        <v>0.24027777777777778</v>
      </c>
      <c r="APC41" s="11">
        <f t="shared" si="800"/>
        <v>0.24166666666666667</v>
      </c>
      <c r="APD41" s="11">
        <f t="shared" si="800"/>
        <v>0.23124999999999998</v>
      </c>
      <c r="APE41" s="11">
        <f t="shared" si="800"/>
        <v>0.23611111111111113</v>
      </c>
      <c r="APF41" s="11">
        <f t="shared" si="800"/>
        <v>0.23680555555555557</v>
      </c>
      <c r="APG41" s="11">
        <f t="shared" si="800"/>
        <v>0.23750000000000002</v>
      </c>
      <c r="APH41" s="11">
        <f t="shared" si="800"/>
        <v>0.24097222222222223</v>
      </c>
      <c r="API41" s="11">
        <f t="shared" si="800"/>
        <v>0.23541666666666669</v>
      </c>
      <c r="APJ41" s="11">
        <f t="shared" si="800"/>
        <v>0.24930555555555556</v>
      </c>
      <c r="APK41" s="11">
        <f t="shared" si="800"/>
        <v>0.24930555555555556</v>
      </c>
      <c r="APL41" s="11">
        <f t="shared" si="800"/>
        <v>0.25208333333333333</v>
      </c>
      <c r="APM41" s="11">
        <f t="shared" si="800"/>
        <v>0.23611111111111113</v>
      </c>
      <c r="APN41" s="11">
        <f t="shared" ref="APN41:APR41" si="801">ROUND(APN40,0)/60/24</f>
        <v>0.25347222222222221</v>
      </c>
      <c r="APO41" s="11">
        <f t="shared" si="801"/>
        <v>0.25138888888888888</v>
      </c>
      <c r="APP41" s="11">
        <f t="shared" si="801"/>
        <v>0.23402777777777775</v>
      </c>
      <c r="APQ41" s="11">
        <f t="shared" si="801"/>
        <v>0.21736111111111112</v>
      </c>
      <c r="APR41" s="11">
        <f t="shared" si="801"/>
        <v>0.21875</v>
      </c>
      <c r="APS41" s="11">
        <f t="shared" ref="APS41:APW41" si="802">ROUND(APS40,0)/60/24</f>
        <v>0.24097222222222223</v>
      </c>
      <c r="APT41" s="11">
        <f t="shared" si="802"/>
        <v>0.24097222222222223</v>
      </c>
      <c r="APU41" s="11">
        <f t="shared" si="802"/>
        <v>0.24236111111111111</v>
      </c>
      <c r="APV41" s="11">
        <f t="shared" si="802"/>
        <v>0.23750000000000002</v>
      </c>
      <c r="APW41" s="11">
        <f t="shared" si="802"/>
        <v>0.22500000000000001</v>
      </c>
      <c r="APX41" s="11">
        <f t="shared" ref="APX41:AQB41" si="803">ROUND(APX40,0)/60/24</f>
        <v>0.25138888888888888</v>
      </c>
      <c r="APY41" s="11">
        <f t="shared" si="803"/>
        <v>0.23958333333333334</v>
      </c>
      <c r="APZ41" s="11">
        <f t="shared" si="803"/>
        <v>0.24722222222222223</v>
      </c>
      <c r="AQA41" s="11">
        <f t="shared" si="803"/>
        <v>0.24305555555555555</v>
      </c>
      <c r="AQB41" s="11">
        <f t="shared" si="803"/>
        <v>0.22847222222222222</v>
      </c>
      <c r="AQC41" s="11">
        <f t="shared" ref="AQC41:AQG41" si="804">ROUND(AQC40,0)/60/24</f>
        <v>0.24513888888888891</v>
      </c>
      <c r="AQD41" s="11">
        <f t="shared" si="804"/>
        <v>0.24861111111111112</v>
      </c>
      <c r="AQE41" s="11">
        <f t="shared" ref="AQE41:AQF41" si="805">ROUND(AQE40,0)/60/24</f>
        <v>0.24444444444444444</v>
      </c>
      <c r="AQF41" s="11">
        <f t="shared" si="805"/>
        <v>0.24374999999999999</v>
      </c>
      <c r="AQG41" s="11">
        <f t="shared" si="804"/>
        <v>0.23750000000000002</v>
      </c>
    </row>
    <row r="42" spans="1:1125" s="21" customFormat="1" ht="20.25" customHeight="1" x14ac:dyDescent="0.25">
      <c r="A42" s="31" t="s">
        <v>29</v>
      </c>
      <c r="B42" s="24">
        <v>22</v>
      </c>
      <c r="C42" s="24">
        <v>21</v>
      </c>
      <c r="D42" s="24">
        <v>23</v>
      </c>
      <c r="E42" s="24">
        <v>23</v>
      </c>
      <c r="F42" s="24">
        <v>23</v>
      </c>
      <c r="G42" s="24">
        <v>23</v>
      </c>
      <c r="H42" s="24">
        <v>24</v>
      </c>
      <c r="I42" s="24">
        <v>22</v>
      </c>
      <c r="J42" s="24">
        <v>23</v>
      </c>
      <c r="K42" s="24">
        <v>23</v>
      </c>
      <c r="L42" s="24">
        <v>23</v>
      </c>
      <c r="M42" s="24">
        <v>24</v>
      </c>
      <c r="N42" s="24">
        <v>23</v>
      </c>
      <c r="O42" s="24">
        <v>23</v>
      </c>
      <c r="P42" s="24">
        <v>23</v>
      </c>
      <c r="Q42" s="24">
        <v>23</v>
      </c>
      <c r="R42" s="24">
        <v>23</v>
      </c>
      <c r="S42" s="24">
        <v>23</v>
      </c>
      <c r="T42" s="24">
        <v>22</v>
      </c>
      <c r="U42" s="24">
        <v>21</v>
      </c>
      <c r="V42" s="24">
        <v>22</v>
      </c>
      <c r="W42" s="24">
        <v>22</v>
      </c>
      <c r="X42" s="24">
        <v>23</v>
      </c>
      <c r="Y42" s="24">
        <v>23</v>
      </c>
      <c r="Z42" s="24">
        <v>22</v>
      </c>
      <c r="AA42" s="24">
        <v>23</v>
      </c>
      <c r="AB42" s="24">
        <v>23</v>
      </c>
      <c r="AC42" s="24">
        <v>24</v>
      </c>
      <c r="AD42" s="24">
        <v>24</v>
      </c>
      <c r="AE42" s="24">
        <v>24</v>
      </c>
      <c r="AF42" s="24">
        <v>24</v>
      </c>
      <c r="AG42" s="24">
        <v>23</v>
      </c>
      <c r="AH42" s="24">
        <v>23</v>
      </c>
      <c r="AI42" s="24">
        <v>24</v>
      </c>
      <c r="AJ42" s="24">
        <v>23</v>
      </c>
      <c r="AK42" s="24">
        <v>23</v>
      </c>
      <c r="AL42" s="24">
        <v>24</v>
      </c>
      <c r="AM42" s="24">
        <v>24</v>
      </c>
      <c r="AN42" s="24">
        <v>23</v>
      </c>
      <c r="AO42" s="24">
        <v>23</v>
      </c>
      <c r="AP42" s="24">
        <v>23</v>
      </c>
      <c r="AQ42" s="24">
        <v>23</v>
      </c>
      <c r="AR42" s="24">
        <v>22</v>
      </c>
      <c r="AS42" s="24">
        <v>23</v>
      </c>
      <c r="AT42" s="24">
        <v>23</v>
      </c>
      <c r="AU42" s="24">
        <v>23</v>
      </c>
      <c r="AV42" s="24">
        <v>24</v>
      </c>
      <c r="AW42" s="24">
        <v>25</v>
      </c>
      <c r="AX42" s="24">
        <v>24</v>
      </c>
      <c r="AY42" s="24">
        <v>24</v>
      </c>
      <c r="AZ42" s="24">
        <v>24</v>
      </c>
      <c r="BA42" s="24">
        <v>24</v>
      </c>
      <c r="BB42" s="24">
        <v>24</v>
      </c>
      <c r="BC42" s="24">
        <v>23</v>
      </c>
      <c r="BD42" s="24">
        <v>24</v>
      </c>
      <c r="BE42" s="24">
        <v>23</v>
      </c>
      <c r="BF42" s="24">
        <v>24</v>
      </c>
      <c r="BG42" s="24">
        <v>24</v>
      </c>
      <c r="BH42" s="24">
        <v>24</v>
      </c>
      <c r="BI42" s="24">
        <v>24</v>
      </c>
      <c r="BJ42" s="24">
        <v>24</v>
      </c>
      <c r="BK42" s="24">
        <v>25</v>
      </c>
      <c r="BL42" s="24">
        <v>23</v>
      </c>
      <c r="BM42" s="24">
        <v>23</v>
      </c>
      <c r="BN42" s="24">
        <v>24</v>
      </c>
      <c r="BO42" s="24">
        <v>24</v>
      </c>
      <c r="BP42" s="24">
        <v>23</v>
      </c>
      <c r="BQ42" s="24">
        <v>24</v>
      </c>
      <c r="BR42" s="24">
        <v>23</v>
      </c>
      <c r="BS42" s="24">
        <v>23</v>
      </c>
      <c r="BT42" s="24">
        <v>23</v>
      </c>
      <c r="BU42" s="24">
        <v>24</v>
      </c>
      <c r="BV42" s="24">
        <v>23</v>
      </c>
      <c r="BW42" s="24">
        <v>23</v>
      </c>
      <c r="BX42" s="24">
        <v>24</v>
      </c>
      <c r="BY42" s="24">
        <v>24</v>
      </c>
      <c r="BZ42" s="24">
        <v>24</v>
      </c>
      <c r="CA42" s="24">
        <v>23</v>
      </c>
      <c r="CB42" s="24">
        <v>23</v>
      </c>
      <c r="CC42" s="24">
        <v>24</v>
      </c>
      <c r="CD42" s="24">
        <v>24</v>
      </c>
      <c r="CE42" s="24">
        <v>24</v>
      </c>
      <c r="CF42" s="24">
        <v>24</v>
      </c>
      <c r="CG42" s="24">
        <v>24</v>
      </c>
      <c r="CH42" s="24">
        <v>24</v>
      </c>
      <c r="CI42" s="24">
        <v>24</v>
      </c>
      <c r="CJ42" s="24">
        <v>25</v>
      </c>
      <c r="CK42" s="24">
        <v>24</v>
      </c>
      <c r="CL42" s="24">
        <v>25</v>
      </c>
      <c r="CM42" s="24">
        <v>24</v>
      </c>
      <c r="CN42" s="24">
        <v>24</v>
      </c>
      <c r="CO42" s="24">
        <v>24</v>
      </c>
      <c r="CP42" s="24">
        <v>24</v>
      </c>
      <c r="CQ42" s="24">
        <v>24</v>
      </c>
      <c r="CR42" s="24">
        <v>24</v>
      </c>
      <c r="CS42" s="24">
        <v>25</v>
      </c>
      <c r="CT42" s="24">
        <v>24</v>
      </c>
      <c r="CU42" s="24">
        <v>24</v>
      </c>
      <c r="CV42" s="24">
        <v>24</v>
      </c>
      <c r="CW42" s="24">
        <v>25</v>
      </c>
      <c r="CX42" s="24">
        <v>25</v>
      </c>
      <c r="CY42" s="24">
        <v>25</v>
      </c>
      <c r="CZ42" s="24">
        <v>24</v>
      </c>
      <c r="DA42" s="24">
        <v>23</v>
      </c>
      <c r="DB42" s="24">
        <v>23</v>
      </c>
      <c r="DC42" s="24">
        <v>24</v>
      </c>
      <c r="DD42" s="24">
        <v>25</v>
      </c>
      <c r="DE42" s="24">
        <v>24</v>
      </c>
      <c r="DF42" s="24">
        <v>24</v>
      </c>
      <c r="DG42" s="24">
        <v>24</v>
      </c>
      <c r="DH42" s="24">
        <v>24</v>
      </c>
      <c r="DI42" s="24">
        <v>23</v>
      </c>
      <c r="DJ42" s="24">
        <v>24</v>
      </c>
      <c r="DK42" s="24">
        <v>25</v>
      </c>
      <c r="DL42" s="24">
        <v>24</v>
      </c>
      <c r="DM42" s="24">
        <v>24</v>
      </c>
      <c r="DN42" s="24">
        <v>23</v>
      </c>
      <c r="DO42" s="24">
        <v>24</v>
      </c>
      <c r="DP42" s="24">
        <v>24</v>
      </c>
      <c r="DQ42" s="24">
        <v>24</v>
      </c>
      <c r="DR42" s="24">
        <v>24</v>
      </c>
      <c r="DS42" s="24">
        <v>23</v>
      </c>
      <c r="DT42" s="24">
        <v>23</v>
      </c>
      <c r="DU42" s="24">
        <v>23</v>
      </c>
      <c r="DV42" s="24">
        <v>23</v>
      </c>
      <c r="DW42" s="24">
        <v>24</v>
      </c>
      <c r="DX42" s="24">
        <v>23</v>
      </c>
      <c r="DY42" s="24">
        <v>23</v>
      </c>
      <c r="DZ42" s="24">
        <v>23</v>
      </c>
      <c r="EA42" s="24">
        <v>24</v>
      </c>
      <c r="EB42" s="24">
        <v>24</v>
      </c>
      <c r="EC42" s="24">
        <v>24</v>
      </c>
      <c r="ED42" s="24">
        <v>23</v>
      </c>
      <c r="EE42" s="24">
        <v>23</v>
      </c>
      <c r="EF42" s="24">
        <v>23</v>
      </c>
      <c r="EG42" s="24">
        <v>24</v>
      </c>
      <c r="EH42" s="24">
        <v>23</v>
      </c>
      <c r="EI42" s="24">
        <v>24</v>
      </c>
      <c r="EJ42" s="24">
        <v>24</v>
      </c>
      <c r="EK42" s="24">
        <v>23</v>
      </c>
      <c r="EL42" s="24">
        <v>23</v>
      </c>
      <c r="EM42" s="24">
        <v>21</v>
      </c>
      <c r="EN42" s="24">
        <v>22</v>
      </c>
      <c r="EO42" s="24">
        <v>22</v>
      </c>
      <c r="EP42" s="24">
        <v>23</v>
      </c>
      <c r="EQ42" s="24">
        <v>24</v>
      </c>
      <c r="ER42" s="24">
        <v>22</v>
      </c>
      <c r="ES42" s="24">
        <v>22</v>
      </c>
      <c r="ET42" s="24">
        <v>22</v>
      </c>
      <c r="EU42" s="24">
        <v>23</v>
      </c>
      <c r="EV42" s="24">
        <v>24</v>
      </c>
      <c r="EW42" s="24">
        <v>24</v>
      </c>
      <c r="EX42" s="24">
        <v>24</v>
      </c>
      <c r="EY42" s="24">
        <v>24</v>
      </c>
      <c r="EZ42" s="24">
        <v>22</v>
      </c>
      <c r="FA42" s="24">
        <v>22</v>
      </c>
      <c r="FB42" s="24">
        <v>22</v>
      </c>
      <c r="FC42" s="24">
        <v>20</v>
      </c>
      <c r="FD42" s="24">
        <v>20</v>
      </c>
      <c r="FE42" s="24">
        <v>22</v>
      </c>
      <c r="FF42" s="24">
        <v>23</v>
      </c>
      <c r="FG42" s="24">
        <v>23</v>
      </c>
      <c r="FH42" s="24">
        <v>23</v>
      </c>
      <c r="FI42" s="24">
        <v>23</v>
      </c>
      <c r="FJ42" s="24">
        <v>23</v>
      </c>
      <c r="FK42" s="24">
        <v>23</v>
      </c>
      <c r="FL42" s="24">
        <v>24</v>
      </c>
      <c r="FM42" s="24">
        <v>23</v>
      </c>
      <c r="FN42" s="24">
        <v>22</v>
      </c>
      <c r="FO42" s="24">
        <v>23</v>
      </c>
      <c r="FP42" s="24">
        <v>23</v>
      </c>
      <c r="FQ42" s="24">
        <v>24</v>
      </c>
      <c r="FR42" s="24">
        <v>23</v>
      </c>
      <c r="FS42" s="24">
        <v>24</v>
      </c>
      <c r="FT42" s="24">
        <v>24</v>
      </c>
      <c r="FU42" s="24">
        <v>24</v>
      </c>
      <c r="FV42" s="24">
        <v>23</v>
      </c>
      <c r="FW42" s="24">
        <v>23</v>
      </c>
      <c r="FX42" s="24">
        <v>24</v>
      </c>
      <c r="FY42" s="24">
        <v>24</v>
      </c>
      <c r="FZ42" s="24">
        <v>23</v>
      </c>
      <c r="GA42" s="24">
        <v>23</v>
      </c>
      <c r="GB42" s="24">
        <v>24</v>
      </c>
      <c r="GC42" s="24">
        <v>23</v>
      </c>
      <c r="GD42" s="24">
        <v>23</v>
      </c>
      <c r="GE42" s="24">
        <v>23</v>
      </c>
      <c r="GF42" s="24">
        <v>23</v>
      </c>
      <c r="GG42" s="24">
        <v>22</v>
      </c>
      <c r="GH42" s="24">
        <v>22</v>
      </c>
      <c r="GI42" s="24">
        <v>23</v>
      </c>
      <c r="GJ42" s="24">
        <v>23</v>
      </c>
      <c r="GK42" s="24">
        <v>22</v>
      </c>
      <c r="GL42" s="24">
        <v>23</v>
      </c>
      <c r="GM42" s="24">
        <v>24</v>
      </c>
      <c r="GN42" s="24">
        <v>22</v>
      </c>
      <c r="GO42" s="24">
        <v>23</v>
      </c>
      <c r="GP42" s="24">
        <v>23</v>
      </c>
      <c r="GQ42" s="24">
        <v>22</v>
      </c>
      <c r="GR42" s="24">
        <v>22</v>
      </c>
      <c r="GS42" s="24">
        <v>22</v>
      </c>
      <c r="GT42" s="24">
        <v>23</v>
      </c>
      <c r="GU42" s="24">
        <v>23</v>
      </c>
      <c r="GV42" s="24">
        <v>23</v>
      </c>
      <c r="GW42" s="24">
        <v>23</v>
      </c>
      <c r="GX42" s="24">
        <v>23</v>
      </c>
      <c r="GY42" s="24">
        <v>24</v>
      </c>
      <c r="GZ42" s="24">
        <v>23</v>
      </c>
      <c r="HA42" s="24">
        <v>23</v>
      </c>
      <c r="HB42" s="24">
        <v>23</v>
      </c>
      <c r="HC42" s="24">
        <v>22</v>
      </c>
      <c r="HD42" s="24">
        <v>22</v>
      </c>
      <c r="HE42" s="24">
        <v>23</v>
      </c>
      <c r="HF42" s="24">
        <v>23</v>
      </c>
      <c r="HG42" s="24">
        <v>23</v>
      </c>
      <c r="HH42" s="24">
        <v>22</v>
      </c>
      <c r="HI42" s="24">
        <v>22</v>
      </c>
      <c r="HJ42" s="24">
        <v>23</v>
      </c>
      <c r="HK42" s="24">
        <v>22</v>
      </c>
      <c r="HL42" s="24">
        <v>23</v>
      </c>
      <c r="HM42" s="24">
        <v>23</v>
      </c>
      <c r="HN42" s="24">
        <v>22</v>
      </c>
      <c r="HO42" s="24">
        <v>22</v>
      </c>
      <c r="HP42" s="24">
        <v>23</v>
      </c>
      <c r="HQ42" s="24">
        <v>23</v>
      </c>
      <c r="HR42" s="24">
        <v>23</v>
      </c>
      <c r="HS42" s="24">
        <v>23</v>
      </c>
      <c r="HT42" s="24">
        <v>24</v>
      </c>
      <c r="HU42" s="24">
        <v>23</v>
      </c>
      <c r="HV42" s="24">
        <v>23</v>
      </c>
      <c r="HW42" s="24">
        <v>23</v>
      </c>
      <c r="HX42" s="24">
        <v>23</v>
      </c>
      <c r="HY42" s="24">
        <v>23</v>
      </c>
      <c r="HZ42" s="24">
        <v>23</v>
      </c>
      <c r="IA42" s="24">
        <v>23</v>
      </c>
      <c r="IB42" s="24">
        <v>23</v>
      </c>
      <c r="IC42" s="24">
        <v>23</v>
      </c>
      <c r="ID42" s="24">
        <v>23</v>
      </c>
      <c r="IE42" s="24">
        <v>24</v>
      </c>
      <c r="IF42" s="24">
        <v>23</v>
      </c>
      <c r="IG42" s="24">
        <v>23</v>
      </c>
      <c r="IH42" s="24">
        <v>24</v>
      </c>
      <c r="II42" s="24">
        <v>23</v>
      </c>
      <c r="IJ42" s="24">
        <v>22</v>
      </c>
      <c r="IK42" s="24">
        <v>23</v>
      </c>
      <c r="IL42" s="24">
        <v>22</v>
      </c>
      <c r="IM42" s="24">
        <v>22</v>
      </c>
      <c r="IN42" s="24">
        <v>22</v>
      </c>
      <c r="IO42" s="24">
        <v>21</v>
      </c>
      <c r="IP42" s="24">
        <v>21</v>
      </c>
      <c r="IQ42" s="24">
        <v>21</v>
      </c>
      <c r="IR42" s="24">
        <v>20</v>
      </c>
      <c r="IS42" s="24">
        <v>21</v>
      </c>
      <c r="IT42" s="24">
        <v>22</v>
      </c>
      <c r="IU42" s="24">
        <v>22</v>
      </c>
      <c r="IV42" s="24">
        <v>22</v>
      </c>
      <c r="IW42" s="24">
        <v>22</v>
      </c>
      <c r="IX42" s="24">
        <v>22</v>
      </c>
      <c r="IY42" s="24">
        <v>21</v>
      </c>
      <c r="IZ42" s="24">
        <v>20</v>
      </c>
      <c r="JA42" s="24">
        <v>21</v>
      </c>
      <c r="JB42" s="24">
        <v>20</v>
      </c>
      <c r="JC42" s="24">
        <v>21</v>
      </c>
      <c r="JD42" s="24">
        <v>21</v>
      </c>
      <c r="JE42" s="24">
        <v>21</v>
      </c>
      <c r="JF42" s="24">
        <v>22</v>
      </c>
      <c r="JG42" s="24">
        <v>22</v>
      </c>
      <c r="JH42" s="24">
        <v>21</v>
      </c>
      <c r="JI42" s="24">
        <v>21</v>
      </c>
      <c r="JJ42" s="24">
        <v>21</v>
      </c>
      <c r="JK42" s="24">
        <v>21</v>
      </c>
      <c r="JL42" s="24">
        <v>21</v>
      </c>
      <c r="JM42" s="24">
        <v>21</v>
      </c>
      <c r="JN42" s="24">
        <v>22</v>
      </c>
      <c r="JO42" s="24">
        <v>22</v>
      </c>
      <c r="JP42" s="24">
        <v>21</v>
      </c>
      <c r="JQ42" s="24">
        <v>22</v>
      </c>
      <c r="JR42" s="24">
        <v>22</v>
      </c>
      <c r="JS42" s="24">
        <v>23</v>
      </c>
      <c r="JT42" s="24">
        <v>22</v>
      </c>
      <c r="JU42" s="24">
        <v>22</v>
      </c>
      <c r="JV42" s="24">
        <v>21</v>
      </c>
      <c r="JW42" s="24">
        <v>21</v>
      </c>
      <c r="JX42" s="24">
        <v>21</v>
      </c>
      <c r="JY42" s="24">
        <v>20</v>
      </c>
      <c r="JZ42" s="24">
        <v>21</v>
      </c>
      <c r="KA42" s="24">
        <v>20</v>
      </c>
      <c r="KB42" s="24">
        <v>21</v>
      </c>
      <c r="KC42" s="24">
        <v>20</v>
      </c>
      <c r="KD42" s="24">
        <v>20</v>
      </c>
      <c r="KE42" s="24">
        <v>20</v>
      </c>
      <c r="KF42" s="24">
        <v>20</v>
      </c>
      <c r="KG42" s="24">
        <v>21</v>
      </c>
      <c r="KH42" s="24">
        <v>22</v>
      </c>
      <c r="KI42" s="24">
        <v>21</v>
      </c>
      <c r="KJ42" s="24">
        <v>22</v>
      </c>
      <c r="KK42" s="24">
        <v>21</v>
      </c>
      <c r="KL42" s="24">
        <v>22</v>
      </c>
      <c r="KM42" s="24">
        <v>22</v>
      </c>
      <c r="KN42" s="24">
        <v>21</v>
      </c>
      <c r="KO42" s="24">
        <v>21</v>
      </c>
      <c r="KP42" s="24">
        <v>22</v>
      </c>
      <c r="KQ42" s="24">
        <v>22</v>
      </c>
      <c r="KR42" s="24">
        <v>21</v>
      </c>
      <c r="KS42" s="24">
        <v>21</v>
      </c>
      <c r="KT42" s="24">
        <v>21</v>
      </c>
      <c r="KU42" s="24">
        <v>21</v>
      </c>
      <c r="KV42" s="24">
        <v>22</v>
      </c>
      <c r="KW42" s="24">
        <v>22</v>
      </c>
      <c r="KX42" s="24">
        <v>20</v>
      </c>
      <c r="KY42" s="24">
        <v>21</v>
      </c>
      <c r="KZ42" s="24">
        <v>20</v>
      </c>
      <c r="LA42" s="24">
        <v>20</v>
      </c>
      <c r="LB42" s="24">
        <v>21</v>
      </c>
      <c r="LC42" s="24">
        <v>21</v>
      </c>
      <c r="LD42" s="24">
        <v>21</v>
      </c>
      <c r="LE42" s="24">
        <v>22</v>
      </c>
      <c r="LF42" s="24">
        <v>22</v>
      </c>
      <c r="LG42" s="24">
        <v>22</v>
      </c>
      <c r="LH42" s="24">
        <v>22</v>
      </c>
      <c r="LI42" s="24">
        <v>21</v>
      </c>
      <c r="LJ42" s="24">
        <v>22</v>
      </c>
      <c r="LK42" s="24">
        <v>22</v>
      </c>
      <c r="LL42" s="24">
        <v>21</v>
      </c>
      <c r="LM42" s="24">
        <v>21</v>
      </c>
      <c r="LN42" s="24">
        <v>21</v>
      </c>
      <c r="LO42" s="24">
        <v>21</v>
      </c>
      <c r="LP42" s="24">
        <v>21</v>
      </c>
      <c r="LQ42" s="24">
        <v>21</v>
      </c>
      <c r="LR42" s="24">
        <v>21</v>
      </c>
      <c r="LS42" s="24">
        <v>21</v>
      </c>
      <c r="LT42" s="24">
        <v>21</v>
      </c>
      <c r="LU42" s="24">
        <v>21</v>
      </c>
      <c r="LV42" s="24">
        <v>20</v>
      </c>
      <c r="LW42" s="24">
        <v>21</v>
      </c>
      <c r="LX42" s="24">
        <v>22</v>
      </c>
      <c r="LY42" s="24">
        <v>22</v>
      </c>
      <c r="LZ42" s="24">
        <v>23</v>
      </c>
      <c r="MA42" s="24">
        <v>22</v>
      </c>
      <c r="MB42" s="24">
        <v>20</v>
      </c>
      <c r="MC42" s="24">
        <v>22</v>
      </c>
      <c r="MD42" s="24">
        <v>21</v>
      </c>
      <c r="ME42" s="24">
        <v>22</v>
      </c>
      <c r="MF42" s="24">
        <v>21</v>
      </c>
      <c r="MG42" s="24">
        <v>21</v>
      </c>
      <c r="MH42" s="24">
        <v>22</v>
      </c>
      <c r="MI42" s="24">
        <v>21</v>
      </c>
      <c r="MJ42" s="24">
        <v>20</v>
      </c>
      <c r="MK42" s="24">
        <v>21</v>
      </c>
      <c r="ML42" s="24">
        <v>20</v>
      </c>
      <c r="MM42" s="24">
        <v>21</v>
      </c>
      <c r="MN42" s="24">
        <v>20</v>
      </c>
      <c r="MO42" s="24">
        <v>20</v>
      </c>
      <c r="MP42" s="24">
        <v>21</v>
      </c>
      <c r="MQ42" s="24">
        <v>22</v>
      </c>
      <c r="MR42" s="24">
        <v>21</v>
      </c>
      <c r="MS42" s="24">
        <v>22</v>
      </c>
      <c r="MT42" s="24">
        <v>22</v>
      </c>
      <c r="MU42" s="24">
        <v>20</v>
      </c>
      <c r="MV42" s="24">
        <v>19</v>
      </c>
      <c r="MW42" s="24">
        <v>21</v>
      </c>
      <c r="MX42" s="24">
        <v>22</v>
      </c>
      <c r="MY42" s="24">
        <v>22</v>
      </c>
      <c r="MZ42" s="24">
        <v>21</v>
      </c>
      <c r="NA42" s="24">
        <v>22</v>
      </c>
      <c r="NB42" s="24">
        <v>21</v>
      </c>
      <c r="NC42" s="24">
        <v>20</v>
      </c>
      <c r="ND42" s="24">
        <v>20</v>
      </c>
      <c r="NE42" s="24">
        <v>21</v>
      </c>
      <c r="NF42" s="24">
        <v>20</v>
      </c>
      <c r="NG42" s="24">
        <v>20</v>
      </c>
      <c r="NH42" s="24">
        <v>20</v>
      </c>
      <c r="NI42" s="24">
        <v>20</v>
      </c>
      <c r="NJ42" s="24">
        <v>19</v>
      </c>
      <c r="NK42" s="24">
        <v>21</v>
      </c>
      <c r="NL42" s="24">
        <v>20</v>
      </c>
      <c r="NM42" s="24">
        <v>20</v>
      </c>
      <c r="NN42" s="24">
        <v>21</v>
      </c>
      <c r="NO42" s="24">
        <v>22</v>
      </c>
      <c r="NP42" s="24">
        <v>20</v>
      </c>
      <c r="NQ42" s="24">
        <v>20</v>
      </c>
      <c r="NR42" s="24">
        <v>21</v>
      </c>
      <c r="NS42" s="24">
        <v>21</v>
      </c>
      <c r="NT42" s="24">
        <v>22</v>
      </c>
      <c r="NU42" s="24">
        <v>21</v>
      </c>
      <c r="NV42" s="24">
        <v>20</v>
      </c>
      <c r="NW42" s="24">
        <v>21</v>
      </c>
      <c r="NX42" s="24">
        <v>21</v>
      </c>
      <c r="NY42" s="24">
        <v>20</v>
      </c>
      <c r="NZ42" s="24">
        <v>22</v>
      </c>
      <c r="OA42" s="24">
        <v>21</v>
      </c>
      <c r="OB42" s="24">
        <v>21</v>
      </c>
      <c r="OC42" s="24">
        <v>21</v>
      </c>
      <c r="OD42" s="24">
        <v>22</v>
      </c>
      <c r="OE42" s="24">
        <v>21</v>
      </c>
      <c r="OF42" s="24">
        <v>21</v>
      </c>
      <c r="OG42" s="24">
        <v>22</v>
      </c>
      <c r="OH42" s="24">
        <v>22</v>
      </c>
      <c r="OI42" s="24">
        <v>21</v>
      </c>
      <c r="OJ42" s="24">
        <v>22</v>
      </c>
      <c r="OK42" s="24">
        <v>22</v>
      </c>
      <c r="OL42" s="24">
        <v>21</v>
      </c>
      <c r="OM42" s="24">
        <v>22</v>
      </c>
      <c r="ON42" s="24">
        <v>23</v>
      </c>
      <c r="OO42" s="24">
        <v>22</v>
      </c>
      <c r="OP42" s="24">
        <v>22</v>
      </c>
      <c r="OQ42" s="24">
        <v>22</v>
      </c>
      <c r="OR42" s="24">
        <v>22</v>
      </c>
      <c r="OS42" s="24">
        <v>21</v>
      </c>
      <c r="OT42" s="24">
        <v>21</v>
      </c>
      <c r="OU42" s="24">
        <v>21</v>
      </c>
      <c r="OV42" s="24">
        <v>20</v>
      </c>
      <c r="OW42" s="24">
        <v>21</v>
      </c>
      <c r="OX42" s="24">
        <v>20</v>
      </c>
      <c r="OY42" s="24">
        <v>20</v>
      </c>
      <c r="OZ42" s="24">
        <v>20</v>
      </c>
      <c r="PA42" s="24">
        <v>19</v>
      </c>
      <c r="PB42" s="24">
        <v>20</v>
      </c>
      <c r="PC42" s="24">
        <v>21</v>
      </c>
      <c r="PD42" s="24">
        <v>21</v>
      </c>
      <c r="PE42" s="24">
        <v>20</v>
      </c>
      <c r="PF42" s="24">
        <v>21</v>
      </c>
      <c r="PG42" s="24">
        <v>21</v>
      </c>
      <c r="PH42" s="24">
        <v>21</v>
      </c>
      <c r="PI42" s="24">
        <v>21</v>
      </c>
      <c r="PJ42" s="24">
        <v>21</v>
      </c>
      <c r="PK42" s="24">
        <v>21</v>
      </c>
      <c r="PL42" s="24">
        <v>20</v>
      </c>
      <c r="PM42" s="24">
        <v>20</v>
      </c>
      <c r="PN42" s="24">
        <v>20</v>
      </c>
      <c r="PO42" s="24">
        <v>20</v>
      </c>
      <c r="PP42" s="24">
        <v>21</v>
      </c>
      <c r="PQ42" s="24">
        <v>21</v>
      </c>
      <c r="PR42" s="24">
        <v>21</v>
      </c>
      <c r="PS42" s="24">
        <v>22</v>
      </c>
      <c r="PT42" s="24">
        <v>22</v>
      </c>
      <c r="PU42" s="24">
        <v>21</v>
      </c>
      <c r="PV42" s="24">
        <v>20</v>
      </c>
      <c r="PW42" s="24">
        <v>20</v>
      </c>
      <c r="PX42" s="24">
        <v>20</v>
      </c>
      <c r="PY42" s="24">
        <v>20</v>
      </c>
      <c r="PZ42" s="24">
        <v>20</v>
      </c>
      <c r="QA42" s="24">
        <v>20</v>
      </c>
      <c r="QB42" s="24">
        <v>21</v>
      </c>
      <c r="QC42" s="24">
        <v>21</v>
      </c>
      <c r="QD42" s="24">
        <v>20</v>
      </c>
      <c r="QE42" s="24">
        <v>21</v>
      </c>
      <c r="QF42" s="24">
        <v>21</v>
      </c>
      <c r="QG42" s="24">
        <v>20</v>
      </c>
      <c r="QH42" s="24">
        <v>22</v>
      </c>
      <c r="QI42" s="24">
        <v>21</v>
      </c>
      <c r="QJ42" s="24">
        <v>21</v>
      </c>
      <c r="QK42" s="24">
        <v>21</v>
      </c>
      <c r="QL42" s="24">
        <v>22</v>
      </c>
      <c r="QM42" s="24">
        <v>21</v>
      </c>
      <c r="QN42" s="24">
        <v>21</v>
      </c>
      <c r="QO42" s="24">
        <v>21</v>
      </c>
      <c r="QP42" s="24">
        <v>20</v>
      </c>
      <c r="QQ42" s="24">
        <v>20</v>
      </c>
      <c r="QR42" s="24">
        <v>19</v>
      </c>
      <c r="QS42" s="24">
        <v>18</v>
      </c>
      <c r="QT42" s="24">
        <v>21</v>
      </c>
      <c r="QU42" s="24">
        <v>21</v>
      </c>
      <c r="QV42" s="24">
        <v>21</v>
      </c>
      <c r="QW42" s="24">
        <v>21</v>
      </c>
      <c r="QX42" s="24">
        <v>21</v>
      </c>
      <c r="QY42" s="24">
        <v>21</v>
      </c>
      <c r="QZ42" s="24">
        <v>21</v>
      </c>
      <c r="RA42" s="24">
        <v>23</v>
      </c>
      <c r="RB42" s="24">
        <v>22</v>
      </c>
      <c r="RC42" s="24">
        <v>22</v>
      </c>
      <c r="RD42" s="24">
        <v>22</v>
      </c>
      <c r="RE42" s="24">
        <v>20</v>
      </c>
      <c r="RF42" s="24">
        <v>21</v>
      </c>
      <c r="RG42" s="24">
        <v>22</v>
      </c>
      <c r="RH42" s="24">
        <v>21</v>
      </c>
      <c r="RI42" s="24">
        <v>21</v>
      </c>
      <c r="RJ42" s="24">
        <v>21</v>
      </c>
      <c r="RK42" s="24">
        <v>21</v>
      </c>
      <c r="RL42" s="24">
        <v>20</v>
      </c>
      <c r="RM42" s="24">
        <v>20</v>
      </c>
      <c r="RN42" s="24">
        <v>21</v>
      </c>
      <c r="RO42" s="24">
        <v>20</v>
      </c>
      <c r="RP42" s="24">
        <v>19</v>
      </c>
      <c r="RQ42" s="24">
        <v>20</v>
      </c>
      <c r="RR42" s="24">
        <v>20.100000000000001</v>
      </c>
      <c r="RS42" s="24">
        <v>19.600000000000001</v>
      </c>
      <c r="RT42" s="24">
        <v>19.7</v>
      </c>
      <c r="RU42" s="24">
        <v>19.600000000000001</v>
      </c>
      <c r="RV42" s="24">
        <v>20.2</v>
      </c>
      <c r="RW42" s="24">
        <v>20.5</v>
      </c>
      <c r="RX42" s="24">
        <v>20.6</v>
      </c>
      <c r="RY42" s="24">
        <v>20.5</v>
      </c>
      <c r="RZ42" s="24">
        <v>21.2</v>
      </c>
      <c r="SA42" s="24">
        <v>20.3</v>
      </c>
      <c r="SB42" s="24">
        <v>21</v>
      </c>
      <c r="SC42" s="24">
        <v>20.3</v>
      </c>
      <c r="SD42" s="24">
        <v>21.3</v>
      </c>
      <c r="SE42" s="24">
        <v>20.2</v>
      </c>
      <c r="SF42" s="24">
        <v>22</v>
      </c>
      <c r="SG42" s="24">
        <v>21.2</v>
      </c>
      <c r="SH42" s="24">
        <v>20.7</v>
      </c>
      <c r="SI42" s="24">
        <v>21.3</v>
      </c>
      <c r="SJ42" s="24">
        <v>20.9</v>
      </c>
      <c r="SK42" s="24">
        <v>21.4</v>
      </c>
      <c r="SL42" s="24">
        <v>22.1</v>
      </c>
      <c r="SM42" s="24">
        <v>22.1</v>
      </c>
      <c r="SN42" s="24">
        <v>22.2</v>
      </c>
      <c r="SO42" s="24">
        <v>20.9</v>
      </c>
      <c r="SP42" s="24">
        <v>21</v>
      </c>
      <c r="SQ42" s="24">
        <v>21.4</v>
      </c>
      <c r="SR42" s="24">
        <v>21.3</v>
      </c>
      <c r="SS42" s="24">
        <v>22.6</v>
      </c>
      <c r="ST42" s="24">
        <v>22.1</v>
      </c>
      <c r="SU42" s="24">
        <v>22.1</v>
      </c>
      <c r="SV42" s="24">
        <v>22.3</v>
      </c>
      <c r="SW42" s="24">
        <v>21.7</v>
      </c>
      <c r="SX42" s="24">
        <v>22.3</v>
      </c>
      <c r="SY42" s="24">
        <v>22.4</v>
      </c>
      <c r="SZ42" s="24">
        <v>22</v>
      </c>
      <c r="TA42" s="24">
        <v>22.1</v>
      </c>
      <c r="TB42" s="24">
        <v>22.4</v>
      </c>
      <c r="TC42" s="24">
        <v>22.6</v>
      </c>
      <c r="TD42" s="24">
        <v>21.4</v>
      </c>
      <c r="TE42" s="24">
        <v>22</v>
      </c>
      <c r="TF42" s="24">
        <v>22.6</v>
      </c>
      <c r="TG42" s="24">
        <v>22.1</v>
      </c>
      <c r="TH42" s="24">
        <v>22.6</v>
      </c>
      <c r="TI42" s="24">
        <v>22.7</v>
      </c>
      <c r="TJ42" s="24">
        <v>21.5</v>
      </c>
      <c r="TK42" s="24">
        <v>22.8</v>
      </c>
      <c r="TL42" s="24">
        <v>22.4</v>
      </c>
      <c r="TM42" s="24">
        <v>22.7</v>
      </c>
      <c r="TN42" s="24">
        <v>22.5</v>
      </c>
      <c r="TO42" s="24">
        <v>22.4</v>
      </c>
      <c r="TP42" s="24">
        <v>22.4</v>
      </c>
      <c r="TQ42" s="24">
        <v>22.4</v>
      </c>
      <c r="TR42" s="24">
        <v>21.9</v>
      </c>
      <c r="TS42" s="24">
        <v>23.1</v>
      </c>
      <c r="TT42" s="24">
        <v>20.5</v>
      </c>
      <c r="TU42" s="24">
        <v>19.3</v>
      </c>
      <c r="TV42" s="24">
        <v>20.6</v>
      </c>
      <c r="TW42" s="24">
        <v>20.6</v>
      </c>
      <c r="TX42" s="24">
        <v>20.8</v>
      </c>
      <c r="TY42" s="24">
        <v>20.2</v>
      </c>
      <c r="TZ42" s="24">
        <v>21</v>
      </c>
      <c r="UA42" s="24">
        <v>20</v>
      </c>
      <c r="UB42" s="24">
        <v>20.3</v>
      </c>
      <c r="UC42" s="24">
        <v>21.1</v>
      </c>
      <c r="UD42" s="24">
        <v>20.3</v>
      </c>
      <c r="UE42" s="24">
        <v>20.7</v>
      </c>
      <c r="UF42" s="24">
        <v>21.4</v>
      </c>
      <c r="UG42" s="24">
        <v>22.8</v>
      </c>
      <c r="UH42" s="24">
        <v>23.6</v>
      </c>
      <c r="UI42" s="24">
        <v>22.6</v>
      </c>
      <c r="UJ42" s="24">
        <v>23</v>
      </c>
      <c r="UK42" s="24">
        <v>22.7</v>
      </c>
      <c r="UL42" s="24">
        <v>22.3</v>
      </c>
      <c r="UM42" s="24">
        <v>21.9</v>
      </c>
      <c r="UN42" s="24">
        <v>22.1</v>
      </c>
      <c r="UO42" s="24">
        <v>22.3</v>
      </c>
      <c r="UP42" s="24">
        <v>21.6</v>
      </c>
      <c r="UQ42" s="24">
        <v>22.2</v>
      </c>
      <c r="UR42" s="24">
        <v>21.8</v>
      </c>
      <c r="US42" s="24">
        <v>19</v>
      </c>
      <c r="UT42" s="24">
        <v>19.5</v>
      </c>
      <c r="UU42" s="24">
        <v>19.5</v>
      </c>
      <c r="UV42" s="24">
        <v>19.600000000000001</v>
      </c>
      <c r="UW42" s="24">
        <v>20.100000000000001</v>
      </c>
      <c r="UX42" s="24">
        <v>19.2</v>
      </c>
      <c r="UY42" s="24">
        <v>20.3</v>
      </c>
      <c r="UZ42" s="24">
        <v>20.399999999999999</v>
      </c>
      <c r="VA42" s="24">
        <v>20.399999999999999</v>
      </c>
      <c r="VB42" s="24">
        <v>20.2</v>
      </c>
      <c r="VC42" s="24">
        <v>20</v>
      </c>
      <c r="VD42" s="24">
        <v>21.4</v>
      </c>
      <c r="VE42" s="24">
        <v>22</v>
      </c>
      <c r="VF42" s="24">
        <v>22</v>
      </c>
      <c r="VG42" s="24">
        <v>22.6</v>
      </c>
      <c r="VH42" s="24">
        <v>21.8</v>
      </c>
      <c r="VI42" s="24">
        <v>21.6</v>
      </c>
      <c r="VJ42" s="24">
        <v>22</v>
      </c>
      <c r="VK42" s="24">
        <v>22.1</v>
      </c>
      <c r="VL42" s="24">
        <v>21.9</v>
      </c>
      <c r="VM42" s="24">
        <v>22.5</v>
      </c>
      <c r="VN42" s="24">
        <v>22.6</v>
      </c>
      <c r="VO42" s="24">
        <v>22.1</v>
      </c>
      <c r="VP42" s="24">
        <v>23.3</v>
      </c>
      <c r="VQ42" s="24">
        <v>21.5</v>
      </c>
      <c r="VR42" s="24">
        <v>20.7</v>
      </c>
      <c r="VS42" s="24">
        <v>20</v>
      </c>
      <c r="VT42" s="24">
        <v>19.3</v>
      </c>
      <c r="VU42" s="24">
        <v>20</v>
      </c>
      <c r="VV42" s="24">
        <v>20.8</v>
      </c>
      <c r="VW42" s="24">
        <v>20.100000000000001</v>
      </c>
      <c r="VX42" s="24">
        <v>20.100000000000001</v>
      </c>
      <c r="VY42" s="24">
        <v>20.3</v>
      </c>
      <c r="VZ42" s="24">
        <v>19.3</v>
      </c>
      <c r="WA42" s="24">
        <v>21.3</v>
      </c>
      <c r="WB42" s="24">
        <v>20.100000000000001</v>
      </c>
      <c r="WC42" s="24">
        <v>20.2</v>
      </c>
      <c r="WD42" s="24">
        <v>19</v>
      </c>
      <c r="WE42" s="24">
        <v>18.5</v>
      </c>
      <c r="WF42" s="24">
        <v>19.899999999999999</v>
      </c>
      <c r="WG42" s="24">
        <v>19.2</v>
      </c>
      <c r="WH42" s="24">
        <v>20</v>
      </c>
      <c r="WI42" s="24">
        <v>21.6</v>
      </c>
      <c r="WJ42" s="24">
        <v>19.5</v>
      </c>
      <c r="WK42" s="24">
        <v>19.3</v>
      </c>
      <c r="WL42" s="24">
        <v>18.899999999999999</v>
      </c>
      <c r="WM42" s="24">
        <v>18.600000000000001</v>
      </c>
      <c r="WN42" s="24">
        <v>18.7</v>
      </c>
      <c r="WO42" s="24">
        <v>19.5</v>
      </c>
      <c r="WP42" s="24">
        <v>19.2</v>
      </c>
      <c r="WQ42" s="24">
        <v>18.3</v>
      </c>
      <c r="WR42" s="24">
        <v>19</v>
      </c>
      <c r="WS42" s="24">
        <v>19.3</v>
      </c>
      <c r="WT42" s="24">
        <v>19.399999999999999</v>
      </c>
      <c r="WU42" s="24">
        <v>19.2</v>
      </c>
      <c r="WV42" s="24">
        <v>19.5</v>
      </c>
      <c r="WW42" s="24">
        <v>18.100000000000001</v>
      </c>
      <c r="WX42" s="24">
        <v>18</v>
      </c>
      <c r="WY42" s="24">
        <v>18.8</v>
      </c>
      <c r="WZ42" s="24">
        <v>19</v>
      </c>
      <c r="XA42" s="24">
        <v>19</v>
      </c>
      <c r="XB42" s="24">
        <v>18</v>
      </c>
      <c r="XC42" s="24">
        <v>19</v>
      </c>
      <c r="XD42" s="24">
        <v>19</v>
      </c>
      <c r="XE42" s="24">
        <v>19</v>
      </c>
      <c r="XF42" s="24">
        <v>19</v>
      </c>
      <c r="XG42" s="24">
        <v>19</v>
      </c>
      <c r="XH42" s="24">
        <v>20</v>
      </c>
      <c r="XI42" s="24">
        <v>20</v>
      </c>
      <c r="XJ42" s="24">
        <v>19</v>
      </c>
      <c r="XK42" s="24">
        <v>18</v>
      </c>
      <c r="XL42" s="24">
        <v>19</v>
      </c>
      <c r="XM42" s="24">
        <v>22</v>
      </c>
      <c r="XN42" s="24">
        <v>21</v>
      </c>
      <c r="XO42" s="24">
        <v>20</v>
      </c>
      <c r="XP42" s="24">
        <v>20.389125799573598</v>
      </c>
      <c r="XQ42" s="24">
        <v>20</v>
      </c>
      <c r="XR42" s="24">
        <v>21</v>
      </c>
      <c r="XS42" s="24">
        <v>20</v>
      </c>
      <c r="XT42" s="24">
        <v>20</v>
      </c>
      <c r="XU42" s="24">
        <v>19</v>
      </c>
      <c r="XV42" s="24">
        <v>18</v>
      </c>
      <c r="XW42" s="24">
        <v>21</v>
      </c>
      <c r="XX42" s="24">
        <v>22</v>
      </c>
      <c r="XY42" s="24">
        <v>21</v>
      </c>
      <c r="XZ42" s="24">
        <v>21</v>
      </c>
      <c r="YA42" s="24">
        <v>22</v>
      </c>
      <c r="YB42" s="24">
        <v>22</v>
      </c>
      <c r="YC42" s="24">
        <v>21</v>
      </c>
      <c r="YD42" s="24">
        <v>21</v>
      </c>
      <c r="YE42" s="24">
        <v>20</v>
      </c>
      <c r="YF42" s="24">
        <v>20</v>
      </c>
      <c r="YG42" s="24">
        <v>22</v>
      </c>
      <c r="YH42" s="24">
        <v>21</v>
      </c>
      <c r="YI42" s="24">
        <v>22</v>
      </c>
      <c r="YJ42" s="24">
        <v>21</v>
      </c>
      <c r="YK42" s="24">
        <v>20</v>
      </c>
      <c r="YL42" s="24">
        <v>21</v>
      </c>
      <c r="YM42" s="24">
        <v>21</v>
      </c>
      <c r="YN42" s="24">
        <v>20</v>
      </c>
      <c r="YO42" s="24">
        <v>19</v>
      </c>
      <c r="YP42" s="24">
        <v>20</v>
      </c>
      <c r="YQ42" s="24">
        <v>20</v>
      </c>
      <c r="YR42" s="24">
        <v>21</v>
      </c>
      <c r="YS42" s="24">
        <v>21</v>
      </c>
      <c r="YT42" s="24">
        <v>21</v>
      </c>
      <c r="YU42" s="24">
        <v>21</v>
      </c>
      <c r="YV42" s="24">
        <v>20</v>
      </c>
      <c r="YW42" s="24">
        <v>20</v>
      </c>
      <c r="YX42" s="24">
        <v>20</v>
      </c>
      <c r="YY42" s="24">
        <v>26</v>
      </c>
      <c r="YZ42" s="24">
        <v>25</v>
      </c>
      <c r="ZA42" s="24">
        <v>22</v>
      </c>
      <c r="ZB42" s="24">
        <v>20</v>
      </c>
      <c r="ZC42" s="24">
        <v>21</v>
      </c>
      <c r="ZD42" s="24">
        <v>20</v>
      </c>
      <c r="ZE42" s="24">
        <v>20</v>
      </c>
      <c r="ZF42" s="24">
        <v>21</v>
      </c>
      <c r="ZG42" s="24">
        <v>21</v>
      </c>
      <c r="ZH42" s="24">
        <v>20</v>
      </c>
      <c r="ZI42" s="24">
        <v>21</v>
      </c>
      <c r="ZJ42" s="24">
        <v>20</v>
      </c>
      <c r="ZK42" s="24">
        <v>20</v>
      </c>
      <c r="ZL42" s="24">
        <v>19</v>
      </c>
      <c r="ZM42" s="24">
        <v>19</v>
      </c>
      <c r="ZN42" s="24">
        <v>20</v>
      </c>
      <c r="ZO42" s="24">
        <v>20</v>
      </c>
      <c r="ZP42" s="24">
        <v>20</v>
      </c>
      <c r="ZQ42" s="24">
        <v>20</v>
      </c>
      <c r="ZR42" s="24">
        <v>20</v>
      </c>
      <c r="ZS42" s="24">
        <v>20</v>
      </c>
      <c r="ZT42" s="24">
        <v>20</v>
      </c>
      <c r="ZU42" s="24">
        <v>19</v>
      </c>
      <c r="ZV42" s="24">
        <v>19</v>
      </c>
      <c r="ZW42" s="24">
        <v>19</v>
      </c>
      <c r="ZX42" s="24">
        <v>19</v>
      </c>
      <c r="ZY42" s="24">
        <v>20</v>
      </c>
      <c r="ZZ42" s="24">
        <v>20</v>
      </c>
      <c r="AAA42" s="24">
        <v>19</v>
      </c>
      <c r="AAB42" s="24">
        <v>20</v>
      </c>
      <c r="AAC42" s="24">
        <v>20</v>
      </c>
      <c r="AAD42" s="24">
        <v>20</v>
      </c>
      <c r="AAE42" s="24">
        <v>20</v>
      </c>
      <c r="AAF42" s="24">
        <v>19</v>
      </c>
      <c r="AAG42" s="24">
        <v>19</v>
      </c>
      <c r="AAH42" s="24">
        <v>19</v>
      </c>
      <c r="AAI42" s="24">
        <v>20</v>
      </c>
      <c r="AAJ42" s="24">
        <v>20</v>
      </c>
      <c r="AAK42" s="24">
        <v>21</v>
      </c>
      <c r="AAL42" s="24">
        <v>19</v>
      </c>
      <c r="AAM42" s="24">
        <v>19</v>
      </c>
      <c r="AAN42" s="24">
        <v>20</v>
      </c>
      <c r="AAO42" s="24">
        <v>20</v>
      </c>
      <c r="AAP42" s="24">
        <v>20</v>
      </c>
      <c r="AAQ42" s="24">
        <v>20</v>
      </c>
      <c r="AAR42" s="24">
        <v>20</v>
      </c>
      <c r="AAS42" s="24">
        <v>20</v>
      </c>
      <c r="AAT42" s="24">
        <v>19</v>
      </c>
      <c r="AAU42" s="24">
        <v>18</v>
      </c>
      <c r="AAV42" s="24">
        <v>20</v>
      </c>
      <c r="AAW42" s="24">
        <v>18</v>
      </c>
      <c r="AAX42" s="24">
        <v>19</v>
      </c>
      <c r="AAY42" s="24">
        <v>20</v>
      </c>
      <c r="AAZ42" s="24">
        <v>19</v>
      </c>
      <c r="ABA42" s="24">
        <v>20</v>
      </c>
      <c r="ABB42" s="24">
        <v>20</v>
      </c>
      <c r="ABC42" s="24">
        <v>20</v>
      </c>
      <c r="ABD42" s="24">
        <v>20</v>
      </c>
      <c r="ABE42" s="24">
        <v>20</v>
      </c>
      <c r="ABF42" s="24">
        <v>19</v>
      </c>
      <c r="ABG42" s="24">
        <v>18</v>
      </c>
      <c r="ABH42" s="24">
        <v>18</v>
      </c>
      <c r="ABI42" s="24">
        <v>15</v>
      </c>
      <c r="ABJ42" s="24">
        <v>19</v>
      </c>
      <c r="ABK42" s="24">
        <v>20</v>
      </c>
      <c r="ABL42" s="24">
        <v>19</v>
      </c>
      <c r="ABM42" s="24">
        <v>20</v>
      </c>
      <c r="ABN42" s="24">
        <v>18</v>
      </c>
      <c r="ABO42" s="24">
        <v>19</v>
      </c>
      <c r="ABP42" s="24">
        <v>19</v>
      </c>
      <c r="ABQ42" s="24">
        <v>18</v>
      </c>
      <c r="ABR42" s="24">
        <v>20</v>
      </c>
      <c r="ABS42" s="24">
        <v>20</v>
      </c>
      <c r="ABT42" s="24">
        <v>19</v>
      </c>
      <c r="ABU42" s="24">
        <v>19</v>
      </c>
      <c r="ABV42" s="24">
        <v>19</v>
      </c>
      <c r="ABW42" s="24">
        <v>20</v>
      </c>
      <c r="ABX42" s="24">
        <v>20</v>
      </c>
      <c r="ABY42" s="24">
        <v>20</v>
      </c>
      <c r="ABZ42" s="24">
        <v>20</v>
      </c>
      <c r="ACA42" s="24">
        <v>20</v>
      </c>
      <c r="ACB42" s="24">
        <v>21</v>
      </c>
      <c r="ACC42" s="24">
        <v>20</v>
      </c>
      <c r="ACD42" s="24">
        <v>20</v>
      </c>
      <c r="ACE42" s="24">
        <v>20</v>
      </c>
      <c r="ACF42" s="24">
        <v>21</v>
      </c>
      <c r="ACG42" s="24">
        <v>21</v>
      </c>
      <c r="ACH42" s="24">
        <v>20</v>
      </c>
      <c r="ACI42" s="24">
        <v>21</v>
      </c>
      <c r="ACJ42" s="24">
        <v>21</v>
      </c>
      <c r="ACK42" s="24">
        <v>20</v>
      </c>
      <c r="ACL42" s="24">
        <v>20</v>
      </c>
      <c r="ACM42" s="24">
        <v>20</v>
      </c>
      <c r="ACN42" s="24">
        <v>20</v>
      </c>
      <c r="ACO42" s="24">
        <v>20</v>
      </c>
      <c r="ACP42" s="24">
        <v>20</v>
      </c>
      <c r="ACQ42" s="24">
        <v>19</v>
      </c>
      <c r="ACR42" s="24">
        <v>21</v>
      </c>
      <c r="ACS42" s="24">
        <v>21</v>
      </c>
      <c r="ACT42" s="24">
        <v>21</v>
      </c>
      <c r="ACU42" s="24">
        <v>22</v>
      </c>
      <c r="ACV42" s="24">
        <v>20</v>
      </c>
      <c r="ACW42" s="24">
        <v>21</v>
      </c>
      <c r="ACX42" s="24">
        <v>19</v>
      </c>
      <c r="ACY42" s="24">
        <v>19</v>
      </c>
      <c r="ACZ42" s="24">
        <v>20</v>
      </c>
      <c r="ADA42" s="24">
        <v>21</v>
      </c>
      <c r="ADB42" s="24">
        <v>20</v>
      </c>
      <c r="ADC42" s="24">
        <v>20</v>
      </c>
      <c r="ADD42" s="24">
        <v>21</v>
      </c>
      <c r="ADE42" s="24">
        <v>21</v>
      </c>
      <c r="ADF42" s="24">
        <v>20</v>
      </c>
      <c r="ADG42" s="24">
        <v>20</v>
      </c>
      <c r="ADH42" s="24">
        <v>21</v>
      </c>
      <c r="ADI42" s="24">
        <v>20</v>
      </c>
      <c r="ADJ42" s="24">
        <v>21</v>
      </c>
      <c r="ADK42" s="24">
        <v>20</v>
      </c>
      <c r="ADL42" s="24">
        <v>19</v>
      </c>
      <c r="ADM42" s="24">
        <v>19</v>
      </c>
      <c r="ADN42" s="24">
        <v>18</v>
      </c>
      <c r="ADO42" s="24">
        <v>18</v>
      </c>
      <c r="ADP42" s="24">
        <v>19</v>
      </c>
      <c r="ADQ42" s="24">
        <v>19</v>
      </c>
      <c r="ADR42" s="24">
        <v>20</v>
      </c>
      <c r="ADS42" s="24">
        <v>19</v>
      </c>
      <c r="ADT42" s="24">
        <v>19</v>
      </c>
      <c r="ADU42" s="24">
        <v>20</v>
      </c>
      <c r="ADV42" s="24">
        <v>20</v>
      </c>
      <c r="ADW42" s="24">
        <v>20</v>
      </c>
      <c r="ADX42" s="24">
        <v>20</v>
      </c>
      <c r="ADY42" s="24">
        <v>19</v>
      </c>
      <c r="ADZ42" s="24">
        <v>19</v>
      </c>
      <c r="AEA42" s="24">
        <v>19</v>
      </c>
      <c r="AEB42" s="24">
        <v>19</v>
      </c>
      <c r="AEC42" s="24">
        <v>19</v>
      </c>
      <c r="AED42" s="24">
        <v>19</v>
      </c>
      <c r="AEE42" s="24">
        <v>20</v>
      </c>
      <c r="AEF42" s="24">
        <v>19</v>
      </c>
      <c r="AEG42" s="24">
        <v>18</v>
      </c>
      <c r="AEH42" s="24">
        <v>19</v>
      </c>
      <c r="AEI42" s="24">
        <v>19</v>
      </c>
      <c r="AEJ42" s="24">
        <v>19</v>
      </c>
      <c r="AEK42" s="24">
        <v>19</v>
      </c>
      <c r="AEL42" s="24">
        <v>20</v>
      </c>
      <c r="AEM42" s="24">
        <v>20</v>
      </c>
      <c r="AEN42" s="24">
        <v>21</v>
      </c>
      <c r="AEO42" s="24">
        <v>21</v>
      </c>
      <c r="AEP42" s="24">
        <v>21</v>
      </c>
      <c r="AEQ42" s="24">
        <v>21</v>
      </c>
      <c r="AER42" s="24">
        <v>22</v>
      </c>
      <c r="AES42" s="24">
        <v>21</v>
      </c>
      <c r="AET42" s="24">
        <v>20</v>
      </c>
      <c r="AEU42" s="24">
        <v>20</v>
      </c>
      <c r="AEV42" s="24">
        <v>21</v>
      </c>
      <c r="AEW42" s="24">
        <v>21</v>
      </c>
      <c r="AEX42" s="24">
        <v>20</v>
      </c>
      <c r="AEY42" s="24">
        <v>20</v>
      </c>
      <c r="AEZ42" s="24">
        <v>21</v>
      </c>
      <c r="AFA42" s="24">
        <v>20</v>
      </c>
      <c r="AFB42" s="24">
        <v>20</v>
      </c>
      <c r="AFC42" s="24">
        <v>21</v>
      </c>
      <c r="AFD42" s="24">
        <v>20</v>
      </c>
      <c r="AFE42" s="24">
        <v>21</v>
      </c>
      <c r="AFF42" s="24">
        <v>22</v>
      </c>
      <c r="AFG42" s="24">
        <v>22</v>
      </c>
      <c r="AFH42" s="24">
        <v>23</v>
      </c>
      <c r="AFI42" s="24">
        <v>23</v>
      </c>
      <c r="AFJ42" s="24">
        <v>22</v>
      </c>
      <c r="AFK42" s="24">
        <v>21</v>
      </c>
      <c r="AFL42" s="24">
        <v>22</v>
      </c>
      <c r="AFM42" s="24">
        <v>22</v>
      </c>
      <c r="AFN42" s="24">
        <v>23</v>
      </c>
      <c r="AFO42" s="24">
        <v>22</v>
      </c>
      <c r="AFP42" s="24">
        <v>22</v>
      </c>
      <c r="AFQ42" s="24">
        <v>23</v>
      </c>
      <c r="AFR42" s="24">
        <v>23</v>
      </c>
      <c r="AFS42" s="24">
        <v>22</v>
      </c>
      <c r="AFT42" s="24">
        <v>22</v>
      </c>
      <c r="AFU42" s="24">
        <v>22</v>
      </c>
      <c r="AFV42" s="24">
        <v>22</v>
      </c>
      <c r="AFW42" s="24">
        <v>22</v>
      </c>
      <c r="AFX42" s="24">
        <v>22</v>
      </c>
      <c r="AFY42" s="24">
        <v>22</v>
      </c>
      <c r="AFZ42" s="24">
        <v>22</v>
      </c>
      <c r="AGA42" s="24">
        <v>23</v>
      </c>
      <c r="AGB42" s="24">
        <v>22</v>
      </c>
      <c r="AGC42" s="24">
        <v>22</v>
      </c>
      <c r="AGD42" s="24">
        <v>22</v>
      </c>
      <c r="AGE42" s="24">
        <v>22</v>
      </c>
      <c r="AGF42" s="24">
        <v>22</v>
      </c>
      <c r="AGG42" s="24">
        <v>22</v>
      </c>
      <c r="AGH42" s="24">
        <v>22</v>
      </c>
      <c r="AGI42" s="24">
        <v>22</v>
      </c>
      <c r="AGJ42" s="24">
        <v>22</v>
      </c>
      <c r="AGK42" s="24">
        <v>21</v>
      </c>
      <c r="AGL42" s="24">
        <v>20</v>
      </c>
      <c r="AGM42" s="24">
        <v>20</v>
      </c>
      <c r="AGN42" s="24">
        <v>21</v>
      </c>
      <c r="AGO42" s="24">
        <v>21</v>
      </c>
      <c r="AGP42" s="24">
        <v>21</v>
      </c>
      <c r="AGQ42" s="24">
        <v>22</v>
      </c>
      <c r="AGR42" s="24">
        <v>20</v>
      </c>
      <c r="AGS42" s="24">
        <v>21</v>
      </c>
      <c r="AGT42" s="24">
        <v>21</v>
      </c>
      <c r="AGU42" s="24">
        <v>21</v>
      </c>
      <c r="AGV42" s="24">
        <v>20</v>
      </c>
      <c r="AGW42" s="24">
        <v>21</v>
      </c>
      <c r="AGX42" s="24">
        <v>22</v>
      </c>
      <c r="AGY42" s="24">
        <v>22</v>
      </c>
      <c r="AGZ42" s="24">
        <v>21</v>
      </c>
      <c r="AHA42" s="24">
        <v>20</v>
      </c>
      <c r="AHB42" s="24">
        <v>21</v>
      </c>
      <c r="AHC42" s="24">
        <v>21</v>
      </c>
      <c r="AHD42" s="24">
        <v>20</v>
      </c>
      <c r="AHE42" s="24">
        <v>20</v>
      </c>
      <c r="AHF42" s="24">
        <v>21</v>
      </c>
      <c r="AHG42" s="24">
        <v>22</v>
      </c>
      <c r="AHH42" s="24">
        <v>20</v>
      </c>
      <c r="AHI42" s="24">
        <v>21</v>
      </c>
      <c r="AHJ42" s="24">
        <v>20</v>
      </c>
      <c r="AHK42" s="24">
        <v>20</v>
      </c>
      <c r="AHL42" s="24">
        <v>20</v>
      </c>
      <c r="AHM42" s="24">
        <v>21</v>
      </c>
      <c r="AHN42" s="24">
        <v>20</v>
      </c>
      <c r="AHO42" s="24">
        <v>20</v>
      </c>
      <c r="AHP42" s="24">
        <v>20</v>
      </c>
      <c r="AHQ42" s="24">
        <v>21</v>
      </c>
      <c r="AHR42" s="24">
        <v>20</v>
      </c>
      <c r="AHS42" s="24">
        <v>21</v>
      </c>
      <c r="AHT42" s="24">
        <v>19</v>
      </c>
      <c r="AHU42" s="24">
        <v>20</v>
      </c>
      <c r="AHV42" s="24">
        <v>20</v>
      </c>
      <c r="AHW42" s="24">
        <v>22</v>
      </c>
      <c r="AHX42" s="24">
        <v>22</v>
      </c>
      <c r="AHY42" s="24">
        <v>21</v>
      </c>
      <c r="AHZ42" s="24">
        <v>20</v>
      </c>
      <c r="AIA42" s="24">
        <v>21</v>
      </c>
      <c r="AIB42" s="24">
        <v>21</v>
      </c>
      <c r="AIC42" s="24">
        <v>21</v>
      </c>
      <c r="AID42" s="24">
        <v>21</v>
      </c>
      <c r="AIE42" s="24">
        <v>21</v>
      </c>
      <c r="AIF42" s="24">
        <v>21</v>
      </c>
      <c r="AIG42" s="24">
        <v>20</v>
      </c>
      <c r="AIH42" s="24">
        <v>21</v>
      </c>
      <c r="AII42" s="24">
        <v>19</v>
      </c>
      <c r="AIJ42" s="24">
        <v>20</v>
      </c>
      <c r="AIK42" s="24">
        <v>20</v>
      </c>
      <c r="AIL42" s="24">
        <v>21</v>
      </c>
      <c r="AIM42" s="24">
        <v>20</v>
      </c>
      <c r="AIN42" s="24">
        <v>20</v>
      </c>
      <c r="AIO42" s="24">
        <v>20</v>
      </c>
      <c r="AIP42" s="24">
        <v>21</v>
      </c>
      <c r="AIQ42" s="24">
        <v>20</v>
      </c>
      <c r="AIR42" s="24">
        <v>20</v>
      </c>
      <c r="AIS42" s="24">
        <v>20</v>
      </c>
      <c r="AIT42" s="24">
        <v>20</v>
      </c>
      <c r="AIU42" s="24">
        <v>20</v>
      </c>
      <c r="AIV42" s="24">
        <v>20</v>
      </c>
      <c r="AIW42" s="24">
        <v>19</v>
      </c>
      <c r="AIX42" s="24">
        <v>18</v>
      </c>
      <c r="AIY42" s="24">
        <v>20</v>
      </c>
      <c r="AIZ42" s="24">
        <v>19</v>
      </c>
      <c r="AJA42" s="24">
        <v>19</v>
      </c>
      <c r="AJB42" s="24">
        <v>20</v>
      </c>
      <c r="AJC42" s="24">
        <v>19</v>
      </c>
      <c r="AJD42" s="24">
        <v>20</v>
      </c>
      <c r="AJE42" s="24">
        <v>20</v>
      </c>
      <c r="AJF42" s="24">
        <v>19</v>
      </c>
      <c r="AJG42" s="24">
        <v>20</v>
      </c>
      <c r="AJH42" s="24">
        <v>19</v>
      </c>
      <c r="AJI42" s="24">
        <v>20</v>
      </c>
      <c r="AJJ42" s="24">
        <v>21</v>
      </c>
      <c r="AJK42" s="24">
        <v>20</v>
      </c>
      <c r="AJL42" s="24">
        <v>19</v>
      </c>
      <c r="AJM42" s="24">
        <v>18</v>
      </c>
      <c r="AJN42" s="24">
        <v>19</v>
      </c>
      <c r="AJO42" s="24">
        <v>19</v>
      </c>
      <c r="AJP42" s="24">
        <v>19</v>
      </c>
      <c r="AJQ42" s="24">
        <v>19</v>
      </c>
      <c r="AJR42" s="24">
        <v>19</v>
      </c>
      <c r="AJS42" s="24">
        <v>19</v>
      </c>
      <c r="AJT42" s="24">
        <v>20</v>
      </c>
      <c r="AJU42" s="24">
        <v>19</v>
      </c>
      <c r="AJV42" s="24">
        <v>19</v>
      </c>
      <c r="AJW42" s="24">
        <v>20</v>
      </c>
      <c r="AJX42" s="24">
        <v>19</v>
      </c>
      <c r="AJY42" s="24">
        <v>18</v>
      </c>
      <c r="AJZ42" s="24">
        <v>20</v>
      </c>
      <c r="AKA42" s="24">
        <v>19</v>
      </c>
      <c r="AKB42" s="24">
        <v>20</v>
      </c>
      <c r="AKC42" s="24">
        <v>20</v>
      </c>
      <c r="AKD42" s="24">
        <v>20</v>
      </c>
      <c r="AKE42" s="24">
        <v>21</v>
      </c>
      <c r="AKF42" s="24">
        <v>21</v>
      </c>
      <c r="AKG42" s="24">
        <v>20</v>
      </c>
      <c r="AKH42" s="24">
        <v>20</v>
      </c>
      <c r="AKI42" s="24">
        <v>20</v>
      </c>
      <c r="AKJ42" s="24">
        <v>20</v>
      </c>
      <c r="AKK42" s="24">
        <v>19</v>
      </c>
      <c r="AKL42" s="24">
        <v>21</v>
      </c>
      <c r="AKM42" s="24">
        <v>21</v>
      </c>
      <c r="AKN42" s="24">
        <v>21</v>
      </c>
      <c r="AKO42" s="24">
        <v>19</v>
      </c>
      <c r="AKP42" s="24">
        <v>21</v>
      </c>
      <c r="AKQ42" s="24">
        <v>20</v>
      </c>
      <c r="AKR42" s="24">
        <v>21</v>
      </c>
      <c r="AKS42" s="24">
        <v>20</v>
      </c>
      <c r="AKT42" s="24">
        <v>20</v>
      </c>
      <c r="AKU42" s="24">
        <v>20</v>
      </c>
      <c r="AKV42" s="24">
        <v>21</v>
      </c>
      <c r="AKW42" s="24">
        <v>21</v>
      </c>
      <c r="AKX42" s="24">
        <v>20</v>
      </c>
      <c r="AKY42" s="24">
        <v>22</v>
      </c>
      <c r="AKZ42" s="24">
        <v>22</v>
      </c>
      <c r="ALA42" s="24">
        <v>21</v>
      </c>
      <c r="ALB42" s="24">
        <v>21</v>
      </c>
      <c r="ALC42" s="24">
        <v>21</v>
      </c>
      <c r="ALD42" s="24">
        <v>21</v>
      </c>
      <c r="ALE42" s="24">
        <v>22</v>
      </c>
      <c r="ALF42" s="24">
        <v>22</v>
      </c>
      <c r="ALG42" s="24">
        <v>21</v>
      </c>
      <c r="ALH42" s="24">
        <v>21</v>
      </c>
      <c r="ALI42" s="24">
        <v>21</v>
      </c>
      <c r="ALJ42" s="24">
        <v>21</v>
      </c>
      <c r="ALK42" s="24">
        <v>21</v>
      </c>
      <c r="ALL42" s="24">
        <v>21</v>
      </c>
      <c r="ALM42" s="24">
        <v>21</v>
      </c>
      <c r="ALN42" s="24">
        <v>20</v>
      </c>
      <c r="ALO42" s="24">
        <v>20</v>
      </c>
      <c r="ALP42" s="24">
        <v>19</v>
      </c>
      <c r="ALQ42" s="24">
        <v>22</v>
      </c>
      <c r="ALR42" s="24">
        <v>22</v>
      </c>
      <c r="ALS42" s="24">
        <v>22</v>
      </c>
      <c r="ALT42" s="24">
        <v>22</v>
      </c>
      <c r="ALU42" s="24">
        <v>21</v>
      </c>
      <c r="ALV42" s="24">
        <v>22</v>
      </c>
      <c r="ALW42" s="24">
        <v>22</v>
      </c>
      <c r="ALX42" s="24">
        <v>22</v>
      </c>
      <c r="ALY42" s="24">
        <v>22</v>
      </c>
      <c r="ALZ42" s="24">
        <v>22</v>
      </c>
      <c r="AMA42" s="24">
        <v>22</v>
      </c>
      <c r="AMB42" s="24">
        <v>20</v>
      </c>
      <c r="AMC42" s="24">
        <v>21</v>
      </c>
      <c r="AMD42" s="24">
        <v>21</v>
      </c>
      <c r="AME42" s="24">
        <v>21</v>
      </c>
      <c r="AMF42" s="24">
        <v>21</v>
      </c>
      <c r="AMG42" s="24">
        <v>21</v>
      </c>
      <c r="AMH42" s="24">
        <v>21</v>
      </c>
      <c r="AMI42" s="24">
        <v>19</v>
      </c>
      <c r="AMJ42" s="24">
        <v>18</v>
      </c>
      <c r="AMK42" s="24">
        <v>19</v>
      </c>
      <c r="AML42" s="24">
        <v>20</v>
      </c>
      <c r="AMM42" s="24">
        <v>22</v>
      </c>
      <c r="AMN42" s="24">
        <v>21</v>
      </c>
      <c r="AMO42" s="24">
        <v>21</v>
      </c>
      <c r="AMP42" s="24">
        <v>22</v>
      </c>
      <c r="AMQ42" s="24">
        <v>22</v>
      </c>
      <c r="AMR42" s="24">
        <v>22</v>
      </c>
      <c r="AMS42" s="24">
        <v>22</v>
      </c>
      <c r="AMT42" s="24">
        <v>23</v>
      </c>
      <c r="AMU42" s="24">
        <v>23</v>
      </c>
      <c r="AMV42" s="24">
        <v>23</v>
      </c>
      <c r="AMW42" s="24">
        <v>22</v>
      </c>
      <c r="AMX42" s="24">
        <v>23</v>
      </c>
      <c r="AMY42" s="24">
        <v>22</v>
      </c>
      <c r="AMZ42" s="24">
        <v>22</v>
      </c>
      <c r="ANA42" s="24">
        <v>22</v>
      </c>
      <c r="ANB42" s="24">
        <v>21</v>
      </c>
      <c r="ANC42" s="24">
        <v>21</v>
      </c>
      <c r="AND42" s="24">
        <v>21</v>
      </c>
      <c r="ANE42" s="24">
        <v>21</v>
      </c>
      <c r="ANF42" s="24">
        <v>22</v>
      </c>
      <c r="ANG42" s="24">
        <v>22</v>
      </c>
      <c r="ANH42" s="24">
        <v>21</v>
      </c>
      <c r="ANI42" s="24">
        <v>22</v>
      </c>
      <c r="ANJ42" s="24">
        <v>22</v>
      </c>
      <c r="ANK42" s="24">
        <v>22</v>
      </c>
      <c r="ANL42" s="24">
        <v>21</v>
      </c>
      <c r="ANM42" s="24">
        <v>22</v>
      </c>
      <c r="ANN42" s="24">
        <v>22</v>
      </c>
      <c r="ANO42" s="24">
        <v>22</v>
      </c>
      <c r="ANP42" s="24">
        <v>21</v>
      </c>
      <c r="ANQ42" s="24">
        <v>22</v>
      </c>
      <c r="ANR42" s="24">
        <v>22</v>
      </c>
      <c r="ANS42" s="24">
        <v>22</v>
      </c>
      <c r="ANT42" s="24">
        <v>22</v>
      </c>
      <c r="ANU42" s="24">
        <v>21</v>
      </c>
      <c r="ANV42" s="24">
        <v>21</v>
      </c>
      <c r="ANW42" s="24">
        <v>21</v>
      </c>
      <c r="ANX42" s="24">
        <v>22</v>
      </c>
      <c r="ANY42" s="24">
        <v>22</v>
      </c>
      <c r="ANZ42" s="24">
        <v>21</v>
      </c>
      <c r="AOA42" s="24">
        <v>21</v>
      </c>
      <c r="AOB42" s="24">
        <v>21</v>
      </c>
      <c r="AOC42" s="24">
        <v>21</v>
      </c>
      <c r="AOD42" s="24">
        <v>21</v>
      </c>
      <c r="AOE42" s="24">
        <v>20</v>
      </c>
      <c r="AOF42" s="24">
        <v>21</v>
      </c>
      <c r="AOG42" s="24">
        <v>20</v>
      </c>
      <c r="AOH42" s="24">
        <v>20</v>
      </c>
      <c r="AOI42" s="24">
        <v>21</v>
      </c>
      <c r="AOJ42" s="24">
        <v>20</v>
      </c>
      <c r="AOK42" s="24">
        <v>22</v>
      </c>
      <c r="AOL42" s="24">
        <v>21</v>
      </c>
      <c r="AOM42" s="24">
        <v>21</v>
      </c>
      <c r="AON42" s="24">
        <v>21</v>
      </c>
      <c r="AOO42" s="24">
        <v>21</v>
      </c>
      <c r="AOP42" s="24">
        <v>21</v>
      </c>
      <c r="AOQ42" s="24">
        <v>21</v>
      </c>
      <c r="AOR42" s="24">
        <v>21</v>
      </c>
      <c r="AOS42" s="24">
        <v>22</v>
      </c>
      <c r="AOT42" s="24">
        <v>22</v>
      </c>
      <c r="AOU42" s="24">
        <v>22</v>
      </c>
      <c r="AOV42" s="24">
        <v>21</v>
      </c>
      <c r="AOW42" s="24">
        <v>22</v>
      </c>
      <c r="AOX42" s="24">
        <v>21</v>
      </c>
      <c r="AOY42" s="24">
        <v>21</v>
      </c>
      <c r="AOZ42" s="24">
        <v>21</v>
      </c>
      <c r="APA42" s="24">
        <v>21</v>
      </c>
      <c r="APB42" s="24">
        <v>21</v>
      </c>
      <c r="APC42" s="24">
        <f>(228*3600+2*60+32)/2359-APC44-APC46</f>
        <v>21.172106824925834</v>
      </c>
      <c r="APD42" s="24">
        <v>21</v>
      </c>
      <c r="APE42" s="24">
        <v>21</v>
      </c>
      <c r="APF42" s="24">
        <v>22</v>
      </c>
      <c r="APG42" s="24">
        <v>22</v>
      </c>
      <c r="APH42" s="24">
        <v>20</v>
      </c>
      <c r="API42" s="24">
        <v>21</v>
      </c>
      <c r="APJ42" s="24">
        <v>21</v>
      </c>
      <c r="APK42" s="24">
        <v>21</v>
      </c>
      <c r="APL42" s="24">
        <v>21</v>
      </c>
      <c r="APM42" s="24">
        <v>22</v>
      </c>
      <c r="APN42" s="24">
        <v>20</v>
      </c>
      <c r="APO42" s="24">
        <v>21</v>
      </c>
      <c r="APP42" s="24">
        <v>22</v>
      </c>
      <c r="APQ42" s="24">
        <v>22</v>
      </c>
      <c r="APR42" s="24">
        <v>22</v>
      </c>
      <c r="APS42" s="24">
        <v>22</v>
      </c>
      <c r="APT42" s="24">
        <v>22</v>
      </c>
      <c r="APU42" s="24">
        <v>22</v>
      </c>
      <c r="APV42" s="24">
        <v>22</v>
      </c>
      <c r="APW42" s="24">
        <v>21</v>
      </c>
      <c r="APX42" s="24">
        <v>21</v>
      </c>
      <c r="APY42" s="24">
        <v>21</v>
      </c>
      <c r="APZ42" s="24">
        <v>21</v>
      </c>
      <c r="AQA42" s="24">
        <v>21</v>
      </c>
      <c r="AQB42" s="24">
        <v>20</v>
      </c>
      <c r="AQC42" s="24">
        <v>22</v>
      </c>
      <c r="AQD42" s="24">
        <v>22</v>
      </c>
      <c r="AQE42" s="24">
        <v>21</v>
      </c>
      <c r="AQF42" s="24">
        <v>20</v>
      </c>
      <c r="AQG42" s="24">
        <v>20</v>
      </c>
    </row>
    <row r="43" spans="1:1125" ht="20.25" customHeight="1" x14ac:dyDescent="0.25">
      <c r="A43" s="31" t="s">
        <v>30</v>
      </c>
      <c r="B43" s="11">
        <f t="shared" ref="B43" si="806">ROUND(B42,0)/60/24</f>
        <v>1.5277777777777777E-2</v>
      </c>
      <c r="C43" s="11">
        <f t="shared" ref="C43:U43" si="807">ROUND(C42,0)/60/24</f>
        <v>1.4583333333333332E-2</v>
      </c>
      <c r="D43" s="11">
        <f t="shared" si="807"/>
        <v>1.5972222222222224E-2</v>
      </c>
      <c r="E43" s="11">
        <f t="shared" si="807"/>
        <v>1.5972222222222224E-2</v>
      </c>
      <c r="F43" s="11">
        <f t="shared" si="807"/>
        <v>1.5972222222222224E-2</v>
      </c>
      <c r="G43" s="11">
        <f t="shared" si="807"/>
        <v>1.5972222222222224E-2</v>
      </c>
      <c r="H43" s="11">
        <f t="shared" si="807"/>
        <v>1.6666666666666666E-2</v>
      </c>
      <c r="I43" s="11">
        <f t="shared" si="807"/>
        <v>1.5277777777777777E-2</v>
      </c>
      <c r="J43" s="11">
        <f t="shared" si="807"/>
        <v>1.5972222222222224E-2</v>
      </c>
      <c r="K43" s="11">
        <f t="shared" si="807"/>
        <v>1.5972222222222224E-2</v>
      </c>
      <c r="L43" s="11">
        <f t="shared" si="807"/>
        <v>1.5972222222222224E-2</v>
      </c>
      <c r="M43" s="11">
        <f t="shared" si="807"/>
        <v>1.6666666666666666E-2</v>
      </c>
      <c r="N43" s="11">
        <f t="shared" si="807"/>
        <v>1.5972222222222224E-2</v>
      </c>
      <c r="O43" s="11">
        <f t="shared" si="807"/>
        <v>1.5972222222222224E-2</v>
      </c>
      <c r="P43" s="11">
        <f t="shared" si="807"/>
        <v>1.5972222222222224E-2</v>
      </c>
      <c r="Q43" s="11">
        <f t="shared" si="807"/>
        <v>1.5972222222222224E-2</v>
      </c>
      <c r="R43" s="11">
        <f t="shared" si="807"/>
        <v>1.5972222222222224E-2</v>
      </c>
      <c r="S43" s="11">
        <f t="shared" si="807"/>
        <v>1.5972222222222224E-2</v>
      </c>
      <c r="T43" s="11">
        <f t="shared" si="807"/>
        <v>1.5277777777777777E-2</v>
      </c>
      <c r="U43" s="11">
        <f t="shared" si="807"/>
        <v>1.4583333333333332E-2</v>
      </c>
      <c r="V43" s="11">
        <f t="shared" ref="V43:AO43" si="808">ROUND(V42,0)/60/24</f>
        <v>1.5277777777777777E-2</v>
      </c>
      <c r="W43" s="11">
        <f t="shared" si="808"/>
        <v>1.5277777777777777E-2</v>
      </c>
      <c r="X43" s="11">
        <f t="shared" si="808"/>
        <v>1.5972222222222224E-2</v>
      </c>
      <c r="Y43" s="11">
        <f t="shared" si="808"/>
        <v>1.5972222222222224E-2</v>
      </c>
      <c r="Z43" s="11">
        <f t="shared" si="808"/>
        <v>1.5277777777777777E-2</v>
      </c>
      <c r="AA43" s="11">
        <f t="shared" si="808"/>
        <v>1.5972222222222224E-2</v>
      </c>
      <c r="AB43" s="11">
        <f t="shared" si="808"/>
        <v>1.5972222222222224E-2</v>
      </c>
      <c r="AC43" s="11">
        <f t="shared" si="808"/>
        <v>1.6666666666666666E-2</v>
      </c>
      <c r="AD43" s="11">
        <f t="shared" si="808"/>
        <v>1.6666666666666666E-2</v>
      </c>
      <c r="AE43" s="11">
        <f t="shared" si="808"/>
        <v>1.6666666666666666E-2</v>
      </c>
      <c r="AF43" s="11">
        <f t="shared" si="808"/>
        <v>1.6666666666666666E-2</v>
      </c>
      <c r="AG43" s="11">
        <f t="shared" si="808"/>
        <v>1.5972222222222224E-2</v>
      </c>
      <c r="AH43" s="11">
        <f t="shared" si="808"/>
        <v>1.5972222222222224E-2</v>
      </c>
      <c r="AI43" s="11">
        <f t="shared" si="808"/>
        <v>1.6666666666666666E-2</v>
      </c>
      <c r="AJ43" s="11">
        <f t="shared" si="808"/>
        <v>1.5972222222222224E-2</v>
      </c>
      <c r="AK43" s="11">
        <f t="shared" si="808"/>
        <v>1.5972222222222224E-2</v>
      </c>
      <c r="AL43" s="11">
        <f t="shared" si="808"/>
        <v>1.6666666666666666E-2</v>
      </c>
      <c r="AM43" s="11">
        <f t="shared" si="808"/>
        <v>1.6666666666666666E-2</v>
      </c>
      <c r="AN43" s="11">
        <f t="shared" si="808"/>
        <v>1.5972222222222224E-2</v>
      </c>
      <c r="AO43" s="11">
        <f t="shared" si="808"/>
        <v>1.5972222222222224E-2</v>
      </c>
      <c r="AP43" s="11">
        <f t="shared" ref="AP43:BM43" si="809">ROUND(AP42,0)/60/24</f>
        <v>1.5972222222222224E-2</v>
      </c>
      <c r="AQ43" s="11">
        <f t="shared" si="809"/>
        <v>1.5972222222222224E-2</v>
      </c>
      <c r="AR43" s="11">
        <f t="shared" si="809"/>
        <v>1.5277777777777777E-2</v>
      </c>
      <c r="AS43" s="11">
        <f t="shared" si="809"/>
        <v>1.5972222222222224E-2</v>
      </c>
      <c r="AT43" s="11">
        <f t="shared" si="809"/>
        <v>1.5972222222222224E-2</v>
      </c>
      <c r="AU43" s="11">
        <f t="shared" si="809"/>
        <v>1.5972222222222224E-2</v>
      </c>
      <c r="AV43" s="11">
        <f t="shared" si="809"/>
        <v>1.6666666666666666E-2</v>
      </c>
      <c r="AW43" s="11">
        <f t="shared" si="809"/>
        <v>1.7361111111111112E-2</v>
      </c>
      <c r="AX43" s="11">
        <f t="shared" si="809"/>
        <v>1.6666666666666666E-2</v>
      </c>
      <c r="AY43" s="11">
        <f t="shared" si="809"/>
        <v>1.6666666666666666E-2</v>
      </c>
      <c r="AZ43" s="11">
        <f t="shared" si="809"/>
        <v>1.6666666666666666E-2</v>
      </c>
      <c r="BA43" s="11">
        <f t="shared" si="809"/>
        <v>1.6666666666666666E-2</v>
      </c>
      <c r="BB43" s="11">
        <f t="shared" si="809"/>
        <v>1.6666666666666666E-2</v>
      </c>
      <c r="BC43" s="11">
        <f t="shared" si="809"/>
        <v>1.5972222222222224E-2</v>
      </c>
      <c r="BD43" s="11">
        <f t="shared" si="809"/>
        <v>1.6666666666666666E-2</v>
      </c>
      <c r="BE43" s="11">
        <f t="shared" si="809"/>
        <v>1.5972222222222224E-2</v>
      </c>
      <c r="BF43" s="11">
        <f t="shared" si="809"/>
        <v>1.6666666666666666E-2</v>
      </c>
      <c r="BG43" s="11">
        <f t="shared" si="809"/>
        <v>1.6666666666666666E-2</v>
      </c>
      <c r="BH43" s="11">
        <f t="shared" si="809"/>
        <v>1.6666666666666666E-2</v>
      </c>
      <c r="BI43" s="11">
        <f t="shared" si="809"/>
        <v>1.6666666666666666E-2</v>
      </c>
      <c r="BJ43" s="11">
        <f t="shared" si="809"/>
        <v>1.6666666666666666E-2</v>
      </c>
      <c r="BK43" s="11">
        <f t="shared" si="809"/>
        <v>1.7361111111111112E-2</v>
      </c>
      <c r="BL43" s="11">
        <f t="shared" si="809"/>
        <v>1.5972222222222224E-2</v>
      </c>
      <c r="BM43" s="11">
        <f t="shared" si="809"/>
        <v>1.5972222222222224E-2</v>
      </c>
      <c r="BN43" s="11">
        <f t="shared" ref="BN43:BX43" si="810">ROUND(BN42,0)/60/24</f>
        <v>1.6666666666666666E-2</v>
      </c>
      <c r="BO43" s="11">
        <f t="shared" si="810"/>
        <v>1.6666666666666666E-2</v>
      </c>
      <c r="BP43" s="11">
        <f t="shared" si="810"/>
        <v>1.5972222222222224E-2</v>
      </c>
      <c r="BQ43" s="11">
        <f t="shared" si="810"/>
        <v>1.6666666666666666E-2</v>
      </c>
      <c r="BR43" s="11">
        <f t="shared" si="810"/>
        <v>1.5972222222222224E-2</v>
      </c>
      <c r="BS43" s="11">
        <f t="shared" si="810"/>
        <v>1.5972222222222224E-2</v>
      </c>
      <c r="BT43" s="11">
        <f t="shared" si="810"/>
        <v>1.5972222222222224E-2</v>
      </c>
      <c r="BU43" s="11">
        <f t="shared" si="810"/>
        <v>1.6666666666666666E-2</v>
      </c>
      <c r="BV43" s="11">
        <f t="shared" si="810"/>
        <v>1.5972222222222224E-2</v>
      </c>
      <c r="BW43" s="11">
        <f t="shared" si="810"/>
        <v>1.5972222222222224E-2</v>
      </c>
      <c r="BX43" s="11">
        <f t="shared" si="810"/>
        <v>1.6666666666666666E-2</v>
      </c>
      <c r="BY43" s="11">
        <f t="shared" ref="BY43:CG43" si="811">ROUND(BY42,0)/60/24</f>
        <v>1.6666666666666666E-2</v>
      </c>
      <c r="BZ43" s="11">
        <f t="shared" si="811"/>
        <v>1.6666666666666666E-2</v>
      </c>
      <c r="CA43" s="11">
        <f t="shared" si="811"/>
        <v>1.5972222222222224E-2</v>
      </c>
      <c r="CB43" s="11">
        <f t="shared" si="811"/>
        <v>1.5972222222222224E-2</v>
      </c>
      <c r="CC43" s="11">
        <f t="shared" si="811"/>
        <v>1.6666666666666666E-2</v>
      </c>
      <c r="CD43" s="11">
        <f t="shared" si="811"/>
        <v>1.6666666666666666E-2</v>
      </c>
      <c r="CE43" s="11">
        <f t="shared" si="811"/>
        <v>1.6666666666666666E-2</v>
      </c>
      <c r="CF43" s="11">
        <f t="shared" si="811"/>
        <v>1.6666666666666666E-2</v>
      </c>
      <c r="CG43" s="11">
        <f t="shared" si="811"/>
        <v>1.6666666666666666E-2</v>
      </c>
      <c r="CH43" s="11">
        <f t="shared" ref="CH43:CZ43" si="812">ROUND(CH42,0)/60/24</f>
        <v>1.6666666666666666E-2</v>
      </c>
      <c r="CI43" s="11">
        <f t="shared" si="812"/>
        <v>1.6666666666666666E-2</v>
      </c>
      <c r="CJ43" s="11">
        <f t="shared" si="812"/>
        <v>1.7361111111111112E-2</v>
      </c>
      <c r="CK43" s="11">
        <f t="shared" si="812"/>
        <v>1.6666666666666666E-2</v>
      </c>
      <c r="CL43" s="11">
        <f t="shared" si="812"/>
        <v>1.7361111111111112E-2</v>
      </c>
      <c r="CM43" s="11">
        <f t="shared" si="812"/>
        <v>1.6666666666666666E-2</v>
      </c>
      <c r="CN43" s="11">
        <f t="shared" si="812"/>
        <v>1.6666666666666666E-2</v>
      </c>
      <c r="CO43" s="11">
        <f t="shared" si="812"/>
        <v>1.6666666666666666E-2</v>
      </c>
      <c r="CP43" s="11">
        <f t="shared" si="812"/>
        <v>1.6666666666666666E-2</v>
      </c>
      <c r="CQ43" s="11">
        <f t="shared" si="812"/>
        <v>1.6666666666666666E-2</v>
      </c>
      <c r="CR43" s="11">
        <f t="shared" si="812"/>
        <v>1.6666666666666666E-2</v>
      </c>
      <c r="CS43" s="11">
        <f t="shared" si="812"/>
        <v>1.7361111111111112E-2</v>
      </c>
      <c r="CT43" s="11">
        <f t="shared" si="812"/>
        <v>1.6666666666666666E-2</v>
      </c>
      <c r="CU43" s="11">
        <f t="shared" si="812"/>
        <v>1.6666666666666666E-2</v>
      </c>
      <c r="CV43" s="11">
        <f t="shared" si="812"/>
        <v>1.6666666666666666E-2</v>
      </c>
      <c r="CW43" s="11">
        <f t="shared" si="812"/>
        <v>1.7361111111111112E-2</v>
      </c>
      <c r="CX43" s="11">
        <f t="shared" si="812"/>
        <v>1.7361111111111112E-2</v>
      </c>
      <c r="CY43" s="11">
        <f t="shared" si="812"/>
        <v>1.7361111111111112E-2</v>
      </c>
      <c r="CZ43" s="11">
        <f t="shared" si="812"/>
        <v>1.6666666666666666E-2</v>
      </c>
      <c r="DA43" s="11">
        <f t="shared" ref="DA43:DV43" si="813">ROUND(DA42,0)/60/24</f>
        <v>1.5972222222222224E-2</v>
      </c>
      <c r="DB43" s="11">
        <f t="shared" si="813"/>
        <v>1.5972222222222224E-2</v>
      </c>
      <c r="DC43" s="11">
        <f t="shared" si="813"/>
        <v>1.6666666666666666E-2</v>
      </c>
      <c r="DD43" s="11">
        <f t="shared" si="813"/>
        <v>1.7361111111111112E-2</v>
      </c>
      <c r="DE43" s="11">
        <f t="shared" si="813"/>
        <v>1.6666666666666666E-2</v>
      </c>
      <c r="DF43" s="11">
        <f t="shared" si="813"/>
        <v>1.6666666666666666E-2</v>
      </c>
      <c r="DG43" s="11">
        <f t="shared" si="813"/>
        <v>1.6666666666666666E-2</v>
      </c>
      <c r="DH43" s="11">
        <f t="shared" si="813"/>
        <v>1.6666666666666666E-2</v>
      </c>
      <c r="DI43" s="11">
        <f t="shared" si="813"/>
        <v>1.5972222222222224E-2</v>
      </c>
      <c r="DJ43" s="11">
        <f t="shared" si="813"/>
        <v>1.6666666666666666E-2</v>
      </c>
      <c r="DK43" s="11">
        <f t="shared" si="813"/>
        <v>1.7361111111111112E-2</v>
      </c>
      <c r="DL43" s="11">
        <f t="shared" si="813"/>
        <v>1.6666666666666666E-2</v>
      </c>
      <c r="DM43" s="11">
        <f t="shared" si="813"/>
        <v>1.6666666666666666E-2</v>
      </c>
      <c r="DN43" s="11">
        <f t="shared" si="813"/>
        <v>1.5972222222222224E-2</v>
      </c>
      <c r="DO43" s="11">
        <f t="shared" si="813"/>
        <v>1.6666666666666666E-2</v>
      </c>
      <c r="DP43" s="11">
        <f t="shared" si="813"/>
        <v>1.6666666666666666E-2</v>
      </c>
      <c r="DQ43" s="11">
        <f t="shared" si="813"/>
        <v>1.6666666666666666E-2</v>
      </c>
      <c r="DR43" s="11">
        <f t="shared" si="813"/>
        <v>1.6666666666666666E-2</v>
      </c>
      <c r="DS43" s="11">
        <f t="shared" si="813"/>
        <v>1.5972222222222224E-2</v>
      </c>
      <c r="DT43" s="11">
        <f t="shared" si="813"/>
        <v>1.5972222222222224E-2</v>
      </c>
      <c r="DU43" s="11">
        <f t="shared" si="813"/>
        <v>1.5972222222222224E-2</v>
      </c>
      <c r="DV43" s="11">
        <f t="shared" si="813"/>
        <v>1.5972222222222224E-2</v>
      </c>
      <c r="DW43" s="11">
        <f>ROUND(DW42,0)/60/24</f>
        <v>1.6666666666666666E-2</v>
      </c>
      <c r="DX43" s="11">
        <f>ROUND(DX42,0)/60/24</f>
        <v>1.5972222222222224E-2</v>
      </c>
      <c r="DY43" s="11">
        <f t="shared" ref="DY43:ER43" si="814">ROUND(DY42,0)/60/24</f>
        <v>1.5972222222222224E-2</v>
      </c>
      <c r="DZ43" s="11">
        <f t="shared" si="814"/>
        <v>1.5972222222222224E-2</v>
      </c>
      <c r="EA43" s="11">
        <f t="shared" si="814"/>
        <v>1.6666666666666666E-2</v>
      </c>
      <c r="EB43" s="11">
        <f t="shared" si="814"/>
        <v>1.6666666666666666E-2</v>
      </c>
      <c r="EC43" s="11">
        <f t="shared" si="814"/>
        <v>1.6666666666666666E-2</v>
      </c>
      <c r="ED43" s="11">
        <f t="shared" si="814"/>
        <v>1.5972222222222224E-2</v>
      </c>
      <c r="EE43" s="11">
        <f t="shared" si="814"/>
        <v>1.5972222222222224E-2</v>
      </c>
      <c r="EF43" s="11">
        <f t="shared" si="814"/>
        <v>1.5972222222222224E-2</v>
      </c>
      <c r="EG43" s="11">
        <f t="shared" si="814"/>
        <v>1.6666666666666666E-2</v>
      </c>
      <c r="EH43" s="11">
        <f t="shared" si="814"/>
        <v>1.5972222222222224E-2</v>
      </c>
      <c r="EI43" s="11">
        <f t="shared" si="814"/>
        <v>1.6666666666666666E-2</v>
      </c>
      <c r="EJ43" s="11">
        <f t="shared" si="814"/>
        <v>1.6666666666666666E-2</v>
      </c>
      <c r="EK43" s="11">
        <f t="shared" si="814"/>
        <v>1.5972222222222224E-2</v>
      </c>
      <c r="EL43" s="11">
        <f t="shared" si="814"/>
        <v>1.5972222222222224E-2</v>
      </c>
      <c r="EM43" s="11">
        <f t="shared" si="814"/>
        <v>1.4583333333333332E-2</v>
      </c>
      <c r="EN43" s="11">
        <f t="shared" si="814"/>
        <v>1.5277777777777777E-2</v>
      </c>
      <c r="EO43" s="11">
        <f t="shared" si="814"/>
        <v>1.5277777777777777E-2</v>
      </c>
      <c r="EP43" s="11">
        <f t="shared" si="814"/>
        <v>1.5972222222222224E-2</v>
      </c>
      <c r="EQ43" s="11">
        <f t="shared" si="814"/>
        <v>1.6666666666666666E-2</v>
      </c>
      <c r="ER43" s="11">
        <f t="shared" si="814"/>
        <v>1.5277777777777777E-2</v>
      </c>
      <c r="ES43" s="11">
        <f t="shared" ref="ES43:FE43" si="815">ROUND(ES42,0)/60/24</f>
        <v>1.5277777777777777E-2</v>
      </c>
      <c r="ET43" s="11">
        <f t="shared" si="815"/>
        <v>1.5277777777777777E-2</v>
      </c>
      <c r="EU43" s="11">
        <f t="shared" si="815"/>
        <v>1.5972222222222224E-2</v>
      </c>
      <c r="EV43" s="11">
        <f t="shared" si="815"/>
        <v>1.6666666666666666E-2</v>
      </c>
      <c r="EW43" s="11">
        <f t="shared" si="815"/>
        <v>1.6666666666666666E-2</v>
      </c>
      <c r="EX43" s="11">
        <f t="shared" si="815"/>
        <v>1.6666666666666666E-2</v>
      </c>
      <c r="EY43" s="11">
        <f t="shared" si="815"/>
        <v>1.6666666666666666E-2</v>
      </c>
      <c r="EZ43" s="11">
        <f t="shared" si="815"/>
        <v>1.5277777777777777E-2</v>
      </c>
      <c r="FA43" s="11">
        <f t="shared" si="815"/>
        <v>1.5277777777777777E-2</v>
      </c>
      <c r="FB43" s="11">
        <f t="shared" si="815"/>
        <v>1.5277777777777777E-2</v>
      </c>
      <c r="FC43" s="11">
        <f t="shared" si="815"/>
        <v>1.3888888888888888E-2</v>
      </c>
      <c r="FD43" s="11">
        <f t="shared" si="815"/>
        <v>1.3888888888888888E-2</v>
      </c>
      <c r="FE43" s="11">
        <f t="shared" si="815"/>
        <v>1.5277777777777777E-2</v>
      </c>
      <c r="FF43" s="11">
        <f t="shared" ref="FF43:FM43" si="816">ROUND(FF42,0)/60/24</f>
        <v>1.5972222222222224E-2</v>
      </c>
      <c r="FG43" s="11">
        <f t="shared" si="816"/>
        <v>1.5972222222222224E-2</v>
      </c>
      <c r="FH43" s="11">
        <f t="shared" si="816"/>
        <v>1.5972222222222224E-2</v>
      </c>
      <c r="FI43" s="11">
        <f>ROUND(FI42,0)/60/24</f>
        <v>1.5972222222222224E-2</v>
      </c>
      <c r="FJ43" s="11">
        <f>ROUND(FJ42,0)/60/24</f>
        <v>1.5972222222222224E-2</v>
      </c>
      <c r="FK43" s="11">
        <f t="shared" si="816"/>
        <v>1.5972222222222224E-2</v>
      </c>
      <c r="FL43" s="11">
        <f t="shared" si="816"/>
        <v>1.6666666666666666E-2</v>
      </c>
      <c r="FM43" s="11">
        <f t="shared" si="816"/>
        <v>1.5972222222222224E-2</v>
      </c>
      <c r="FN43" s="11">
        <f>ROUND(FN42,0)/60/24</f>
        <v>1.5277777777777777E-2</v>
      </c>
      <c r="FO43" s="11">
        <f>ROUND(FO42,0)/60/24</f>
        <v>1.5972222222222224E-2</v>
      </c>
      <c r="FP43" s="11">
        <f>ROUND(FP42,0)/60/24</f>
        <v>1.5972222222222224E-2</v>
      </c>
      <c r="FQ43" s="11">
        <f>ROUND(FQ42,0)/60/24</f>
        <v>1.6666666666666666E-2</v>
      </c>
      <c r="FR43" s="11">
        <f t="shared" ref="FR43:GJ43" si="817">ROUND(FR42,0)/60/24</f>
        <v>1.5972222222222224E-2</v>
      </c>
      <c r="FS43" s="11">
        <f t="shared" si="817"/>
        <v>1.6666666666666666E-2</v>
      </c>
      <c r="FT43" s="11">
        <f t="shared" si="817"/>
        <v>1.6666666666666666E-2</v>
      </c>
      <c r="FU43" s="11">
        <f t="shared" si="817"/>
        <v>1.6666666666666666E-2</v>
      </c>
      <c r="FV43" s="11">
        <f t="shared" si="817"/>
        <v>1.5972222222222224E-2</v>
      </c>
      <c r="FW43" s="11">
        <f t="shared" si="817"/>
        <v>1.5972222222222224E-2</v>
      </c>
      <c r="FX43" s="11">
        <f t="shared" si="817"/>
        <v>1.6666666666666666E-2</v>
      </c>
      <c r="FY43" s="11">
        <f t="shared" si="817"/>
        <v>1.6666666666666666E-2</v>
      </c>
      <c r="FZ43" s="11">
        <f t="shared" si="817"/>
        <v>1.5972222222222224E-2</v>
      </c>
      <c r="GA43" s="11">
        <f t="shared" si="817"/>
        <v>1.5972222222222224E-2</v>
      </c>
      <c r="GB43" s="11">
        <f t="shared" si="817"/>
        <v>1.6666666666666666E-2</v>
      </c>
      <c r="GC43" s="11">
        <f t="shared" si="817"/>
        <v>1.5972222222222224E-2</v>
      </c>
      <c r="GD43" s="11">
        <f t="shared" si="817"/>
        <v>1.5972222222222224E-2</v>
      </c>
      <c r="GE43" s="11">
        <f t="shared" si="817"/>
        <v>1.5972222222222224E-2</v>
      </c>
      <c r="GF43" s="11">
        <f t="shared" si="817"/>
        <v>1.5972222222222224E-2</v>
      </c>
      <c r="GG43" s="11">
        <f t="shared" si="817"/>
        <v>1.5277777777777777E-2</v>
      </c>
      <c r="GH43" s="11">
        <f t="shared" si="817"/>
        <v>1.5277777777777777E-2</v>
      </c>
      <c r="GI43" s="11">
        <f t="shared" si="817"/>
        <v>1.5972222222222224E-2</v>
      </c>
      <c r="GJ43" s="11">
        <f t="shared" si="817"/>
        <v>1.5972222222222224E-2</v>
      </c>
      <c r="GK43" s="11">
        <f t="shared" ref="GK43:HD43" si="818">ROUND(GK42,0)/60/24</f>
        <v>1.5277777777777777E-2</v>
      </c>
      <c r="GL43" s="11">
        <f t="shared" si="818"/>
        <v>1.5972222222222224E-2</v>
      </c>
      <c r="GM43" s="11">
        <f t="shared" si="818"/>
        <v>1.6666666666666666E-2</v>
      </c>
      <c r="GN43" s="11">
        <f t="shared" si="818"/>
        <v>1.5277777777777777E-2</v>
      </c>
      <c r="GO43" s="11">
        <f t="shared" si="818"/>
        <v>1.5972222222222224E-2</v>
      </c>
      <c r="GP43" s="11">
        <f t="shared" si="818"/>
        <v>1.5972222222222224E-2</v>
      </c>
      <c r="GQ43" s="11">
        <f t="shared" si="818"/>
        <v>1.5277777777777777E-2</v>
      </c>
      <c r="GR43" s="11">
        <f t="shared" si="818"/>
        <v>1.5277777777777777E-2</v>
      </c>
      <c r="GS43" s="11">
        <f t="shared" si="818"/>
        <v>1.5277777777777777E-2</v>
      </c>
      <c r="GT43" s="11">
        <f t="shared" si="818"/>
        <v>1.5972222222222224E-2</v>
      </c>
      <c r="GU43" s="11">
        <f t="shared" si="818"/>
        <v>1.5972222222222224E-2</v>
      </c>
      <c r="GV43" s="11">
        <f t="shared" si="818"/>
        <v>1.5972222222222224E-2</v>
      </c>
      <c r="GW43" s="11">
        <f t="shared" si="818"/>
        <v>1.5972222222222224E-2</v>
      </c>
      <c r="GX43" s="11">
        <f t="shared" si="818"/>
        <v>1.5972222222222224E-2</v>
      </c>
      <c r="GY43" s="11">
        <f t="shared" si="818"/>
        <v>1.6666666666666666E-2</v>
      </c>
      <c r="GZ43" s="11">
        <f t="shared" si="818"/>
        <v>1.5972222222222224E-2</v>
      </c>
      <c r="HA43" s="11">
        <f t="shared" si="818"/>
        <v>1.5972222222222224E-2</v>
      </c>
      <c r="HB43" s="11">
        <f t="shared" si="818"/>
        <v>1.5972222222222224E-2</v>
      </c>
      <c r="HC43" s="11">
        <f t="shared" si="818"/>
        <v>1.5277777777777777E-2</v>
      </c>
      <c r="HD43" s="11">
        <f t="shared" si="818"/>
        <v>1.5277777777777777E-2</v>
      </c>
      <c r="HE43" s="11">
        <f t="shared" ref="HE43:HV43" si="819">ROUND(HE42,0)/60/24</f>
        <v>1.5972222222222224E-2</v>
      </c>
      <c r="HF43" s="11">
        <f t="shared" si="819"/>
        <v>1.5972222222222224E-2</v>
      </c>
      <c r="HG43" s="11">
        <f t="shared" si="819"/>
        <v>1.5972222222222224E-2</v>
      </c>
      <c r="HH43" s="11">
        <f t="shared" si="819"/>
        <v>1.5277777777777777E-2</v>
      </c>
      <c r="HI43" s="11">
        <f t="shared" si="819"/>
        <v>1.5277777777777777E-2</v>
      </c>
      <c r="HJ43" s="11">
        <f t="shared" si="819"/>
        <v>1.5972222222222224E-2</v>
      </c>
      <c r="HK43" s="11">
        <f t="shared" si="819"/>
        <v>1.5277777777777777E-2</v>
      </c>
      <c r="HL43" s="11">
        <f t="shared" si="819"/>
        <v>1.5972222222222224E-2</v>
      </c>
      <c r="HM43" s="11">
        <f t="shared" si="819"/>
        <v>1.5972222222222224E-2</v>
      </c>
      <c r="HN43" s="11">
        <f t="shared" si="819"/>
        <v>1.5277777777777777E-2</v>
      </c>
      <c r="HO43" s="11">
        <f t="shared" si="819"/>
        <v>1.5277777777777777E-2</v>
      </c>
      <c r="HP43" s="11">
        <f t="shared" si="819"/>
        <v>1.5972222222222224E-2</v>
      </c>
      <c r="HQ43" s="11">
        <f t="shared" si="819"/>
        <v>1.5972222222222224E-2</v>
      </c>
      <c r="HR43" s="11">
        <f t="shared" si="819"/>
        <v>1.5972222222222224E-2</v>
      </c>
      <c r="HS43" s="11">
        <f t="shared" si="819"/>
        <v>1.5972222222222224E-2</v>
      </c>
      <c r="HT43" s="11">
        <f t="shared" si="819"/>
        <v>1.6666666666666666E-2</v>
      </c>
      <c r="HU43" s="11">
        <f t="shared" si="819"/>
        <v>1.5972222222222224E-2</v>
      </c>
      <c r="HV43" s="11">
        <f t="shared" si="819"/>
        <v>1.5972222222222224E-2</v>
      </c>
      <c r="HW43" s="11">
        <f t="shared" ref="HW43:IS43" si="820">ROUND(HW42,0)/60/24</f>
        <v>1.5972222222222224E-2</v>
      </c>
      <c r="HX43" s="11">
        <f t="shared" si="820"/>
        <v>1.5972222222222224E-2</v>
      </c>
      <c r="HY43" s="11">
        <f t="shared" si="820"/>
        <v>1.5972222222222224E-2</v>
      </c>
      <c r="HZ43" s="11">
        <f t="shared" si="820"/>
        <v>1.5972222222222224E-2</v>
      </c>
      <c r="IA43" s="11">
        <f t="shared" si="820"/>
        <v>1.5972222222222224E-2</v>
      </c>
      <c r="IB43" s="11">
        <f t="shared" si="820"/>
        <v>1.5972222222222224E-2</v>
      </c>
      <c r="IC43" s="11">
        <f t="shared" si="820"/>
        <v>1.5972222222222224E-2</v>
      </c>
      <c r="ID43" s="11">
        <f t="shared" si="820"/>
        <v>1.5972222222222224E-2</v>
      </c>
      <c r="IE43" s="11">
        <f t="shared" si="820"/>
        <v>1.6666666666666666E-2</v>
      </c>
      <c r="IF43" s="11">
        <f t="shared" si="820"/>
        <v>1.5972222222222224E-2</v>
      </c>
      <c r="IG43" s="11">
        <f t="shared" si="820"/>
        <v>1.5972222222222224E-2</v>
      </c>
      <c r="IH43" s="11">
        <f t="shared" si="820"/>
        <v>1.6666666666666666E-2</v>
      </c>
      <c r="II43" s="11">
        <f t="shared" si="820"/>
        <v>1.5972222222222224E-2</v>
      </c>
      <c r="IJ43" s="11">
        <f t="shared" si="820"/>
        <v>1.5277777777777777E-2</v>
      </c>
      <c r="IK43" s="11">
        <f t="shared" si="820"/>
        <v>1.5972222222222224E-2</v>
      </c>
      <c r="IL43" s="11">
        <f t="shared" si="820"/>
        <v>1.5277777777777777E-2</v>
      </c>
      <c r="IM43" s="11">
        <f t="shared" si="820"/>
        <v>1.5277777777777777E-2</v>
      </c>
      <c r="IN43" s="11">
        <f t="shared" si="820"/>
        <v>1.5277777777777777E-2</v>
      </c>
      <c r="IO43" s="11">
        <f t="shared" si="820"/>
        <v>1.4583333333333332E-2</v>
      </c>
      <c r="IP43" s="11">
        <f t="shared" si="820"/>
        <v>1.4583333333333332E-2</v>
      </c>
      <c r="IQ43" s="11">
        <f t="shared" si="820"/>
        <v>1.4583333333333332E-2</v>
      </c>
      <c r="IR43" s="11">
        <f t="shared" si="820"/>
        <v>1.3888888888888888E-2</v>
      </c>
      <c r="IS43" s="11">
        <f t="shared" si="820"/>
        <v>1.4583333333333332E-2</v>
      </c>
      <c r="IT43" s="11">
        <f t="shared" ref="IT43:JK43" si="821">ROUND(IT42,0)/60/24</f>
        <v>1.5277777777777777E-2</v>
      </c>
      <c r="IU43" s="11">
        <f t="shared" si="821"/>
        <v>1.5277777777777777E-2</v>
      </c>
      <c r="IV43" s="11">
        <f t="shared" si="821"/>
        <v>1.5277777777777777E-2</v>
      </c>
      <c r="IW43" s="11">
        <f t="shared" si="821"/>
        <v>1.5277777777777777E-2</v>
      </c>
      <c r="IX43" s="11">
        <f t="shared" si="821"/>
        <v>1.5277777777777777E-2</v>
      </c>
      <c r="IY43" s="11">
        <f t="shared" si="821"/>
        <v>1.4583333333333332E-2</v>
      </c>
      <c r="IZ43" s="11">
        <f t="shared" si="821"/>
        <v>1.3888888888888888E-2</v>
      </c>
      <c r="JA43" s="11">
        <f t="shared" si="821"/>
        <v>1.4583333333333332E-2</v>
      </c>
      <c r="JB43" s="11">
        <f t="shared" si="821"/>
        <v>1.3888888888888888E-2</v>
      </c>
      <c r="JC43" s="11">
        <f t="shared" si="821"/>
        <v>1.4583333333333332E-2</v>
      </c>
      <c r="JD43" s="11">
        <f t="shared" si="821"/>
        <v>1.4583333333333332E-2</v>
      </c>
      <c r="JE43" s="11">
        <f t="shared" si="821"/>
        <v>1.4583333333333332E-2</v>
      </c>
      <c r="JF43" s="11">
        <f t="shared" si="821"/>
        <v>1.5277777777777777E-2</v>
      </c>
      <c r="JG43" s="11">
        <f t="shared" si="821"/>
        <v>1.5277777777777777E-2</v>
      </c>
      <c r="JH43" s="11">
        <f t="shared" si="821"/>
        <v>1.4583333333333332E-2</v>
      </c>
      <c r="JI43" s="11">
        <f t="shared" si="821"/>
        <v>1.4583333333333332E-2</v>
      </c>
      <c r="JJ43" s="11">
        <f t="shared" si="821"/>
        <v>1.4583333333333332E-2</v>
      </c>
      <c r="JK43" s="11">
        <f t="shared" si="821"/>
        <v>1.4583333333333332E-2</v>
      </c>
      <c r="JL43" s="11">
        <f t="shared" ref="JL43:KK43" si="822">ROUND(JL42,0)/60/24</f>
        <v>1.4583333333333332E-2</v>
      </c>
      <c r="JM43" s="11">
        <f t="shared" si="822"/>
        <v>1.4583333333333332E-2</v>
      </c>
      <c r="JN43" s="11">
        <f t="shared" si="822"/>
        <v>1.5277777777777777E-2</v>
      </c>
      <c r="JO43" s="11">
        <f t="shared" si="822"/>
        <v>1.5277777777777777E-2</v>
      </c>
      <c r="JP43" s="11">
        <f t="shared" si="822"/>
        <v>1.4583333333333332E-2</v>
      </c>
      <c r="JQ43" s="11">
        <f t="shared" si="822"/>
        <v>1.5277777777777777E-2</v>
      </c>
      <c r="JR43" s="11">
        <f t="shared" si="822"/>
        <v>1.5277777777777777E-2</v>
      </c>
      <c r="JS43" s="11">
        <f t="shared" si="822"/>
        <v>1.5972222222222224E-2</v>
      </c>
      <c r="JT43" s="11">
        <f t="shared" si="822"/>
        <v>1.5277777777777777E-2</v>
      </c>
      <c r="JU43" s="11">
        <f t="shared" si="822"/>
        <v>1.5277777777777777E-2</v>
      </c>
      <c r="JV43" s="11">
        <f t="shared" si="822"/>
        <v>1.4583333333333332E-2</v>
      </c>
      <c r="JW43" s="11">
        <f t="shared" si="822"/>
        <v>1.4583333333333332E-2</v>
      </c>
      <c r="JX43" s="11">
        <f t="shared" si="822"/>
        <v>1.4583333333333332E-2</v>
      </c>
      <c r="JY43" s="11">
        <f t="shared" si="822"/>
        <v>1.3888888888888888E-2</v>
      </c>
      <c r="JZ43" s="11">
        <f t="shared" si="822"/>
        <v>1.4583333333333332E-2</v>
      </c>
      <c r="KA43" s="11">
        <f t="shared" si="822"/>
        <v>1.3888888888888888E-2</v>
      </c>
      <c r="KB43" s="11">
        <f t="shared" si="822"/>
        <v>1.4583333333333332E-2</v>
      </c>
      <c r="KC43" s="11">
        <f t="shared" si="822"/>
        <v>1.3888888888888888E-2</v>
      </c>
      <c r="KD43" s="11">
        <f t="shared" si="822"/>
        <v>1.3888888888888888E-2</v>
      </c>
      <c r="KE43" s="11">
        <f t="shared" si="822"/>
        <v>1.3888888888888888E-2</v>
      </c>
      <c r="KF43" s="11">
        <f t="shared" si="822"/>
        <v>1.3888888888888888E-2</v>
      </c>
      <c r="KG43" s="11">
        <f t="shared" si="822"/>
        <v>1.4583333333333332E-2</v>
      </c>
      <c r="KH43" s="11">
        <f t="shared" si="822"/>
        <v>1.5277777777777777E-2</v>
      </c>
      <c r="KI43" s="11">
        <f t="shared" si="822"/>
        <v>1.4583333333333332E-2</v>
      </c>
      <c r="KJ43" s="11">
        <f t="shared" si="822"/>
        <v>1.5277777777777777E-2</v>
      </c>
      <c r="KK43" s="11">
        <f t="shared" si="822"/>
        <v>1.4583333333333332E-2</v>
      </c>
      <c r="KL43" s="11">
        <f t="shared" ref="KL43:LC43" si="823">ROUND(KL42,0)/60/24</f>
        <v>1.5277777777777777E-2</v>
      </c>
      <c r="KM43" s="11">
        <f t="shared" si="823"/>
        <v>1.5277777777777777E-2</v>
      </c>
      <c r="KN43" s="11">
        <f t="shared" si="823"/>
        <v>1.4583333333333332E-2</v>
      </c>
      <c r="KO43" s="11">
        <f t="shared" si="823"/>
        <v>1.4583333333333332E-2</v>
      </c>
      <c r="KP43" s="11">
        <f t="shared" si="823"/>
        <v>1.5277777777777777E-2</v>
      </c>
      <c r="KQ43" s="11">
        <f t="shared" si="823"/>
        <v>1.5277777777777777E-2</v>
      </c>
      <c r="KR43" s="11">
        <f t="shared" si="823"/>
        <v>1.4583333333333332E-2</v>
      </c>
      <c r="KS43" s="11">
        <f t="shared" si="823"/>
        <v>1.4583333333333332E-2</v>
      </c>
      <c r="KT43" s="11">
        <f t="shared" si="823"/>
        <v>1.4583333333333332E-2</v>
      </c>
      <c r="KU43" s="11">
        <f t="shared" si="823"/>
        <v>1.4583333333333332E-2</v>
      </c>
      <c r="KV43" s="11">
        <f t="shared" si="823"/>
        <v>1.5277777777777777E-2</v>
      </c>
      <c r="KW43" s="11">
        <f t="shared" si="823"/>
        <v>1.5277777777777777E-2</v>
      </c>
      <c r="KX43" s="11">
        <f t="shared" si="823"/>
        <v>1.3888888888888888E-2</v>
      </c>
      <c r="KY43" s="11">
        <f t="shared" si="823"/>
        <v>1.4583333333333332E-2</v>
      </c>
      <c r="KZ43" s="11">
        <f t="shared" si="823"/>
        <v>1.3888888888888888E-2</v>
      </c>
      <c r="LA43" s="11">
        <f t="shared" si="823"/>
        <v>1.3888888888888888E-2</v>
      </c>
      <c r="LB43" s="11">
        <f t="shared" si="823"/>
        <v>1.4583333333333332E-2</v>
      </c>
      <c r="LC43" s="11">
        <f t="shared" si="823"/>
        <v>1.4583333333333332E-2</v>
      </c>
      <c r="LD43" s="11">
        <f t="shared" ref="LD43:LX43" si="824">ROUND(LD42,0)/60/24</f>
        <v>1.4583333333333332E-2</v>
      </c>
      <c r="LE43" s="11">
        <f t="shared" si="824"/>
        <v>1.5277777777777777E-2</v>
      </c>
      <c r="LF43" s="11">
        <f t="shared" si="824"/>
        <v>1.5277777777777777E-2</v>
      </c>
      <c r="LG43" s="11">
        <v>27</v>
      </c>
      <c r="LH43" s="11">
        <f t="shared" si="824"/>
        <v>1.5277777777777777E-2</v>
      </c>
      <c r="LI43" s="11">
        <f t="shared" si="824"/>
        <v>1.4583333333333332E-2</v>
      </c>
      <c r="LJ43" s="11">
        <f t="shared" si="824"/>
        <v>1.5277777777777777E-2</v>
      </c>
      <c r="LK43" s="11">
        <f>ROUND(LK42,0)/60/24</f>
        <v>1.5277777777777777E-2</v>
      </c>
      <c r="LL43" s="11">
        <f t="shared" si="824"/>
        <v>1.4583333333333332E-2</v>
      </c>
      <c r="LM43" s="11">
        <f t="shared" si="824"/>
        <v>1.4583333333333332E-2</v>
      </c>
      <c r="LN43" s="11">
        <f t="shared" si="824"/>
        <v>1.4583333333333332E-2</v>
      </c>
      <c r="LO43" s="11">
        <f t="shared" si="824"/>
        <v>1.4583333333333332E-2</v>
      </c>
      <c r="LP43" s="11">
        <f t="shared" si="824"/>
        <v>1.4583333333333332E-2</v>
      </c>
      <c r="LQ43" s="11">
        <f t="shared" si="824"/>
        <v>1.4583333333333332E-2</v>
      </c>
      <c r="LR43" s="11">
        <f>ROUND(LR42,0)/60/24</f>
        <v>1.4583333333333332E-2</v>
      </c>
      <c r="LS43" s="11">
        <f t="shared" si="824"/>
        <v>1.4583333333333332E-2</v>
      </c>
      <c r="LT43" s="11">
        <f t="shared" si="824"/>
        <v>1.4583333333333332E-2</v>
      </c>
      <c r="LU43" s="11">
        <f t="shared" si="824"/>
        <v>1.4583333333333332E-2</v>
      </c>
      <c r="LV43" s="11">
        <f t="shared" si="824"/>
        <v>1.3888888888888888E-2</v>
      </c>
      <c r="LW43" s="11">
        <f t="shared" si="824"/>
        <v>1.4583333333333332E-2</v>
      </c>
      <c r="LX43" s="11">
        <f t="shared" si="824"/>
        <v>1.5277777777777777E-2</v>
      </c>
      <c r="LY43" s="11">
        <f t="shared" ref="LY43:MU43" si="825">ROUND(LY42,0)/60/24</f>
        <v>1.5277777777777777E-2</v>
      </c>
      <c r="LZ43" s="11">
        <f t="shared" si="825"/>
        <v>1.5972222222222224E-2</v>
      </c>
      <c r="MA43" s="11">
        <f t="shared" si="825"/>
        <v>1.5277777777777777E-2</v>
      </c>
      <c r="MB43" s="11">
        <f t="shared" si="825"/>
        <v>1.3888888888888888E-2</v>
      </c>
      <c r="MC43" s="11">
        <f t="shared" si="825"/>
        <v>1.5277777777777777E-2</v>
      </c>
      <c r="MD43" s="11">
        <f t="shared" si="825"/>
        <v>1.4583333333333332E-2</v>
      </c>
      <c r="ME43" s="11">
        <f t="shared" si="825"/>
        <v>1.5277777777777777E-2</v>
      </c>
      <c r="MF43" s="11">
        <f t="shared" si="825"/>
        <v>1.4583333333333332E-2</v>
      </c>
      <c r="MG43" s="11">
        <f t="shared" si="825"/>
        <v>1.4583333333333332E-2</v>
      </c>
      <c r="MH43" s="11">
        <f t="shared" si="825"/>
        <v>1.5277777777777777E-2</v>
      </c>
      <c r="MI43" s="11">
        <f t="shared" si="825"/>
        <v>1.4583333333333332E-2</v>
      </c>
      <c r="MJ43" s="11">
        <f t="shared" si="825"/>
        <v>1.3888888888888888E-2</v>
      </c>
      <c r="MK43" s="11">
        <f t="shared" si="825"/>
        <v>1.4583333333333332E-2</v>
      </c>
      <c r="ML43" s="11">
        <f t="shared" si="825"/>
        <v>1.3888888888888888E-2</v>
      </c>
      <c r="MM43" s="11">
        <f t="shared" si="825"/>
        <v>1.4583333333333332E-2</v>
      </c>
      <c r="MN43" s="11">
        <f t="shared" si="825"/>
        <v>1.3888888888888888E-2</v>
      </c>
      <c r="MO43" s="11">
        <f t="shared" si="825"/>
        <v>1.3888888888888888E-2</v>
      </c>
      <c r="MP43" s="11">
        <f t="shared" si="825"/>
        <v>1.4583333333333332E-2</v>
      </c>
      <c r="MQ43" s="11">
        <f t="shared" si="825"/>
        <v>1.5277777777777777E-2</v>
      </c>
      <c r="MR43" s="11">
        <f t="shared" si="825"/>
        <v>1.4583333333333332E-2</v>
      </c>
      <c r="MS43" s="11">
        <f t="shared" si="825"/>
        <v>1.5277777777777777E-2</v>
      </c>
      <c r="MT43" s="11">
        <f t="shared" si="825"/>
        <v>1.5277777777777777E-2</v>
      </c>
      <c r="MU43" s="11">
        <f t="shared" si="825"/>
        <v>1.3888888888888888E-2</v>
      </c>
      <c r="MV43" s="11">
        <f t="shared" ref="MV43:NO43" si="826">ROUND(MV42,0)/60/24</f>
        <v>1.3194444444444444E-2</v>
      </c>
      <c r="MW43" s="11">
        <f t="shared" si="826"/>
        <v>1.4583333333333332E-2</v>
      </c>
      <c r="MX43" s="11">
        <f t="shared" si="826"/>
        <v>1.5277777777777777E-2</v>
      </c>
      <c r="MY43" s="11">
        <f t="shared" si="826"/>
        <v>1.5277777777777777E-2</v>
      </c>
      <c r="MZ43" s="11">
        <f t="shared" si="826"/>
        <v>1.4583333333333332E-2</v>
      </c>
      <c r="NA43" s="11">
        <f t="shared" si="826"/>
        <v>1.5277777777777777E-2</v>
      </c>
      <c r="NB43" s="11">
        <f t="shared" si="826"/>
        <v>1.4583333333333332E-2</v>
      </c>
      <c r="NC43" s="11">
        <f t="shared" si="826"/>
        <v>1.3888888888888888E-2</v>
      </c>
      <c r="ND43" s="11">
        <f t="shared" si="826"/>
        <v>1.3888888888888888E-2</v>
      </c>
      <c r="NE43" s="11">
        <f t="shared" si="826"/>
        <v>1.4583333333333332E-2</v>
      </c>
      <c r="NF43" s="11">
        <f t="shared" si="826"/>
        <v>1.3888888888888888E-2</v>
      </c>
      <c r="NG43" s="11">
        <f t="shared" si="826"/>
        <v>1.3888888888888888E-2</v>
      </c>
      <c r="NH43" s="11">
        <f t="shared" si="826"/>
        <v>1.3888888888888888E-2</v>
      </c>
      <c r="NI43" s="11">
        <f t="shared" si="826"/>
        <v>1.3888888888888888E-2</v>
      </c>
      <c r="NJ43" s="11">
        <f t="shared" si="826"/>
        <v>1.3194444444444444E-2</v>
      </c>
      <c r="NK43" s="11">
        <f t="shared" si="826"/>
        <v>1.4583333333333332E-2</v>
      </c>
      <c r="NL43" s="11">
        <f t="shared" si="826"/>
        <v>1.3888888888888888E-2</v>
      </c>
      <c r="NM43" s="11">
        <f t="shared" si="826"/>
        <v>1.3888888888888888E-2</v>
      </c>
      <c r="NN43" s="11">
        <f t="shared" si="826"/>
        <v>1.4583333333333332E-2</v>
      </c>
      <c r="NO43" s="11">
        <f t="shared" si="826"/>
        <v>1.5277777777777777E-2</v>
      </c>
      <c r="NP43" s="11">
        <f t="shared" ref="NP43:OH43" si="827">ROUND(NP42,0)/60/24</f>
        <v>1.3888888888888888E-2</v>
      </c>
      <c r="NQ43" s="11">
        <f t="shared" si="827"/>
        <v>1.3888888888888888E-2</v>
      </c>
      <c r="NR43" s="11">
        <f t="shared" si="827"/>
        <v>1.4583333333333332E-2</v>
      </c>
      <c r="NS43" s="11">
        <f t="shared" si="827"/>
        <v>1.4583333333333332E-2</v>
      </c>
      <c r="NT43" s="11">
        <f t="shared" si="827"/>
        <v>1.5277777777777777E-2</v>
      </c>
      <c r="NU43" s="11">
        <f t="shared" si="827"/>
        <v>1.4583333333333332E-2</v>
      </c>
      <c r="NV43" s="11">
        <f t="shared" si="827"/>
        <v>1.3888888888888888E-2</v>
      </c>
      <c r="NW43" s="11">
        <f t="shared" si="827"/>
        <v>1.4583333333333332E-2</v>
      </c>
      <c r="NX43" s="11">
        <f t="shared" si="827"/>
        <v>1.4583333333333332E-2</v>
      </c>
      <c r="NY43" s="11">
        <f t="shared" si="827"/>
        <v>1.3888888888888888E-2</v>
      </c>
      <c r="NZ43" s="11">
        <f t="shared" si="827"/>
        <v>1.5277777777777777E-2</v>
      </c>
      <c r="OA43" s="11">
        <f t="shared" si="827"/>
        <v>1.4583333333333332E-2</v>
      </c>
      <c r="OB43" s="11">
        <f t="shared" si="827"/>
        <v>1.4583333333333332E-2</v>
      </c>
      <c r="OC43" s="11">
        <f t="shared" si="827"/>
        <v>1.4583333333333332E-2</v>
      </c>
      <c r="OD43" s="11">
        <f t="shared" si="827"/>
        <v>1.5277777777777777E-2</v>
      </c>
      <c r="OE43" s="11">
        <f t="shared" si="827"/>
        <v>1.4583333333333332E-2</v>
      </c>
      <c r="OF43" s="11">
        <f t="shared" si="827"/>
        <v>1.4583333333333332E-2</v>
      </c>
      <c r="OG43" s="11">
        <f t="shared" si="827"/>
        <v>1.5277777777777777E-2</v>
      </c>
      <c r="OH43" s="11">
        <f t="shared" si="827"/>
        <v>1.5277777777777777E-2</v>
      </c>
      <c r="OI43" s="11">
        <f t="shared" ref="OI43:PG43" si="828">ROUND(OI42,0)/60/24</f>
        <v>1.4583333333333332E-2</v>
      </c>
      <c r="OJ43" s="11">
        <f t="shared" si="828"/>
        <v>1.5277777777777777E-2</v>
      </c>
      <c r="OK43" s="11">
        <f t="shared" si="828"/>
        <v>1.5277777777777777E-2</v>
      </c>
      <c r="OL43" s="11">
        <f t="shared" si="828"/>
        <v>1.4583333333333332E-2</v>
      </c>
      <c r="OM43" s="11">
        <f t="shared" si="828"/>
        <v>1.5277777777777777E-2</v>
      </c>
      <c r="ON43" s="11">
        <f t="shared" si="828"/>
        <v>1.5972222222222224E-2</v>
      </c>
      <c r="OO43" s="11">
        <f t="shared" si="828"/>
        <v>1.5277777777777777E-2</v>
      </c>
      <c r="OP43" s="11">
        <f t="shared" si="828"/>
        <v>1.5277777777777777E-2</v>
      </c>
      <c r="OQ43" s="11">
        <f t="shared" si="828"/>
        <v>1.5277777777777777E-2</v>
      </c>
      <c r="OR43" s="11">
        <f t="shared" si="828"/>
        <v>1.5277777777777777E-2</v>
      </c>
      <c r="OS43" s="11">
        <f t="shared" si="828"/>
        <v>1.4583333333333332E-2</v>
      </c>
      <c r="OT43" s="11">
        <f t="shared" si="828"/>
        <v>1.4583333333333332E-2</v>
      </c>
      <c r="OU43" s="11">
        <f t="shared" si="828"/>
        <v>1.4583333333333332E-2</v>
      </c>
      <c r="OV43" s="11">
        <f t="shared" si="828"/>
        <v>1.3888888888888888E-2</v>
      </c>
      <c r="OW43" s="11">
        <f t="shared" si="828"/>
        <v>1.4583333333333332E-2</v>
      </c>
      <c r="OX43" s="11">
        <f t="shared" si="828"/>
        <v>1.3888888888888888E-2</v>
      </c>
      <c r="OY43" s="11">
        <f t="shared" si="828"/>
        <v>1.3888888888888888E-2</v>
      </c>
      <c r="OZ43" s="11">
        <f t="shared" si="828"/>
        <v>1.3888888888888888E-2</v>
      </c>
      <c r="PA43" s="11">
        <f t="shared" si="828"/>
        <v>1.3194444444444444E-2</v>
      </c>
      <c r="PB43" s="11">
        <f t="shared" si="828"/>
        <v>1.3888888888888888E-2</v>
      </c>
      <c r="PC43" s="11">
        <f t="shared" si="828"/>
        <v>1.4583333333333332E-2</v>
      </c>
      <c r="PD43" s="11">
        <f t="shared" si="828"/>
        <v>1.4583333333333332E-2</v>
      </c>
      <c r="PE43" s="11">
        <f t="shared" si="828"/>
        <v>1.3888888888888888E-2</v>
      </c>
      <c r="PF43" s="11">
        <f t="shared" si="828"/>
        <v>1.4583333333333332E-2</v>
      </c>
      <c r="PG43" s="11">
        <f t="shared" si="828"/>
        <v>1.4583333333333332E-2</v>
      </c>
      <c r="PH43" s="11">
        <f t="shared" ref="PH43:PZ43" si="829">ROUND(PH42,0)/60/24</f>
        <v>1.4583333333333332E-2</v>
      </c>
      <c r="PI43" s="11">
        <f t="shared" si="829"/>
        <v>1.4583333333333332E-2</v>
      </c>
      <c r="PJ43" s="11">
        <f t="shared" si="829"/>
        <v>1.4583333333333332E-2</v>
      </c>
      <c r="PK43" s="11">
        <f t="shared" si="829"/>
        <v>1.4583333333333332E-2</v>
      </c>
      <c r="PL43" s="11">
        <f t="shared" si="829"/>
        <v>1.3888888888888888E-2</v>
      </c>
      <c r="PM43" s="11">
        <f t="shared" si="829"/>
        <v>1.3888888888888888E-2</v>
      </c>
      <c r="PN43" s="11">
        <f t="shared" si="829"/>
        <v>1.3888888888888888E-2</v>
      </c>
      <c r="PO43" s="11">
        <f t="shared" si="829"/>
        <v>1.3888888888888888E-2</v>
      </c>
      <c r="PP43" s="11">
        <f t="shared" si="829"/>
        <v>1.4583333333333332E-2</v>
      </c>
      <c r="PQ43" s="11">
        <f t="shared" si="829"/>
        <v>1.4583333333333332E-2</v>
      </c>
      <c r="PR43" s="11">
        <f t="shared" si="829"/>
        <v>1.4583333333333332E-2</v>
      </c>
      <c r="PS43" s="11">
        <f t="shared" si="829"/>
        <v>1.5277777777777777E-2</v>
      </c>
      <c r="PT43" s="11">
        <f t="shared" si="829"/>
        <v>1.5277777777777777E-2</v>
      </c>
      <c r="PU43" s="11">
        <f t="shared" si="829"/>
        <v>1.4583333333333332E-2</v>
      </c>
      <c r="PV43" s="11">
        <f t="shared" si="829"/>
        <v>1.3888888888888888E-2</v>
      </c>
      <c r="PW43" s="11">
        <f t="shared" si="829"/>
        <v>1.3888888888888888E-2</v>
      </c>
      <c r="PX43" s="11">
        <f t="shared" si="829"/>
        <v>1.3888888888888888E-2</v>
      </c>
      <c r="PY43" s="11">
        <f t="shared" si="829"/>
        <v>1.3888888888888888E-2</v>
      </c>
      <c r="PZ43" s="11">
        <f t="shared" si="829"/>
        <v>1.3888888888888888E-2</v>
      </c>
      <c r="QA43" s="11">
        <f t="shared" ref="QA43:QW43" si="830">ROUND(QA42,0)/60/24</f>
        <v>1.3888888888888888E-2</v>
      </c>
      <c r="QB43" s="11">
        <f t="shared" si="830"/>
        <v>1.4583333333333332E-2</v>
      </c>
      <c r="QC43" s="11">
        <f t="shared" si="830"/>
        <v>1.4583333333333332E-2</v>
      </c>
      <c r="QD43" s="11">
        <f t="shared" si="830"/>
        <v>1.3888888888888888E-2</v>
      </c>
      <c r="QE43" s="11">
        <f t="shared" si="830"/>
        <v>1.4583333333333332E-2</v>
      </c>
      <c r="QF43" s="11">
        <f t="shared" si="830"/>
        <v>1.4583333333333332E-2</v>
      </c>
      <c r="QG43" s="11">
        <f t="shared" si="830"/>
        <v>1.3888888888888888E-2</v>
      </c>
      <c r="QH43" s="11">
        <f t="shared" si="830"/>
        <v>1.5277777777777777E-2</v>
      </c>
      <c r="QI43" s="11">
        <f t="shared" si="830"/>
        <v>1.4583333333333332E-2</v>
      </c>
      <c r="QJ43" s="11">
        <f t="shared" si="830"/>
        <v>1.4583333333333332E-2</v>
      </c>
      <c r="QK43" s="11">
        <f t="shared" si="830"/>
        <v>1.4583333333333332E-2</v>
      </c>
      <c r="QL43" s="11">
        <f t="shared" si="830"/>
        <v>1.5277777777777777E-2</v>
      </c>
      <c r="QM43" s="11">
        <f t="shared" si="830"/>
        <v>1.4583333333333332E-2</v>
      </c>
      <c r="QN43" s="11">
        <f t="shared" si="830"/>
        <v>1.4583333333333332E-2</v>
      </c>
      <c r="QO43" s="11">
        <f t="shared" si="830"/>
        <v>1.4583333333333332E-2</v>
      </c>
      <c r="QP43" s="11">
        <f t="shared" si="830"/>
        <v>1.3888888888888888E-2</v>
      </c>
      <c r="QQ43" s="11">
        <f t="shared" si="830"/>
        <v>1.3888888888888888E-2</v>
      </c>
      <c r="QR43" s="11">
        <f t="shared" si="830"/>
        <v>1.3194444444444444E-2</v>
      </c>
      <c r="QS43" s="11">
        <f t="shared" si="830"/>
        <v>1.2499999999999999E-2</v>
      </c>
      <c r="QT43" s="11">
        <f t="shared" si="830"/>
        <v>1.4583333333333332E-2</v>
      </c>
      <c r="QU43" s="11">
        <f t="shared" si="830"/>
        <v>1.4583333333333332E-2</v>
      </c>
      <c r="QV43" s="11">
        <f t="shared" si="830"/>
        <v>1.4583333333333332E-2</v>
      </c>
      <c r="QW43" s="11">
        <f t="shared" si="830"/>
        <v>1.4583333333333332E-2</v>
      </c>
      <c r="QX43" s="11">
        <f t="shared" ref="QX43:RN43" si="831">ROUND(QX42,0)/60/24</f>
        <v>1.4583333333333332E-2</v>
      </c>
      <c r="QY43" s="11">
        <f t="shared" si="831"/>
        <v>1.4583333333333332E-2</v>
      </c>
      <c r="QZ43" s="11">
        <f t="shared" si="831"/>
        <v>1.4583333333333332E-2</v>
      </c>
      <c r="RA43" s="11">
        <f t="shared" si="831"/>
        <v>1.5972222222222224E-2</v>
      </c>
      <c r="RB43" s="11">
        <f t="shared" si="831"/>
        <v>1.5277777777777777E-2</v>
      </c>
      <c r="RC43" s="11">
        <f t="shared" si="831"/>
        <v>1.5277777777777777E-2</v>
      </c>
      <c r="RD43" s="11">
        <f t="shared" si="831"/>
        <v>1.5277777777777777E-2</v>
      </c>
      <c r="RE43" s="11">
        <f t="shared" si="831"/>
        <v>1.3888888888888888E-2</v>
      </c>
      <c r="RF43" s="11">
        <f t="shared" si="831"/>
        <v>1.4583333333333332E-2</v>
      </c>
      <c r="RG43" s="11">
        <f t="shared" si="831"/>
        <v>1.5277777777777777E-2</v>
      </c>
      <c r="RH43" s="11">
        <f t="shared" si="831"/>
        <v>1.4583333333333332E-2</v>
      </c>
      <c r="RI43" s="11">
        <f t="shared" si="831"/>
        <v>1.4583333333333332E-2</v>
      </c>
      <c r="RJ43" s="11">
        <f t="shared" si="831"/>
        <v>1.4583333333333332E-2</v>
      </c>
      <c r="RK43" s="11">
        <f t="shared" si="831"/>
        <v>1.4583333333333332E-2</v>
      </c>
      <c r="RL43" s="11">
        <f t="shared" si="831"/>
        <v>1.3888888888888888E-2</v>
      </c>
      <c r="RM43" s="11">
        <f t="shared" si="831"/>
        <v>1.3888888888888888E-2</v>
      </c>
      <c r="RN43" s="11">
        <f t="shared" si="831"/>
        <v>1.4583333333333332E-2</v>
      </c>
      <c r="RO43" s="11">
        <f t="shared" ref="RO43:SK43" si="832">ROUND(RO42,0)/60/24</f>
        <v>1.3888888888888888E-2</v>
      </c>
      <c r="RP43" s="11">
        <f t="shared" si="832"/>
        <v>1.3194444444444444E-2</v>
      </c>
      <c r="RQ43" s="11">
        <f t="shared" si="832"/>
        <v>1.3888888888888888E-2</v>
      </c>
      <c r="RR43" s="11">
        <f t="shared" si="832"/>
        <v>1.3888888888888888E-2</v>
      </c>
      <c r="RS43" s="11">
        <f t="shared" si="832"/>
        <v>1.3888888888888888E-2</v>
      </c>
      <c r="RT43" s="11">
        <f t="shared" si="832"/>
        <v>1.3888888888888888E-2</v>
      </c>
      <c r="RU43" s="11">
        <f t="shared" si="832"/>
        <v>1.3888888888888888E-2</v>
      </c>
      <c r="RV43" s="11">
        <f t="shared" si="832"/>
        <v>1.3888888888888888E-2</v>
      </c>
      <c r="RW43" s="11">
        <f t="shared" si="832"/>
        <v>1.4583333333333332E-2</v>
      </c>
      <c r="RX43" s="11">
        <f t="shared" si="832"/>
        <v>1.4583333333333332E-2</v>
      </c>
      <c r="RY43" s="11">
        <f t="shared" si="832"/>
        <v>1.4583333333333332E-2</v>
      </c>
      <c r="RZ43" s="11">
        <f t="shared" si="832"/>
        <v>1.4583333333333332E-2</v>
      </c>
      <c r="SA43" s="11">
        <f t="shared" si="832"/>
        <v>1.3888888888888888E-2</v>
      </c>
      <c r="SB43" s="11">
        <f t="shared" si="832"/>
        <v>1.4583333333333332E-2</v>
      </c>
      <c r="SC43" s="11">
        <f t="shared" si="832"/>
        <v>1.3888888888888888E-2</v>
      </c>
      <c r="SD43" s="11">
        <f t="shared" si="832"/>
        <v>1.4583333333333332E-2</v>
      </c>
      <c r="SE43" s="11">
        <f t="shared" si="832"/>
        <v>1.3888888888888888E-2</v>
      </c>
      <c r="SF43" s="11">
        <f t="shared" si="832"/>
        <v>1.5277777777777777E-2</v>
      </c>
      <c r="SG43" s="11">
        <f t="shared" si="832"/>
        <v>1.4583333333333332E-2</v>
      </c>
      <c r="SH43" s="11">
        <f t="shared" si="832"/>
        <v>1.4583333333333332E-2</v>
      </c>
      <c r="SI43" s="11">
        <f t="shared" si="832"/>
        <v>1.4583333333333332E-2</v>
      </c>
      <c r="SJ43" s="11">
        <f t="shared" si="832"/>
        <v>1.4583333333333332E-2</v>
      </c>
      <c r="SK43" s="11">
        <f t="shared" si="832"/>
        <v>1.4583333333333332E-2</v>
      </c>
      <c r="SL43" s="11">
        <f t="shared" ref="SL43:TD43" si="833">ROUND(SL42,0)/60/24</f>
        <v>1.5277777777777777E-2</v>
      </c>
      <c r="SM43" s="11">
        <f t="shared" si="833"/>
        <v>1.5277777777777777E-2</v>
      </c>
      <c r="SN43" s="11">
        <f t="shared" si="833"/>
        <v>1.5277777777777777E-2</v>
      </c>
      <c r="SO43" s="11">
        <f t="shared" si="833"/>
        <v>1.4583333333333332E-2</v>
      </c>
      <c r="SP43" s="11">
        <f t="shared" si="833"/>
        <v>1.4583333333333332E-2</v>
      </c>
      <c r="SQ43" s="11">
        <f t="shared" si="833"/>
        <v>1.4583333333333332E-2</v>
      </c>
      <c r="SR43" s="11">
        <f t="shared" si="833"/>
        <v>1.4583333333333332E-2</v>
      </c>
      <c r="SS43" s="11">
        <f t="shared" si="833"/>
        <v>1.5972222222222224E-2</v>
      </c>
      <c r="ST43" s="11">
        <f t="shared" si="833"/>
        <v>1.5277777777777777E-2</v>
      </c>
      <c r="SU43" s="11">
        <f t="shared" si="833"/>
        <v>1.5277777777777777E-2</v>
      </c>
      <c r="SV43" s="11">
        <f t="shared" si="833"/>
        <v>1.5277777777777777E-2</v>
      </c>
      <c r="SW43" s="11">
        <f t="shared" si="833"/>
        <v>1.5277777777777777E-2</v>
      </c>
      <c r="SX43" s="11">
        <f t="shared" si="833"/>
        <v>1.5277777777777777E-2</v>
      </c>
      <c r="SY43" s="11">
        <f t="shared" si="833"/>
        <v>1.5277777777777777E-2</v>
      </c>
      <c r="SZ43" s="11">
        <f t="shared" si="833"/>
        <v>1.5277777777777777E-2</v>
      </c>
      <c r="TA43" s="11">
        <f t="shared" si="833"/>
        <v>1.5277777777777777E-2</v>
      </c>
      <c r="TB43" s="11">
        <f t="shared" si="833"/>
        <v>1.5277777777777777E-2</v>
      </c>
      <c r="TC43" s="11">
        <f t="shared" si="833"/>
        <v>1.5972222222222224E-2</v>
      </c>
      <c r="TD43" s="11">
        <f t="shared" si="833"/>
        <v>1.4583333333333332E-2</v>
      </c>
      <c r="TE43" s="11">
        <f t="shared" ref="TE43:VO43" si="834">ROUND(TE42,0)/60/24</f>
        <v>1.5277777777777777E-2</v>
      </c>
      <c r="TF43" s="11">
        <f t="shared" si="834"/>
        <v>1.5972222222222224E-2</v>
      </c>
      <c r="TG43" s="11">
        <f t="shared" si="834"/>
        <v>1.5277777777777777E-2</v>
      </c>
      <c r="TH43" s="11">
        <f t="shared" si="834"/>
        <v>1.5972222222222224E-2</v>
      </c>
      <c r="TI43" s="11">
        <f t="shared" si="834"/>
        <v>1.5972222222222224E-2</v>
      </c>
      <c r="TJ43" s="11">
        <f t="shared" si="834"/>
        <v>1.5277777777777777E-2</v>
      </c>
      <c r="TK43" s="11">
        <f t="shared" si="834"/>
        <v>1.5972222222222224E-2</v>
      </c>
      <c r="TL43" s="11">
        <f t="shared" si="834"/>
        <v>1.5277777777777777E-2</v>
      </c>
      <c r="TM43" s="11">
        <f t="shared" si="834"/>
        <v>1.5972222222222224E-2</v>
      </c>
      <c r="TN43" s="11">
        <f t="shared" si="834"/>
        <v>1.5972222222222224E-2</v>
      </c>
      <c r="TO43" s="11">
        <f t="shared" si="834"/>
        <v>1.5277777777777777E-2</v>
      </c>
      <c r="TP43" s="11">
        <f t="shared" si="834"/>
        <v>1.5277777777777777E-2</v>
      </c>
      <c r="TQ43" s="11">
        <f t="shared" si="834"/>
        <v>1.5277777777777777E-2</v>
      </c>
      <c r="TR43" s="11">
        <f t="shared" si="834"/>
        <v>1.5277777777777777E-2</v>
      </c>
      <c r="TS43" s="11">
        <f t="shared" si="834"/>
        <v>1.5972222222222224E-2</v>
      </c>
      <c r="TT43" s="11">
        <f t="shared" si="834"/>
        <v>1.4583333333333332E-2</v>
      </c>
      <c r="TU43" s="11">
        <f t="shared" si="834"/>
        <v>1.3194444444444444E-2</v>
      </c>
      <c r="TV43" s="11">
        <f t="shared" si="834"/>
        <v>1.4583333333333332E-2</v>
      </c>
      <c r="TW43" s="11">
        <f t="shared" si="834"/>
        <v>1.4583333333333332E-2</v>
      </c>
      <c r="TX43" s="11">
        <f t="shared" si="834"/>
        <v>1.4583333333333332E-2</v>
      </c>
      <c r="TY43" s="11">
        <f t="shared" si="834"/>
        <v>1.3888888888888888E-2</v>
      </c>
      <c r="TZ43" s="11">
        <f t="shared" si="834"/>
        <v>1.4583333333333332E-2</v>
      </c>
      <c r="UA43" s="11">
        <f t="shared" si="834"/>
        <v>1.3888888888888888E-2</v>
      </c>
      <c r="UB43" s="11">
        <f t="shared" si="834"/>
        <v>1.3888888888888888E-2</v>
      </c>
      <c r="UC43" s="11">
        <f t="shared" si="834"/>
        <v>1.4583333333333332E-2</v>
      </c>
      <c r="UD43" s="11">
        <f t="shared" si="834"/>
        <v>1.3888888888888888E-2</v>
      </c>
      <c r="UE43" s="11">
        <f t="shared" si="834"/>
        <v>1.4583333333333332E-2</v>
      </c>
      <c r="UF43" s="11">
        <f t="shared" si="834"/>
        <v>1.4583333333333332E-2</v>
      </c>
      <c r="UG43" s="11">
        <f t="shared" si="834"/>
        <v>1.5972222222222224E-2</v>
      </c>
      <c r="UH43" s="11">
        <f t="shared" si="834"/>
        <v>1.6666666666666666E-2</v>
      </c>
      <c r="UI43" s="11">
        <f t="shared" si="834"/>
        <v>1.5972222222222224E-2</v>
      </c>
      <c r="UJ43" s="11">
        <f t="shared" si="834"/>
        <v>1.5972222222222224E-2</v>
      </c>
      <c r="UK43" s="11">
        <f t="shared" si="834"/>
        <v>1.5972222222222224E-2</v>
      </c>
      <c r="UL43" s="11">
        <f t="shared" si="834"/>
        <v>1.5277777777777777E-2</v>
      </c>
      <c r="UM43" s="11">
        <f t="shared" si="834"/>
        <v>1.5277777777777777E-2</v>
      </c>
      <c r="UN43" s="11">
        <f t="shared" si="834"/>
        <v>1.5277777777777777E-2</v>
      </c>
      <c r="UO43" s="11">
        <f t="shared" si="834"/>
        <v>1.5277777777777777E-2</v>
      </c>
      <c r="UP43" s="11">
        <f t="shared" si="834"/>
        <v>1.5277777777777777E-2</v>
      </c>
      <c r="UQ43" s="11">
        <f t="shared" si="834"/>
        <v>1.5277777777777777E-2</v>
      </c>
      <c r="UR43" s="11">
        <f t="shared" si="834"/>
        <v>1.5277777777777777E-2</v>
      </c>
      <c r="US43" s="11">
        <f t="shared" si="834"/>
        <v>1.3194444444444444E-2</v>
      </c>
      <c r="UT43" s="11">
        <f t="shared" si="834"/>
        <v>1.3888888888888888E-2</v>
      </c>
      <c r="UU43" s="11">
        <f t="shared" si="834"/>
        <v>1.3888888888888888E-2</v>
      </c>
      <c r="UV43" s="11">
        <f t="shared" si="834"/>
        <v>1.3888888888888888E-2</v>
      </c>
      <c r="UW43" s="11">
        <f t="shared" si="834"/>
        <v>1.3888888888888888E-2</v>
      </c>
      <c r="UX43" s="11">
        <f t="shared" si="834"/>
        <v>1.3194444444444444E-2</v>
      </c>
      <c r="UY43" s="11">
        <f t="shared" si="834"/>
        <v>1.3888888888888888E-2</v>
      </c>
      <c r="UZ43" s="11">
        <f t="shared" si="834"/>
        <v>1.3888888888888888E-2</v>
      </c>
      <c r="VA43" s="11">
        <f t="shared" si="834"/>
        <v>1.3888888888888888E-2</v>
      </c>
      <c r="VB43" s="11">
        <f t="shared" si="834"/>
        <v>1.3888888888888888E-2</v>
      </c>
      <c r="VC43" s="11">
        <f t="shared" si="834"/>
        <v>1.3888888888888888E-2</v>
      </c>
      <c r="VD43" s="11">
        <f t="shared" si="834"/>
        <v>1.4583333333333332E-2</v>
      </c>
      <c r="VE43" s="11">
        <f t="shared" si="834"/>
        <v>1.5277777777777777E-2</v>
      </c>
      <c r="VF43" s="11">
        <f t="shared" si="834"/>
        <v>1.5277777777777777E-2</v>
      </c>
      <c r="VG43" s="11">
        <f t="shared" si="834"/>
        <v>1.5972222222222224E-2</v>
      </c>
      <c r="VH43" s="11">
        <f t="shared" si="834"/>
        <v>1.5277777777777777E-2</v>
      </c>
      <c r="VI43" s="11">
        <f t="shared" si="834"/>
        <v>1.5277777777777777E-2</v>
      </c>
      <c r="VJ43" s="11">
        <f t="shared" si="834"/>
        <v>1.5277777777777777E-2</v>
      </c>
      <c r="VK43" s="11">
        <f t="shared" si="834"/>
        <v>1.5277777777777777E-2</v>
      </c>
      <c r="VL43" s="11">
        <f t="shared" si="834"/>
        <v>1.5277777777777777E-2</v>
      </c>
      <c r="VM43" s="11">
        <f t="shared" si="834"/>
        <v>1.5972222222222224E-2</v>
      </c>
      <c r="VN43" s="11">
        <f t="shared" si="834"/>
        <v>1.5972222222222224E-2</v>
      </c>
      <c r="VO43" s="11">
        <f t="shared" si="834"/>
        <v>1.5277777777777777E-2</v>
      </c>
      <c r="VP43" s="11">
        <f t="shared" ref="VP43:YA43" si="835">ROUND(VP42,0)/60/24</f>
        <v>1.5972222222222224E-2</v>
      </c>
      <c r="VQ43" s="11">
        <f t="shared" si="835"/>
        <v>1.5277777777777777E-2</v>
      </c>
      <c r="VR43" s="11">
        <f t="shared" si="835"/>
        <v>1.4583333333333332E-2</v>
      </c>
      <c r="VS43" s="11">
        <f t="shared" si="835"/>
        <v>1.3888888888888888E-2</v>
      </c>
      <c r="VT43" s="11">
        <f t="shared" si="835"/>
        <v>1.3194444444444444E-2</v>
      </c>
      <c r="VU43" s="11">
        <f t="shared" si="835"/>
        <v>1.3888888888888888E-2</v>
      </c>
      <c r="VV43" s="11">
        <f t="shared" si="835"/>
        <v>1.4583333333333332E-2</v>
      </c>
      <c r="VW43" s="11">
        <f t="shared" si="835"/>
        <v>1.3888888888888888E-2</v>
      </c>
      <c r="VX43" s="11">
        <f t="shared" si="835"/>
        <v>1.3888888888888888E-2</v>
      </c>
      <c r="VY43" s="11">
        <f t="shared" si="835"/>
        <v>1.3888888888888888E-2</v>
      </c>
      <c r="VZ43" s="11">
        <f t="shared" si="835"/>
        <v>1.3194444444444444E-2</v>
      </c>
      <c r="WA43" s="11">
        <f t="shared" si="835"/>
        <v>1.4583333333333332E-2</v>
      </c>
      <c r="WB43" s="11">
        <f t="shared" si="835"/>
        <v>1.3888888888888888E-2</v>
      </c>
      <c r="WC43" s="11">
        <f t="shared" si="835"/>
        <v>1.3888888888888888E-2</v>
      </c>
      <c r="WD43" s="11">
        <f t="shared" si="835"/>
        <v>1.3194444444444444E-2</v>
      </c>
      <c r="WE43" s="11">
        <f t="shared" si="835"/>
        <v>1.3194444444444444E-2</v>
      </c>
      <c r="WF43" s="11">
        <f t="shared" si="835"/>
        <v>1.3888888888888888E-2</v>
      </c>
      <c r="WG43" s="11">
        <f t="shared" si="835"/>
        <v>1.3194444444444444E-2</v>
      </c>
      <c r="WH43" s="11">
        <f t="shared" si="835"/>
        <v>1.3888888888888888E-2</v>
      </c>
      <c r="WI43" s="11">
        <f t="shared" si="835"/>
        <v>1.5277777777777777E-2</v>
      </c>
      <c r="WJ43" s="11">
        <f t="shared" si="835"/>
        <v>1.3888888888888888E-2</v>
      </c>
      <c r="WK43" s="11">
        <f t="shared" si="835"/>
        <v>1.3194444444444444E-2</v>
      </c>
      <c r="WL43" s="11">
        <f t="shared" si="835"/>
        <v>1.3194444444444444E-2</v>
      </c>
      <c r="WM43" s="11">
        <f t="shared" si="835"/>
        <v>1.3194444444444444E-2</v>
      </c>
      <c r="WN43" s="11">
        <f t="shared" si="835"/>
        <v>1.3194444444444444E-2</v>
      </c>
      <c r="WO43" s="11">
        <f t="shared" si="835"/>
        <v>1.3888888888888888E-2</v>
      </c>
      <c r="WP43" s="11">
        <f t="shared" si="835"/>
        <v>1.3194444444444444E-2</v>
      </c>
      <c r="WQ43" s="11">
        <f t="shared" si="835"/>
        <v>1.2499999999999999E-2</v>
      </c>
      <c r="WR43" s="11">
        <f t="shared" si="835"/>
        <v>1.3194444444444444E-2</v>
      </c>
      <c r="WS43" s="11">
        <f t="shared" si="835"/>
        <v>1.3194444444444444E-2</v>
      </c>
      <c r="WT43" s="11">
        <f t="shared" si="835"/>
        <v>1.3194444444444444E-2</v>
      </c>
      <c r="WU43" s="11">
        <f t="shared" si="835"/>
        <v>1.3194444444444444E-2</v>
      </c>
      <c r="WV43" s="11">
        <f t="shared" si="835"/>
        <v>1.3888888888888888E-2</v>
      </c>
      <c r="WW43" s="11">
        <f t="shared" si="835"/>
        <v>1.2499999999999999E-2</v>
      </c>
      <c r="WX43" s="11">
        <f t="shared" si="835"/>
        <v>1.2499999999999999E-2</v>
      </c>
      <c r="WY43" s="11">
        <f t="shared" si="835"/>
        <v>1.3194444444444444E-2</v>
      </c>
      <c r="WZ43" s="11">
        <f t="shared" si="835"/>
        <v>1.3194444444444444E-2</v>
      </c>
      <c r="XA43" s="11">
        <f t="shared" si="835"/>
        <v>1.3194444444444444E-2</v>
      </c>
      <c r="XB43" s="11">
        <f t="shared" si="835"/>
        <v>1.2499999999999999E-2</v>
      </c>
      <c r="XC43" s="11">
        <f t="shared" si="835"/>
        <v>1.3194444444444444E-2</v>
      </c>
      <c r="XD43" s="11">
        <f t="shared" si="835"/>
        <v>1.3194444444444444E-2</v>
      </c>
      <c r="XE43" s="11">
        <f t="shared" si="835"/>
        <v>1.3194444444444444E-2</v>
      </c>
      <c r="XF43" s="11">
        <f t="shared" si="835"/>
        <v>1.3194444444444444E-2</v>
      </c>
      <c r="XG43" s="11">
        <f t="shared" si="835"/>
        <v>1.3194444444444444E-2</v>
      </c>
      <c r="XH43" s="11">
        <f t="shared" si="835"/>
        <v>1.3888888888888888E-2</v>
      </c>
      <c r="XI43" s="11">
        <f t="shared" si="835"/>
        <v>1.3888888888888888E-2</v>
      </c>
      <c r="XJ43" s="11">
        <f t="shared" si="835"/>
        <v>1.3194444444444444E-2</v>
      </c>
      <c r="XK43" s="11">
        <f t="shared" si="835"/>
        <v>1.2499999999999999E-2</v>
      </c>
      <c r="XL43" s="11">
        <f t="shared" si="835"/>
        <v>1.3194444444444444E-2</v>
      </c>
      <c r="XM43" s="11">
        <f t="shared" si="835"/>
        <v>1.5277777777777777E-2</v>
      </c>
      <c r="XN43" s="11">
        <f t="shared" si="835"/>
        <v>1.4583333333333332E-2</v>
      </c>
      <c r="XO43" s="11">
        <f t="shared" si="835"/>
        <v>1.3888888888888888E-2</v>
      </c>
      <c r="XP43" s="11">
        <f t="shared" si="835"/>
        <v>1.3888888888888888E-2</v>
      </c>
      <c r="XQ43" s="11">
        <f t="shared" si="835"/>
        <v>1.3888888888888888E-2</v>
      </c>
      <c r="XR43" s="11">
        <f t="shared" si="835"/>
        <v>1.4583333333333332E-2</v>
      </c>
      <c r="XS43" s="11">
        <f t="shared" si="835"/>
        <v>1.3888888888888888E-2</v>
      </c>
      <c r="XT43" s="11">
        <f t="shared" si="835"/>
        <v>1.3888888888888888E-2</v>
      </c>
      <c r="XU43" s="11">
        <f t="shared" si="835"/>
        <v>1.3194444444444444E-2</v>
      </c>
      <c r="XV43" s="11">
        <f t="shared" si="835"/>
        <v>1.2499999999999999E-2</v>
      </c>
      <c r="XW43" s="11">
        <f t="shared" si="835"/>
        <v>1.4583333333333332E-2</v>
      </c>
      <c r="XX43" s="11">
        <f t="shared" si="835"/>
        <v>1.5277777777777777E-2</v>
      </c>
      <c r="XY43" s="11">
        <f t="shared" si="835"/>
        <v>1.4583333333333332E-2</v>
      </c>
      <c r="XZ43" s="11">
        <f t="shared" si="835"/>
        <v>1.4583333333333332E-2</v>
      </c>
      <c r="YA43" s="11">
        <f t="shared" si="835"/>
        <v>1.5277777777777777E-2</v>
      </c>
      <c r="YB43" s="11">
        <f t="shared" ref="YB43:ZM43" si="836">ROUND(YB42,0)/60/24</f>
        <v>1.5277777777777777E-2</v>
      </c>
      <c r="YC43" s="11">
        <f t="shared" si="836"/>
        <v>1.4583333333333332E-2</v>
      </c>
      <c r="YD43" s="11">
        <f t="shared" si="836"/>
        <v>1.4583333333333332E-2</v>
      </c>
      <c r="YE43" s="11">
        <f t="shared" si="836"/>
        <v>1.3888888888888888E-2</v>
      </c>
      <c r="YF43" s="11">
        <f t="shared" si="836"/>
        <v>1.3888888888888888E-2</v>
      </c>
      <c r="YG43" s="11">
        <f t="shared" si="836"/>
        <v>1.5277777777777777E-2</v>
      </c>
      <c r="YH43" s="11">
        <f t="shared" si="836"/>
        <v>1.4583333333333332E-2</v>
      </c>
      <c r="YI43" s="11">
        <f t="shared" si="836"/>
        <v>1.5277777777777777E-2</v>
      </c>
      <c r="YJ43" s="11">
        <f t="shared" si="836"/>
        <v>1.4583333333333332E-2</v>
      </c>
      <c r="YK43" s="11">
        <f t="shared" si="836"/>
        <v>1.3888888888888888E-2</v>
      </c>
      <c r="YL43" s="11">
        <f t="shared" si="836"/>
        <v>1.4583333333333332E-2</v>
      </c>
      <c r="YM43" s="11">
        <f t="shared" si="836"/>
        <v>1.4583333333333332E-2</v>
      </c>
      <c r="YN43" s="11">
        <f t="shared" si="836"/>
        <v>1.3888888888888888E-2</v>
      </c>
      <c r="YO43" s="11">
        <f t="shared" si="836"/>
        <v>1.3194444444444444E-2</v>
      </c>
      <c r="YP43" s="11">
        <f t="shared" si="836"/>
        <v>1.3888888888888888E-2</v>
      </c>
      <c r="YQ43" s="11">
        <f t="shared" si="836"/>
        <v>1.3888888888888888E-2</v>
      </c>
      <c r="YR43" s="11">
        <f t="shared" si="836"/>
        <v>1.4583333333333332E-2</v>
      </c>
      <c r="YS43" s="11">
        <f t="shared" si="836"/>
        <v>1.4583333333333332E-2</v>
      </c>
      <c r="YT43" s="11">
        <f t="shared" si="836"/>
        <v>1.4583333333333332E-2</v>
      </c>
      <c r="YU43" s="11">
        <f t="shared" si="836"/>
        <v>1.4583333333333332E-2</v>
      </c>
      <c r="YV43" s="11">
        <f t="shared" si="836"/>
        <v>1.3888888888888888E-2</v>
      </c>
      <c r="YW43" s="11">
        <f t="shared" si="836"/>
        <v>1.3888888888888888E-2</v>
      </c>
      <c r="YX43" s="11">
        <f t="shared" si="836"/>
        <v>1.3888888888888888E-2</v>
      </c>
      <c r="YY43" s="11">
        <f t="shared" si="836"/>
        <v>1.8055555555555557E-2</v>
      </c>
      <c r="YZ43" s="11">
        <f t="shared" si="836"/>
        <v>1.7361111111111112E-2</v>
      </c>
      <c r="ZA43" s="11">
        <f t="shared" si="836"/>
        <v>1.5277777777777777E-2</v>
      </c>
      <c r="ZB43" s="11">
        <f t="shared" si="836"/>
        <v>1.3888888888888888E-2</v>
      </c>
      <c r="ZC43" s="11">
        <f t="shared" si="836"/>
        <v>1.4583333333333332E-2</v>
      </c>
      <c r="ZD43" s="11">
        <f t="shared" si="836"/>
        <v>1.3888888888888888E-2</v>
      </c>
      <c r="ZE43" s="11">
        <f t="shared" si="836"/>
        <v>1.3888888888888888E-2</v>
      </c>
      <c r="ZF43" s="11">
        <f t="shared" si="836"/>
        <v>1.4583333333333332E-2</v>
      </c>
      <c r="ZG43" s="11">
        <f t="shared" si="836"/>
        <v>1.4583333333333332E-2</v>
      </c>
      <c r="ZH43" s="11">
        <f t="shared" si="836"/>
        <v>1.3888888888888888E-2</v>
      </c>
      <c r="ZI43" s="11">
        <f t="shared" si="836"/>
        <v>1.4583333333333332E-2</v>
      </c>
      <c r="ZJ43" s="11">
        <f t="shared" si="836"/>
        <v>1.3888888888888888E-2</v>
      </c>
      <c r="ZK43" s="11">
        <f t="shared" si="836"/>
        <v>1.3888888888888888E-2</v>
      </c>
      <c r="ZL43" s="11">
        <f t="shared" si="836"/>
        <v>1.3194444444444444E-2</v>
      </c>
      <c r="ZM43" s="11">
        <f t="shared" si="836"/>
        <v>1.3194444444444444E-2</v>
      </c>
      <c r="ZN43" s="11">
        <f t="shared" ref="ZN43:ABV43" si="837">ROUND(ZN42,0)/60/24</f>
        <v>1.3888888888888888E-2</v>
      </c>
      <c r="ZO43" s="11">
        <v>25</v>
      </c>
      <c r="ZP43" s="11">
        <f t="shared" si="837"/>
        <v>1.3888888888888888E-2</v>
      </c>
      <c r="ZQ43" s="11">
        <f t="shared" si="837"/>
        <v>1.3888888888888888E-2</v>
      </c>
      <c r="ZR43" s="11">
        <f t="shared" si="837"/>
        <v>1.3888888888888888E-2</v>
      </c>
      <c r="ZS43" s="11">
        <f t="shared" si="837"/>
        <v>1.3888888888888888E-2</v>
      </c>
      <c r="ZT43" s="11">
        <f t="shared" si="837"/>
        <v>1.3888888888888888E-2</v>
      </c>
      <c r="ZU43" s="11">
        <f t="shared" si="837"/>
        <v>1.3194444444444444E-2</v>
      </c>
      <c r="ZV43" s="11">
        <f t="shared" si="837"/>
        <v>1.3194444444444444E-2</v>
      </c>
      <c r="ZW43" s="11">
        <f t="shared" si="837"/>
        <v>1.3194444444444444E-2</v>
      </c>
      <c r="ZX43" s="11">
        <f t="shared" si="837"/>
        <v>1.3194444444444444E-2</v>
      </c>
      <c r="ZY43" s="11">
        <f>ROUND(ZY42,0)/60/24</f>
        <v>1.3888888888888888E-2</v>
      </c>
      <c r="ZZ43" s="11">
        <f>ROUND(ZZ42,0)/60/24</f>
        <v>1.3888888888888888E-2</v>
      </c>
      <c r="AAA43" s="11">
        <f>ROUND(AAA42,0)/60/24</f>
        <v>1.3194444444444444E-2</v>
      </c>
      <c r="AAB43" s="11">
        <f>ROUND(AAB42,0)/60/24</f>
        <v>1.3888888888888888E-2</v>
      </c>
      <c r="AAC43" s="11">
        <f t="shared" si="837"/>
        <v>1.3888888888888888E-2</v>
      </c>
      <c r="AAD43" s="11">
        <f t="shared" si="837"/>
        <v>1.3888888888888888E-2</v>
      </c>
      <c r="AAE43" s="11">
        <f t="shared" si="837"/>
        <v>1.3888888888888888E-2</v>
      </c>
      <c r="AAF43" s="11">
        <f t="shared" si="837"/>
        <v>1.3194444444444444E-2</v>
      </c>
      <c r="AAG43" s="11">
        <f t="shared" si="837"/>
        <v>1.3194444444444444E-2</v>
      </c>
      <c r="AAH43" s="11">
        <f t="shared" si="837"/>
        <v>1.3194444444444444E-2</v>
      </c>
      <c r="AAI43" s="11">
        <f t="shared" si="837"/>
        <v>1.3888888888888888E-2</v>
      </c>
      <c r="AAJ43" s="11">
        <f t="shared" si="837"/>
        <v>1.3888888888888888E-2</v>
      </c>
      <c r="AAK43" s="11">
        <f t="shared" si="837"/>
        <v>1.4583333333333332E-2</v>
      </c>
      <c r="AAL43" s="11">
        <f t="shared" si="837"/>
        <v>1.3194444444444444E-2</v>
      </c>
      <c r="AAM43" s="11">
        <f t="shared" si="837"/>
        <v>1.3194444444444444E-2</v>
      </c>
      <c r="AAN43" s="11">
        <f t="shared" si="837"/>
        <v>1.3888888888888888E-2</v>
      </c>
      <c r="AAO43" s="11">
        <f t="shared" si="837"/>
        <v>1.3888888888888888E-2</v>
      </c>
      <c r="AAP43" s="11">
        <f t="shared" si="837"/>
        <v>1.3888888888888888E-2</v>
      </c>
      <c r="AAQ43" s="11">
        <f t="shared" si="837"/>
        <v>1.3888888888888888E-2</v>
      </c>
      <c r="AAR43" s="11">
        <f t="shared" si="837"/>
        <v>1.3888888888888888E-2</v>
      </c>
      <c r="AAS43" s="11">
        <f t="shared" si="837"/>
        <v>1.3888888888888888E-2</v>
      </c>
      <c r="AAT43" s="11">
        <f t="shared" si="837"/>
        <v>1.3194444444444444E-2</v>
      </c>
      <c r="AAU43" s="11">
        <f t="shared" si="837"/>
        <v>1.2499999999999999E-2</v>
      </c>
      <c r="AAV43" s="11">
        <f t="shared" si="837"/>
        <v>1.3888888888888888E-2</v>
      </c>
      <c r="AAW43" s="11">
        <f t="shared" si="837"/>
        <v>1.2499999999999999E-2</v>
      </c>
      <c r="AAX43" s="11">
        <f t="shared" si="837"/>
        <v>1.3194444444444444E-2</v>
      </c>
      <c r="AAY43" s="11">
        <f t="shared" si="837"/>
        <v>1.3888888888888888E-2</v>
      </c>
      <c r="AAZ43" s="11">
        <f t="shared" si="837"/>
        <v>1.3194444444444444E-2</v>
      </c>
      <c r="ABA43" s="11">
        <f t="shared" si="837"/>
        <v>1.3888888888888888E-2</v>
      </c>
      <c r="ABB43" s="11">
        <f t="shared" si="837"/>
        <v>1.3888888888888888E-2</v>
      </c>
      <c r="ABC43" s="11">
        <f t="shared" si="837"/>
        <v>1.3888888888888888E-2</v>
      </c>
      <c r="ABD43" s="11">
        <f t="shared" si="837"/>
        <v>1.3888888888888888E-2</v>
      </c>
      <c r="ABE43" s="11">
        <f t="shared" si="837"/>
        <v>1.3888888888888888E-2</v>
      </c>
      <c r="ABF43" s="11">
        <f t="shared" si="837"/>
        <v>1.3194444444444444E-2</v>
      </c>
      <c r="ABG43" s="11">
        <f t="shared" si="837"/>
        <v>1.2499999999999999E-2</v>
      </c>
      <c r="ABH43" s="11">
        <f t="shared" si="837"/>
        <v>1.2499999999999999E-2</v>
      </c>
      <c r="ABI43" s="11">
        <f t="shared" si="837"/>
        <v>1.0416666666666666E-2</v>
      </c>
      <c r="ABJ43" s="11">
        <f t="shared" si="837"/>
        <v>1.3194444444444444E-2</v>
      </c>
      <c r="ABK43" s="11">
        <f t="shared" si="837"/>
        <v>1.3888888888888888E-2</v>
      </c>
      <c r="ABL43" s="11">
        <f t="shared" si="837"/>
        <v>1.3194444444444444E-2</v>
      </c>
      <c r="ABM43" s="11">
        <f t="shared" si="837"/>
        <v>1.3888888888888888E-2</v>
      </c>
      <c r="ABN43" s="11">
        <f t="shared" si="837"/>
        <v>1.2499999999999999E-2</v>
      </c>
      <c r="ABO43" s="11">
        <f t="shared" si="837"/>
        <v>1.3194444444444444E-2</v>
      </c>
      <c r="ABP43" s="11">
        <f t="shared" si="837"/>
        <v>1.3194444444444444E-2</v>
      </c>
      <c r="ABQ43" s="11">
        <f t="shared" si="837"/>
        <v>1.2499999999999999E-2</v>
      </c>
      <c r="ABR43" s="11">
        <f t="shared" si="837"/>
        <v>1.3888888888888888E-2</v>
      </c>
      <c r="ABS43" s="11">
        <f t="shared" si="837"/>
        <v>1.3888888888888888E-2</v>
      </c>
      <c r="ABT43" s="11">
        <f t="shared" si="837"/>
        <v>1.3194444444444444E-2</v>
      </c>
      <c r="ABU43" s="11">
        <f t="shared" si="837"/>
        <v>1.3194444444444444E-2</v>
      </c>
      <c r="ABV43" s="11">
        <f t="shared" si="837"/>
        <v>1.3194444444444444E-2</v>
      </c>
      <c r="ABW43" s="11">
        <f t="shared" ref="ABW43:ACS43" si="838">ROUND(ABW42,0)/60/24</f>
        <v>1.3888888888888888E-2</v>
      </c>
      <c r="ABX43" s="11">
        <f t="shared" si="838"/>
        <v>1.3888888888888888E-2</v>
      </c>
      <c r="ABY43" s="11">
        <f t="shared" si="838"/>
        <v>1.3888888888888888E-2</v>
      </c>
      <c r="ABZ43" s="11">
        <f t="shared" si="838"/>
        <v>1.3888888888888888E-2</v>
      </c>
      <c r="ACA43" s="11">
        <f t="shared" si="838"/>
        <v>1.3888888888888888E-2</v>
      </c>
      <c r="ACB43" s="11">
        <f t="shared" si="838"/>
        <v>1.4583333333333332E-2</v>
      </c>
      <c r="ACC43" s="11">
        <f t="shared" si="838"/>
        <v>1.3888888888888888E-2</v>
      </c>
      <c r="ACD43" s="11">
        <f t="shared" si="838"/>
        <v>1.3888888888888888E-2</v>
      </c>
      <c r="ACE43" s="11">
        <f t="shared" si="838"/>
        <v>1.3888888888888888E-2</v>
      </c>
      <c r="ACF43" s="11">
        <f t="shared" si="838"/>
        <v>1.4583333333333332E-2</v>
      </c>
      <c r="ACG43" s="11">
        <f t="shared" si="838"/>
        <v>1.4583333333333332E-2</v>
      </c>
      <c r="ACH43" s="11">
        <f t="shared" si="838"/>
        <v>1.3888888888888888E-2</v>
      </c>
      <c r="ACI43" s="11">
        <f t="shared" si="838"/>
        <v>1.4583333333333332E-2</v>
      </c>
      <c r="ACJ43" s="11">
        <f t="shared" si="838"/>
        <v>1.4583333333333332E-2</v>
      </c>
      <c r="ACK43" s="11">
        <f t="shared" si="838"/>
        <v>1.3888888888888888E-2</v>
      </c>
      <c r="ACL43" s="11">
        <f t="shared" si="838"/>
        <v>1.3888888888888888E-2</v>
      </c>
      <c r="ACM43" s="11">
        <f t="shared" si="838"/>
        <v>1.3888888888888888E-2</v>
      </c>
      <c r="ACN43" s="11">
        <f t="shared" si="838"/>
        <v>1.3888888888888888E-2</v>
      </c>
      <c r="ACO43" s="11">
        <f t="shared" si="838"/>
        <v>1.3888888888888888E-2</v>
      </c>
      <c r="ACP43" s="11">
        <f t="shared" si="838"/>
        <v>1.3888888888888888E-2</v>
      </c>
      <c r="ACQ43" s="11">
        <f t="shared" si="838"/>
        <v>1.3194444444444444E-2</v>
      </c>
      <c r="ACR43" s="11">
        <f t="shared" si="838"/>
        <v>1.4583333333333332E-2</v>
      </c>
      <c r="ACS43" s="11">
        <f t="shared" si="838"/>
        <v>1.4583333333333332E-2</v>
      </c>
      <c r="ACT43" s="11">
        <f t="shared" ref="ACT43:AFD43" si="839">ROUND(ACT42,0)/60/24</f>
        <v>1.4583333333333332E-2</v>
      </c>
      <c r="ACU43" s="11">
        <f t="shared" si="839"/>
        <v>1.5277777777777777E-2</v>
      </c>
      <c r="ACV43" s="11">
        <f t="shared" si="839"/>
        <v>1.3888888888888888E-2</v>
      </c>
      <c r="ACW43" s="11">
        <f t="shared" si="839"/>
        <v>1.4583333333333332E-2</v>
      </c>
      <c r="ACX43" s="11">
        <f t="shared" si="839"/>
        <v>1.3194444444444444E-2</v>
      </c>
      <c r="ACY43" s="11">
        <f t="shared" si="839"/>
        <v>1.3194444444444444E-2</v>
      </c>
      <c r="ACZ43" s="11">
        <f t="shared" si="839"/>
        <v>1.3888888888888888E-2</v>
      </c>
      <c r="ADA43" s="11">
        <f t="shared" si="839"/>
        <v>1.4583333333333332E-2</v>
      </c>
      <c r="ADB43" s="11">
        <f t="shared" si="839"/>
        <v>1.3888888888888888E-2</v>
      </c>
      <c r="ADC43" s="11">
        <f t="shared" si="839"/>
        <v>1.3888888888888888E-2</v>
      </c>
      <c r="ADD43" s="11">
        <f t="shared" si="839"/>
        <v>1.4583333333333332E-2</v>
      </c>
      <c r="ADE43" s="11">
        <f t="shared" si="839"/>
        <v>1.4583333333333332E-2</v>
      </c>
      <c r="ADF43" s="11">
        <f t="shared" si="839"/>
        <v>1.3888888888888888E-2</v>
      </c>
      <c r="ADG43" s="11">
        <f t="shared" si="839"/>
        <v>1.3888888888888888E-2</v>
      </c>
      <c r="ADH43" s="11">
        <f t="shared" si="839"/>
        <v>1.4583333333333332E-2</v>
      </c>
      <c r="ADI43" s="11">
        <f t="shared" si="839"/>
        <v>1.3888888888888888E-2</v>
      </c>
      <c r="ADJ43" s="11">
        <f t="shared" si="839"/>
        <v>1.4583333333333332E-2</v>
      </c>
      <c r="ADK43" s="11">
        <f t="shared" si="839"/>
        <v>1.3888888888888888E-2</v>
      </c>
      <c r="ADL43" s="11">
        <f t="shared" si="839"/>
        <v>1.3194444444444444E-2</v>
      </c>
      <c r="ADM43" s="11">
        <f t="shared" si="839"/>
        <v>1.3194444444444444E-2</v>
      </c>
      <c r="ADN43" s="11">
        <f t="shared" si="839"/>
        <v>1.2499999999999999E-2</v>
      </c>
      <c r="ADO43" s="11">
        <f t="shared" si="839"/>
        <v>1.2499999999999999E-2</v>
      </c>
      <c r="ADP43" s="11">
        <f t="shared" si="839"/>
        <v>1.3194444444444444E-2</v>
      </c>
      <c r="ADQ43" s="11">
        <f t="shared" si="839"/>
        <v>1.3194444444444444E-2</v>
      </c>
      <c r="ADR43" s="11">
        <f t="shared" si="839"/>
        <v>1.3888888888888888E-2</v>
      </c>
      <c r="ADS43" s="11">
        <f t="shared" si="839"/>
        <v>1.3194444444444444E-2</v>
      </c>
      <c r="ADT43" s="11">
        <f t="shared" si="839"/>
        <v>1.3194444444444444E-2</v>
      </c>
      <c r="ADU43" s="11">
        <f t="shared" si="839"/>
        <v>1.3888888888888888E-2</v>
      </c>
      <c r="ADV43" s="11">
        <f t="shared" si="839"/>
        <v>1.3888888888888888E-2</v>
      </c>
      <c r="ADW43" s="11">
        <f t="shared" si="839"/>
        <v>1.3888888888888888E-2</v>
      </c>
      <c r="ADX43" s="11">
        <f t="shared" si="839"/>
        <v>1.3888888888888888E-2</v>
      </c>
      <c r="ADY43" s="11">
        <f t="shared" si="839"/>
        <v>1.3194444444444444E-2</v>
      </c>
      <c r="ADZ43" s="11">
        <f t="shared" si="839"/>
        <v>1.3194444444444444E-2</v>
      </c>
      <c r="AEA43" s="11">
        <f t="shared" si="839"/>
        <v>1.3194444444444444E-2</v>
      </c>
      <c r="AEB43" s="11">
        <f t="shared" si="839"/>
        <v>1.3194444444444444E-2</v>
      </c>
      <c r="AEC43" s="11">
        <f t="shared" si="839"/>
        <v>1.3194444444444444E-2</v>
      </c>
      <c r="AED43" s="11">
        <f t="shared" si="839"/>
        <v>1.3194444444444444E-2</v>
      </c>
      <c r="AEE43" s="11">
        <f t="shared" si="839"/>
        <v>1.3888888888888888E-2</v>
      </c>
      <c r="AEF43" s="11">
        <f t="shared" si="839"/>
        <v>1.3194444444444444E-2</v>
      </c>
      <c r="AEG43" s="11">
        <f t="shared" si="839"/>
        <v>1.2499999999999999E-2</v>
      </c>
      <c r="AEH43" s="11">
        <f t="shared" si="839"/>
        <v>1.3194444444444444E-2</v>
      </c>
      <c r="AEI43" s="11">
        <f t="shared" si="839"/>
        <v>1.3194444444444444E-2</v>
      </c>
      <c r="AEJ43" s="11">
        <f t="shared" si="839"/>
        <v>1.3194444444444444E-2</v>
      </c>
      <c r="AEK43" s="11">
        <f t="shared" si="839"/>
        <v>1.3194444444444444E-2</v>
      </c>
      <c r="AEL43" s="11">
        <f t="shared" si="839"/>
        <v>1.3888888888888888E-2</v>
      </c>
      <c r="AEM43" s="11">
        <f t="shared" si="839"/>
        <v>1.3888888888888888E-2</v>
      </c>
      <c r="AEN43" s="11">
        <f t="shared" si="839"/>
        <v>1.4583333333333332E-2</v>
      </c>
      <c r="AEO43" s="11">
        <f t="shared" si="839"/>
        <v>1.4583333333333332E-2</v>
      </c>
      <c r="AEP43" s="11">
        <f t="shared" si="839"/>
        <v>1.4583333333333332E-2</v>
      </c>
      <c r="AEQ43" s="11">
        <f t="shared" si="839"/>
        <v>1.4583333333333332E-2</v>
      </c>
      <c r="AER43" s="11">
        <f t="shared" si="839"/>
        <v>1.5277777777777777E-2</v>
      </c>
      <c r="AES43" s="11">
        <f t="shared" si="839"/>
        <v>1.4583333333333332E-2</v>
      </c>
      <c r="AET43" s="11">
        <f t="shared" si="839"/>
        <v>1.3888888888888888E-2</v>
      </c>
      <c r="AEU43" s="11">
        <f t="shared" si="839"/>
        <v>1.3888888888888888E-2</v>
      </c>
      <c r="AEV43" s="11">
        <f t="shared" si="839"/>
        <v>1.4583333333333332E-2</v>
      </c>
      <c r="AEW43" s="11">
        <f t="shared" si="839"/>
        <v>1.4583333333333332E-2</v>
      </c>
      <c r="AEX43" s="11">
        <f t="shared" si="839"/>
        <v>1.3888888888888888E-2</v>
      </c>
      <c r="AEY43" s="11">
        <f t="shared" si="839"/>
        <v>1.3888888888888888E-2</v>
      </c>
      <c r="AEZ43" s="11">
        <f t="shared" si="839"/>
        <v>1.4583333333333332E-2</v>
      </c>
      <c r="AFA43" s="11">
        <f t="shared" si="839"/>
        <v>1.3888888888888888E-2</v>
      </c>
      <c r="AFB43" s="11">
        <f t="shared" si="839"/>
        <v>1.3888888888888888E-2</v>
      </c>
      <c r="AFC43" s="11">
        <f t="shared" si="839"/>
        <v>1.4583333333333332E-2</v>
      </c>
      <c r="AFD43" s="11">
        <f t="shared" si="839"/>
        <v>1.3888888888888888E-2</v>
      </c>
      <c r="AFE43" s="11">
        <f t="shared" ref="AFE43:AFX43" si="840">ROUND(AFE42,0)/60/24</f>
        <v>1.4583333333333332E-2</v>
      </c>
      <c r="AFF43" s="11">
        <f t="shared" si="840"/>
        <v>1.5277777777777777E-2</v>
      </c>
      <c r="AFG43" s="11">
        <f t="shared" si="840"/>
        <v>1.5277777777777777E-2</v>
      </c>
      <c r="AFH43" s="11">
        <f t="shared" si="840"/>
        <v>1.5972222222222224E-2</v>
      </c>
      <c r="AFI43" s="11">
        <f t="shared" si="840"/>
        <v>1.5972222222222224E-2</v>
      </c>
      <c r="AFJ43" s="11">
        <f t="shared" si="840"/>
        <v>1.5277777777777777E-2</v>
      </c>
      <c r="AFK43" s="11">
        <f t="shared" si="840"/>
        <v>1.4583333333333332E-2</v>
      </c>
      <c r="AFL43" s="11">
        <f t="shared" si="840"/>
        <v>1.5277777777777777E-2</v>
      </c>
      <c r="AFM43" s="11">
        <f t="shared" si="840"/>
        <v>1.5277777777777777E-2</v>
      </c>
      <c r="AFN43" s="11">
        <f t="shared" si="840"/>
        <v>1.5972222222222224E-2</v>
      </c>
      <c r="AFO43" s="11">
        <f t="shared" si="840"/>
        <v>1.5277777777777777E-2</v>
      </c>
      <c r="AFP43" s="11">
        <f t="shared" si="840"/>
        <v>1.5277777777777777E-2</v>
      </c>
      <c r="AFQ43" s="11">
        <f t="shared" si="840"/>
        <v>1.5972222222222224E-2</v>
      </c>
      <c r="AFR43" s="11">
        <f t="shared" si="840"/>
        <v>1.5972222222222224E-2</v>
      </c>
      <c r="AFS43" s="11">
        <f t="shared" si="840"/>
        <v>1.5277777777777777E-2</v>
      </c>
      <c r="AFT43" s="11">
        <f t="shared" si="840"/>
        <v>1.5277777777777777E-2</v>
      </c>
      <c r="AFU43" s="11">
        <f t="shared" si="840"/>
        <v>1.5277777777777777E-2</v>
      </c>
      <c r="AFV43" s="11">
        <f t="shared" si="840"/>
        <v>1.5277777777777777E-2</v>
      </c>
      <c r="AFW43" s="11">
        <f t="shared" si="840"/>
        <v>1.5277777777777777E-2</v>
      </c>
      <c r="AFX43" s="11">
        <f t="shared" si="840"/>
        <v>1.5277777777777777E-2</v>
      </c>
      <c r="AFY43" s="11">
        <f t="shared" ref="AFY43:AHA43" si="841">ROUND(AFY42,0)/60/24</f>
        <v>1.5277777777777777E-2</v>
      </c>
      <c r="AFZ43" s="11">
        <f t="shared" si="841"/>
        <v>1.5277777777777777E-2</v>
      </c>
      <c r="AGA43" s="11">
        <f t="shared" si="841"/>
        <v>1.5972222222222224E-2</v>
      </c>
      <c r="AGB43" s="11">
        <f t="shared" si="841"/>
        <v>1.5277777777777777E-2</v>
      </c>
      <c r="AGC43" s="11">
        <f t="shared" si="841"/>
        <v>1.5277777777777777E-2</v>
      </c>
      <c r="AGD43" s="11">
        <f t="shared" si="841"/>
        <v>1.5277777777777777E-2</v>
      </c>
      <c r="AGE43" s="11">
        <f t="shared" si="841"/>
        <v>1.5277777777777777E-2</v>
      </c>
      <c r="AGF43" s="11">
        <f t="shared" si="841"/>
        <v>1.5277777777777777E-2</v>
      </c>
      <c r="AGG43" s="11">
        <f t="shared" si="841"/>
        <v>1.5277777777777777E-2</v>
      </c>
      <c r="AGH43" s="11">
        <f t="shared" si="841"/>
        <v>1.5277777777777777E-2</v>
      </c>
      <c r="AGI43" s="11">
        <f t="shared" si="841"/>
        <v>1.5277777777777777E-2</v>
      </c>
      <c r="AGJ43" s="11">
        <f t="shared" si="841"/>
        <v>1.5277777777777777E-2</v>
      </c>
      <c r="AGK43" s="11">
        <f t="shared" si="841"/>
        <v>1.4583333333333332E-2</v>
      </c>
      <c r="AGL43" s="11">
        <f t="shared" si="841"/>
        <v>1.3888888888888888E-2</v>
      </c>
      <c r="AGM43" s="11">
        <f t="shared" si="841"/>
        <v>1.3888888888888888E-2</v>
      </c>
      <c r="AGN43" s="11">
        <f t="shared" si="841"/>
        <v>1.4583333333333332E-2</v>
      </c>
      <c r="AGO43" s="11">
        <f t="shared" si="841"/>
        <v>1.4583333333333332E-2</v>
      </c>
      <c r="AGP43" s="11">
        <f t="shared" si="841"/>
        <v>1.4583333333333332E-2</v>
      </c>
      <c r="AGQ43" s="11">
        <f t="shared" si="841"/>
        <v>1.5277777777777777E-2</v>
      </c>
      <c r="AGR43" s="11">
        <f t="shared" si="841"/>
        <v>1.3888888888888888E-2</v>
      </c>
      <c r="AGS43" s="11">
        <f t="shared" si="841"/>
        <v>1.4583333333333332E-2</v>
      </c>
      <c r="AGT43" s="11">
        <f t="shared" si="841"/>
        <v>1.4583333333333332E-2</v>
      </c>
      <c r="AGU43" s="11">
        <f t="shared" si="841"/>
        <v>1.4583333333333332E-2</v>
      </c>
      <c r="AGV43" s="11">
        <f t="shared" si="841"/>
        <v>1.3888888888888888E-2</v>
      </c>
      <c r="AGW43" s="11">
        <f t="shared" si="841"/>
        <v>1.4583333333333332E-2</v>
      </c>
      <c r="AGX43" s="11">
        <f t="shared" si="841"/>
        <v>1.5277777777777777E-2</v>
      </c>
      <c r="AGY43" s="11">
        <f t="shared" si="841"/>
        <v>1.5277777777777777E-2</v>
      </c>
      <c r="AGZ43" s="11">
        <f t="shared" si="841"/>
        <v>1.4583333333333332E-2</v>
      </c>
      <c r="AHA43" s="11">
        <f t="shared" si="841"/>
        <v>1.3888888888888888E-2</v>
      </c>
      <c r="AHB43" s="11">
        <f t="shared" ref="AHB43:AHM43" si="842">ROUND(AHB42,0)/60/24</f>
        <v>1.4583333333333332E-2</v>
      </c>
      <c r="AHC43" s="11">
        <f t="shared" si="842"/>
        <v>1.4583333333333332E-2</v>
      </c>
      <c r="AHD43" s="11">
        <f t="shared" si="842"/>
        <v>1.3888888888888888E-2</v>
      </c>
      <c r="AHE43" s="11">
        <f t="shared" si="842"/>
        <v>1.3888888888888888E-2</v>
      </c>
      <c r="AHF43" s="11">
        <f t="shared" si="842"/>
        <v>1.4583333333333332E-2</v>
      </c>
      <c r="AHG43" s="11">
        <f t="shared" si="842"/>
        <v>1.5277777777777777E-2</v>
      </c>
      <c r="AHH43" s="11">
        <f t="shared" si="842"/>
        <v>1.3888888888888888E-2</v>
      </c>
      <c r="AHI43" s="11">
        <f t="shared" si="842"/>
        <v>1.4583333333333332E-2</v>
      </c>
      <c r="AHJ43" s="11">
        <f t="shared" si="842"/>
        <v>1.3888888888888888E-2</v>
      </c>
      <c r="AHK43" s="11">
        <f t="shared" si="842"/>
        <v>1.3888888888888888E-2</v>
      </c>
      <c r="AHL43" s="11">
        <f t="shared" si="842"/>
        <v>1.3888888888888888E-2</v>
      </c>
      <c r="AHM43" s="11">
        <f t="shared" si="842"/>
        <v>1.4583333333333332E-2</v>
      </c>
      <c r="AHN43" s="11">
        <f t="shared" ref="AHN43:AIJ43" si="843">ROUND(AHN42,0)/60/24</f>
        <v>1.3888888888888888E-2</v>
      </c>
      <c r="AHO43" s="11">
        <f t="shared" si="843"/>
        <v>1.3888888888888888E-2</v>
      </c>
      <c r="AHP43" s="11">
        <f t="shared" si="843"/>
        <v>1.3888888888888888E-2</v>
      </c>
      <c r="AHQ43" s="11">
        <f t="shared" si="843"/>
        <v>1.4583333333333332E-2</v>
      </c>
      <c r="AHR43" s="11">
        <f t="shared" si="843"/>
        <v>1.3888888888888888E-2</v>
      </c>
      <c r="AHS43" s="11">
        <f t="shared" si="843"/>
        <v>1.4583333333333332E-2</v>
      </c>
      <c r="AHT43" s="11">
        <f t="shared" si="843"/>
        <v>1.3194444444444444E-2</v>
      </c>
      <c r="AHU43" s="11">
        <f t="shared" si="843"/>
        <v>1.3888888888888888E-2</v>
      </c>
      <c r="AHV43" s="11">
        <f t="shared" si="843"/>
        <v>1.3888888888888888E-2</v>
      </c>
      <c r="AHW43" s="11">
        <f t="shared" si="843"/>
        <v>1.5277777777777777E-2</v>
      </c>
      <c r="AHX43" s="11">
        <f t="shared" si="843"/>
        <v>1.5277777777777777E-2</v>
      </c>
      <c r="AHY43" s="11">
        <f t="shared" si="843"/>
        <v>1.4583333333333332E-2</v>
      </c>
      <c r="AHZ43" s="11">
        <f t="shared" si="843"/>
        <v>1.3888888888888888E-2</v>
      </c>
      <c r="AIA43" s="11">
        <f t="shared" si="843"/>
        <v>1.4583333333333332E-2</v>
      </c>
      <c r="AIB43" s="11">
        <f t="shared" si="843"/>
        <v>1.4583333333333332E-2</v>
      </c>
      <c r="AIC43" s="11">
        <f t="shared" si="843"/>
        <v>1.4583333333333332E-2</v>
      </c>
      <c r="AID43" s="11">
        <f t="shared" si="843"/>
        <v>1.4583333333333332E-2</v>
      </c>
      <c r="AIE43" s="11">
        <f t="shared" si="843"/>
        <v>1.4583333333333332E-2</v>
      </c>
      <c r="AIF43" s="11">
        <f t="shared" si="843"/>
        <v>1.4583333333333332E-2</v>
      </c>
      <c r="AIG43" s="11">
        <f t="shared" si="843"/>
        <v>1.3888888888888888E-2</v>
      </c>
      <c r="AIH43" s="11">
        <f t="shared" si="843"/>
        <v>1.4583333333333332E-2</v>
      </c>
      <c r="AII43" s="11">
        <f t="shared" si="843"/>
        <v>1.3194444444444444E-2</v>
      </c>
      <c r="AIJ43" s="11">
        <f t="shared" si="843"/>
        <v>1.3888888888888888E-2</v>
      </c>
      <c r="AIK43" s="11">
        <f t="shared" ref="AIK43:AJH43" si="844">ROUND(AIK42,0)/60/24</f>
        <v>1.3888888888888888E-2</v>
      </c>
      <c r="AIL43" s="11">
        <f t="shared" si="844"/>
        <v>1.4583333333333332E-2</v>
      </c>
      <c r="AIM43" s="11">
        <f t="shared" si="844"/>
        <v>1.3888888888888888E-2</v>
      </c>
      <c r="AIN43" s="11">
        <f t="shared" si="844"/>
        <v>1.3888888888888888E-2</v>
      </c>
      <c r="AIO43" s="11">
        <f t="shared" si="844"/>
        <v>1.3888888888888888E-2</v>
      </c>
      <c r="AIP43" s="11">
        <f t="shared" si="844"/>
        <v>1.4583333333333332E-2</v>
      </c>
      <c r="AIQ43" s="11">
        <f t="shared" si="844"/>
        <v>1.3888888888888888E-2</v>
      </c>
      <c r="AIR43" s="11">
        <f t="shared" si="844"/>
        <v>1.3888888888888888E-2</v>
      </c>
      <c r="AIS43" s="11">
        <f t="shared" si="844"/>
        <v>1.3888888888888888E-2</v>
      </c>
      <c r="AIT43" s="11">
        <f t="shared" si="844"/>
        <v>1.3888888888888888E-2</v>
      </c>
      <c r="AIU43" s="11">
        <f t="shared" si="844"/>
        <v>1.3888888888888888E-2</v>
      </c>
      <c r="AIV43" s="11">
        <f t="shared" si="844"/>
        <v>1.3888888888888888E-2</v>
      </c>
      <c r="AIW43" s="11">
        <f t="shared" si="844"/>
        <v>1.3194444444444444E-2</v>
      </c>
      <c r="AIX43" s="11">
        <f t="shared" si="844"/>
        <v>1.2499999999999999E-2</v>
      </c>
      <c r="AIY43" s="11">
        <f t="shared" si="844"/>
        <v>1.3888888888888888E-2</v>
      </c>
      <c r="AIZ43" s="11">
        <f t="shared" si="844"/>
        <v>1.3194444444444444E-2</v>
      </c>
      <c r="AJA43" s="11">
        <f t="shared" si="844"/>
        <v>1.3194444444444444E-2</v>
      </c>
      <c r="AJB43" s="11">
        <f t="shared" si="844"/>
        <v>1.3888888888888888E-2</v>
      </c>
      <c r="AJC43" s="11">
        <f t="shared" si="844"/>
        <v>1.3194444444444444E-2</v>
      </c>
      <c r="AJD43" s="11">
        <f t="shared" si="844"/>
        <v>1.3888888888888888E-2</v>
      </c>
      <c r="AJE43" s="11">
        <f t="shared" si="844"/>
        <v>1.3888888888888888E-2</v>
      </c>
      <c r="AJF43" s="11">
        <f t="shared" si="844"/>
        <v>1.3194444444444444E-2</v>
      </c>
      <c r="AJG43" s="11">
        <f t="shared" si="844"/>
        <v>1.3888888888888888E-2</v>
      </c>
      <c r="AJH43" s="11">
        <f t="shared" si="844"/>
        <v>1.3194444444444444E-2</v>
      </c>
      <c r="AJI43" s="11">
        <f t="shared" ref="AJI43:AJZ43" si="845">ROUND(AJI42,0)/60/24</f>
        <v>1.3888888888888888E-2</v>
      </c>
      <c r="AJJ43" s="11">
        <f t="shared" si="845"/>
        <v>1.4583333333333332E-2</v>
      </c>
      <c r="AJK43" s="11">
        <f t="shared" si="845"/>
        <v>1.3888888888888888E-2</v>
      </c>
      <c r="AJL43" s="11">
        <f t="shared" si="845"/>
        <v>1.3194444444444444E-2</v>
      </c>
      <c r="AJM43" s="11">
        <f t="shared" si="845"/>
        <v>1.2499999999999999E-2</v>
      </c>
      <c r="AJN43" s="11">
        <f t="shared" si="845"/>
        <v>1.3194444444444444E-2</v>
      </c>
      <c r="AJO43" s="11">
        <f t="shared" si="845"/>
        <v>1.3194444444444444E-2</v>
      </c>
      <c r="AJP43" s="11">
        <f t="shared" si="845"/>
        <v>1.3194444444444444E-2</v>
      </c>
      <c r="AJQ43" s="11">
        <f t="shared" si="845"/>
        <v>1.3194444444444444E-2</v>
      </c>
      <c r="AJR43" s="11">
        <f t="shared" si="845"/>
        <v>1.3194444444444444E-2</v>
      </c>
      <c r="AJS43" s="11">
        <f t="shared" si="845"/>
        <v>1.3194444444444444E-2</v>
      </c>
      <c r="AJT43" s="11">
        <f t="shared" si="845"/>
        <v>1.3888888888888888E-2</v>
      </c>
      <c r="AJU43" s="11">
        <f t="shared" si="845"/>
        <v>1.3194444444444444E-2</v>
      </c>
      <c r="AJV43" s="11">
        <f t="shared" si="845"/>
        <v>1.3194444444444444E-2</v>
      </c>
      <c r="AJW43" s="11">
        <f t="shared" si="845"/>
        <v>1.3888888888888888E-2</v>
      </c>
      <c r="AJX43" s="11">
        <f t="shared" si="845"/>
        <v>1.3194444444444444E-2</v>
      </c>
      <c r="AJY43" s="11">
        <f t="shared" si="845"/>
        <v>1.2499999999999999E-2</v>
      </c>
      <c r="AJZ43" s="11">
        <f t="shared" si="845"/>
        <v>1.3888888888888888E-2</v>
      </c>
      <c r="AKA43" s="11">
        <f t="shared" ref="AKA43:AKB43" si="846">ROUND(AKA42,0)/60/24</f>
        <v>1.3194444444444444E-2</v>
      </c>
      <c r="AKB43" s="11">
        <f t="shared" si="846"/>
        <v>1.3888888888888888E-2</v>
      </c>
      <c r="AKC43" s="11">
        <f t="shared" ref="AKC43:AKS43" si="847">ROUND(AKC42,0)/60/24</f>
        <v>1.3888888888888888E-2</v>
      </c>
      <c r="AKD43" s="11">
        <f t="shared" si="847"/>
        <v>1.3888888888888888E-2</v>
      </c>
      <c r="AKE43" s="11">
        <f t="shared" si="847"/>
        <v>1.4583333333333332E-2</v>
      </c>
      <c r="AKF43" s="11">
        <f t="shared" si="847"/>
        <v>1.4583333333333332E-2</v>
      </c>
      <c r="AKG43" s="11">
        <f t="shared" si="847"/>
        <v>1.3888888888888888E-2</v>
      </c>
      <c r="AKH43" s="11">
        <f t="shared" si="847"/>
        <v>1.3888888888888888E-2</v>
      </c>
      <c r="AKI43" s="11">
        <f t="shared" si="847"/>
        <v>1.3888888888888888E-2</v>
      </c>
      <c r="AKJ43" s="11">
        <f t="shared" si="847"/>
        <v>1.3888888888888888E-2</v>
      </c>
      <c r="AKK43" s="11">
        <f t="shared" si="847"/>
        <v>1.3194444444444444E-2</v>
      </c>
      <c r="AKL43" s="11">
        <f t="shared" si="847"/>
        <v>1.4583333333333332E-2</v>
      </c>
      <c r="AKM43" s="11">
        <f t="shared" si="847"/>
        <v>1.4583333333333332E-2</v>
      </c>
      <c r="AKN43" s="11">
        <f t="shared" si="847"/>
        <v>1.4583333333333332E-2</v>
      </c>
      <c r="AKO43" s="11">
        <f t="shared" si="847"/>
        <v>1.3194444444444444E-2</v>
      </c>
      <c r="AKP43" s="11">
        <f t="shared" si="847"/>
        <v>1.4583333333333332E-2</v>
      </c>
      <c r="AKQ43" s="11">
        <f t="shared" si="847"/>
        <v>1.3888888888888888E-2</v>
      </c>
      <c r="AKR43" s="11">
        <f t="shared" si="847"/>
        <v>1.4583333333333332E-2</v>
      </c>
      <c r="AKS43" s="11">
        <f t="shared" si="847"/>
        <v>1.3888888888888888E-2</v>
      </c>
      <c r="AKT43" s="11">
        <f t="shared" ref="AKT43" si="848">ROUND(AKT42,0)/60/24</f>
        <v>1.3888888888888888E-2</v>
      </c>
      <c r="AKU43" s="11">
        <f t="shared" ref="AKU43:ALO43" si="849">ROUND(AKU42,0)/60/24</f>
        <v>1.3888888888888888E-2</v>
      </c>
      <c r="AKV43" s="11">
        <f t="shared" si="849"/>
        <v>1.4583333333333332E-2</v>
      </c>
      <c r="AKW43" s="11">
        <f t="shared" si="849"/>
        <v>1.4583333333333332E-2</v>
      </c>
      <c r="AKX43" s="11">
        <f t="shared" si="849"/>
        <v>1.3888888888888888E-2</v>
      </c>
      <c r="AKY43" s="11">
        <f t="shared" si="849"/>
        <v>1.5277777777777777E-2</v>
      </c>
      <c r="AKZ43" s="11">
        <f t="shared" si="849"/>
        <v>1.5277777777777777E-2</v>
      </c>
      <c r="ALA43" s="11">
        <f t="shared" si="849"/>
        <v>1.4583333333333332E-2</v>
      </c>
      <c r="ALB43" s="11">
        <f t="shared" si="849"/>
        <v>1.4583333333333332E-2</v>
      </c>
      <c r="ALC43" s="11">
        <f t="shared" si="849"/>
        <v>1.4583333333333332E-2</v>
      </c>
      <c r="ALD43" s="11">
        <f t="shared" si="849"/>
        <v>1.4583333333333332E-2</v>
      </c>
      <c r="ALE43" s="11">
        <f t="shared" si="849"/>
        <v>1.5277777777777777E-2</v>
      </c>
      <c r="ALF43" s="11">
        <f t="shared" si="849"/>
        <v>1.5277777777777777E-2</v>
      </c>
      <c r="ALG43" s="11">
        <f t="shared" si="849"/>
        <v>1.4583333333333332E-2</v>
      </c>
      <c r="ALH43" s="11">
        <f t="shared" si="849"/>
        <v>1.4583333333333332E-2</v>
      </c>
      <c r="ALI43" s="11">
        <f t="shared" si="849"/>
        <v>1.4583333333333332E-2</v>
      </c>
      <c r="ALJ43" s="11">
        <f t="shared" si="849"/>
        <v>1.4583333333333332E-2</v>
      </c>
      <c r="ALK43" s="11">
        <f t="shared" si="849"/>
        <v>1.4583333333333332E-2</v>
      </c>
      <c r="ALL43" s="11">
        <f t="shared" si="849"/>
        <v>1.4583333333333332E-2</v>
      </c>
      <c r="ALM43" s="11">
        <f t="shared" si="849"/>
        <v>1.4583333333333332E-2</v>
      </c>
      <c r="ALN43" s="11">
        <f t="shared" si="849"/>
        <v>1.3888888888888888E-2</v>
      </c>
      <c r="ALO43" s="11">
        <f t="shared" si="849"/>
        <v>1.3888888888888888E-2</v>
      </c>
      <c r="ALP43" s="11">
        <f t="shared" ref="ALP43:AMH43" si="850">ROUND(ALP42,0)/60/24</f>
        <v>1.3194444444444444E-2</v>
      </c>
      <c r="ALQ43" s="11">
        <f t="shared" si="850"/>
        <v>1.5277777777777777E-2</v>
      </c>
      <c r="ALR43" s="11">
        <f t="shared" si="850"/>
        <v>1.5277777777777777E-2</v>
      </c>
      <c r="ALS43" s="11">
        <f t="shared" si="850"/>
        <v>1.5277777777777777E-2</v>
      </c>
      <c r="ALT43" s="11">
        <f t="shared" si="850"/>
        <v>1.5277777777777777E-2</v>
      </c>
      <c r="ALU43" s="11">
        <f t="shared" si="850"/>
        <v>1.4583333333333332E-2</v>
      </c>
      <c r="ALV43" s="11">
        <f t="shared" si="850"/>
        <v>1.5277777777777777E-2</v>
      </c>
      <c r="ALW43" s="11">
        <f t="shared" si="850"/>
        <v>1.5277777777777777E-2</v>
      </c>
      <c r="ALX43" s="11">
        <f t="shared" si="850"/>
        <v>1.5277777777777777E-2</v>
      </c>
      <c r="ALY43" s="11">
        <f t="shared" si="850"/>
        <v>1.5277777777777777E-2</v>
      </c>
      <c r="ALZ43" s="11">
        <f t="shared" si="850"/>
        <v>1.5277777777777777E-2</v>
      </c>
      <c r="AMA43" s="11">
        <f t="shared" si="850"/>
        <v>1.5277777777777777E-2</v>
      </c>
      <c r="AMB43" s="11">
        <f t="shared" si="850"/>
        <v>1.3888888888888888E-2</v>
      </c>
      <c r="AMC43" s="11">
        <f t="shared" si="850"/>
        <v>1.4583333333333332E-2</v>
      </c>
      <c r="AMD43" s="11">
        <f t="shared" si="850"/>
        <v>1.4583333333333332E-2</v>
      </c>
      <c r="AME43" s="11">
        <f t="shared" si="850"/>
        <v>1.4583333333333332E-2</v>
      </c>
      <c r="AMF43" s="11">
        <f t="shared" si="850"/>
        <v>1.4583333333333332E-2</v>
      </c>
      <c r="AMG43" s="11">
        <f t="shared" si="850"/>
        <v>1.4583333333333332E-2</v>
      </c>
      <c r="AMH43" s="11">
        <f t="shared" si="850"/>
        <v>1.4583333333333332E-2</v>
      </c>
      <c r="AMI43" s="11">
        <f t="shared" ref="AMI43:ANB43" si="851">ROUND(AMI42,0)/60/24</f>
        <v>1.3194444444444444E-2</v>
      </c>
      <c r="AMJ43" s="11">
        <f t="shared" si="851"/>
        <v>1.2499999999999999E-2</v>
      </c>
      <c r="AMK43" s="11">
        <f t="shared" si="851"/>
        <v>1.3194444444444444E-2</v>
      </c>
      <c r="AML43" s="11">
        <f t="shared" si="851"/>
        <v>1.3888888888888888E-2</v>
      </c>
      <c r="AMM43" s="11">
        <f t="shared" si="851"/>
        <v>1.5277777777777777E-2</v>
      </c>
      <c r="AMN43" s="11">
        <f t="shared" si="851"/>
        <v>1.4583333333333332E-2</v>
      </c>
      <c r="AMO43" s="11">
        <f t="shared" si="851"/>
        <v>1.4583333333333332E-2</v>
      </c>
      <c r="AMP43" s="11">
        <f t="shared" si="851"/>
        <v>1.5277777777777777E-2</v>
      </c>
      <c r="AMQ43" s="11">
        <f t="shared" si="851"/>
        <v>1.5277777777777777E-2</v>
      </c>
      <c r="AMR43" s="11">
        <f t="shared" si="851"/>
        <v>1.5277777777777777E-2</v>
      </c>
      <c r="AMS43" s="11">
        <f t="shared" si="851"/>
        <v>1.5277777777777777E-2</v>
      </c>
      <c r="AMT43" s="11">
        <f t="shared" si="851"/>
        <v>1.5972222222222224E-2</v>
      </c>
      <c r="AMU43" s="11">
        <f t="shared" si="851"/>
        <v>1.5972222222222224E-2</v>
      </c>
      <c r="AMV43" s="11">
        <f t="shared" si="851"/>
        <v>1.5972222222222224E-2</v>
      </c>
      <c r="AMW43" s="11">
        <f t="shared" si="851"/>
        <v>1.5277777777777777E-2</v>
      </c>
      <c r="AMX43" s="11">
        <f t="shared" si="851"/>
        <v>1.5972222222222224E-2</v>
      </c>
      <c r="AMY43" s="11">
        <f t="shared" si="851"/>
        <v>1.5277777777777777E-2</v>
      </c>
      <c r="AMZ43" s="11">
        <f t="shared" si="851"/>
        <v>1.5277777777777777E-2</v>
      </c>
      <c r="ANA43" s="11">
        <f t="shared" si="851"/>
        <v>1.5277777777777777E-2</v>
      </c>
      <c r="ANB43" s="11">
        <f t="shared" si="851"/>
        <v>1.4583333333333332E-2</v>
      </c>
      <c r="ANC43" s="11">
        <f t="shared" ref="ANC43:ANV43" si="852">ROUND(ANC42,0)/60/24</f>
        <v>1.4583333333333332E-2</v>
      </c>
      <c r="AND43" s="11">
        <f t="shared" si="852"/>
        <v>1.4583333333333332E-2</v>
      </c>
      <c r="ANE43" s="11">
        <f t="shared" si="852"/>
        <v>1.4583333333333332E-2</v>
      </c>
      <c r="ANF43" s="11">
        <f t="shared" si="852"/>
        <v>1.5277777777777777E-2</v>
      </c>
      <c r="ANG43" s="11">
        <f t="shared" si="852"/>
        <v>1.5277777777777777E-2</v>
      </c>
      <c r="ANH43" s="11">
        <f t="shared" si="852"/>
        <v>1.4583333333333332E-2</v>
      </c>
      <c r="ANI43" s="11">
        <f t="shared" si="852"/>
        <v>1.5277777777777777E-2</v>
      </c>
      <c r="ANJ43" s="11">
        <f t="shared" si="852"/>
        <v>1.5277777777777777E-2</v>
      </c>
      <c r="ANK43" s="11">
        <f t="shared" si="852"/>
        <v>1.5277777777777777E-2</v>
      </c>
      <c r="ANL43" s="11">
        <f t="shared" si="852"/>
        <v>1.4583333333333332E-2</v>
      </c>
      <c r="ANM43" s="11">
        <f t="shared" si="852"/>
        <v>1.5277777777777777E-2</v>
      </c>
      <c r="ANN43" s="11">
        <f t="shared" si="852"/>
        <v>1.5277777777777777E-2</v>
      </c>
      <c r="ANO43" s="11">
        <f t="shared" si="852"/>
        <v>1.5277777777777777E-2</v>
      </c>
      <c r="ANP43" s="11">
        <f t="shared" si="852"/>
        <v>1.4583333333333332E-2</v>
      </c>
      <c r="ANQ43" s="11">
        <f t="shared" si="852"/>
        <v>1.5277777777777777E-2</v>
      </c>
      <c r="ANR43" s="11">
        <f t="shared" si="852"/>
        <v>1.5277777777777777E-2</v>
      </c>
      <c r="ANS43" s="11">
        <f t="shared" si="852"/>
        <v>1.5277777777777777E-2</v>
      </c>
      <c r="ANT43" s="11">
        <f t="shared" si="852"/>
        <v>1.5277777777777777E-2</v>
      </c>
      <c r="ANU43" s="11">
        <f t="shared" si="852"/>
        <v>1.4583333333333332E-2</v>
      </c>
      <c r="ANV43" s="11">
        <f t="shared" si="852"/>
        <v>1.4583333333333332E-2</v>
      </c>
      <c r="ANW43" s="11">
        <f t="shared" ref="ANW43:AOT43" si="853">ROUND(ANW42,0)/60/24</f>
        <v>1.4583333333333332E-2</v>
      </c>
      <c r="ANX43" s="11">
        <f t="shared" si="853"/>
        <v>1.5277777777777777E-2</v>
      </c>
      <c r="ANY43" s="11">
        <f t="shared" si="853"/>
        <v>1.5277777777777777E-2</v>
      </c>
      <c r="ANZ43" s="11">
        <f t="shared" si="853"/>
        <v>1.4583333333333332E-2</v>
      </c>
      <c r="AOA43" s="11">
        <f t="shared" si="853"/>
        <v>1.4583333333333332E-2</v>
      </c>
      <c r="AOB43" s="11">
        <f t="shared" si="853"/>
        <v>1.4583333333333332E-2</v>
      </c>
      <c r="AOC43" s="11">
        <f t="shared" si="853"/>
        <v>1.4583333333333332E-2</v>
      </c>
      <c r="AOD43" s="11">
        <f t="shared" si="853"/>
        <v>1.4583333333333332E-2</v>
      </c>
      <c r="AOE43" s="11">
        <f t="shared" si="853"/>
        <v>1.3888888888888888E-2</v>
      </c>
      <c r="AOF43" s="11">
        <f t="shared" si="853"/>
        <v>1.4583333333333332E-2</v>
      </c>
      <c r="AOG43" s="11">
        <f t="shared" si="853"/>
        <v>1.3888888888888888E-2</v>
      </c>
      <c r="AOH43" s="11">
        <f t="shared" si="853"/>
        <v>1.3888888888888888E-2</v>
      </c>
      <c r="AOI43" s="11">
        <f t="shared" si="853"/>
        <v>1.4583333333333332E-2</v>
      </c>
      <c r="AOJ43" s="11">
        <f t="shared" si="853"/>
        <v>1.3888888888888888E-2</v>
      </c>
      <c r="AOK43" s="11">
        <f t="shared" si="853"/>
        <v>1.5277777777777777E-2</v>
      </c>
      <c r="AOL43" s="11">
        <f t="shared" si="853"/>
        <v>1.4583333333333332E-2</v>
      </c>
      <c r="AOM43" s="11">
        <f t="shared" si="853"/>
        <v>1.4583333333333332E-2</v>
      </c>
      <c r="AON43" s="11">
        <f t="shared" si="853"/>
        <v>1.4583333333333332E-2</v>
      </c>
      <c r="AOO43" s="11">
        <f t="shared" si="853"/>
        <v>1.4583333333333332E-2</v>
      </c>
      <c r="AOP43" s="11">
        <f t="shared" si="853"/>
        <v>1.4583333333333332E-2</v>
      </c>
      <c r="AOQ43" s="11">
        <f t="shared" si="853"/>
        <v>1.4583333333333332E-2</v>
      </c>
      <c r="AOR43" s="11">
        <f t="shared" si="853"/>
        <v>1.4583333333333332E-2</v>
      </c>
      <c r="AOS43" s="11">
        <f t="shared" si="853"/>
        <v>1.5277777777777777E-2</v>
      </c>
      <c r="AOT43" s="11">
        <f t="shared" si="853"/>
        <v>1.5277777777777777E-2</v>
      </c>
      <c r="AOU43" s="11">
        <f t="shared" ref="AOU43:APM43" si="854">ROUND(AOU42,0)/60/24</f>
        <v>1.5277777777777777E-2</v>
      </c>
      <c r="AOV43" s="11">
        <f t="shared" si="854"/>
        <v>1.4583333333333332E-2</v>
      </c>
      <c r="AOW43" s="11">
        <f t="shared" si="854"/>
        <v>1.5277777777777777E-2</v>
      </c>
      <c r="AOX43" s="11">
        <f t="shared" si="854"/>
        <v>1.4583333333333332E-2</v>
      </c>
      <c r="AOY43" s="11">
        <f t="shared" si="854"/>
        <v>1.4583333333333332E-2</v>
      </c>
      <c r="AOZ43" s="11">
        <f t="shared" si="854"/>
        <v>1.4583333333333332E-2</v>
      </c>
      <c r="APA43" s="11">
        <f t="shared" si="854"/>
        <v>1.4583333333333332E-2</v>
      </c>
      <c r="APB43" s="11">
        <f t="shared" si="854"/>
        <v>1.4583333333333332E-2</v>
      </c>
      <c r="APC43" s="11">
        <f t="shared" si="854"/>
        <v>1.4583333333333332E-2</v>
      </c>
      <c r="APD43" s="11">
        <f t="shared" si="854"/>
        <v>1.4583333333333332E-2</v>
      </c>
      <c r="APE43" s="11">
        <f t="shared" si="854"/>
        <v>1.4583333333333332E-2</v>
      </c>
      <c r="APF43" s="11">
        <f t="shared" si="854"/>
        <v>1.5277777777777777E-2</v>
      </c>
      <c r="APG43" s="11">
        <f t="shared" si="854"/>
        <v>1.5277777777777777E-2</v>
      </c>
      <c r="APH43" s="11">
        <f t="shared" si="854"/>
        <v>1.3888888888888888E-2</v>
      </c>
      <c r="API43" s="11">
        <f t="shared" si="854"/>
        <v>1.4583333333333332E-2</v>
      </c>
      <c r="APJ43" s="11">
        <f t="shared" si="854"/>
        <v>1.4583333333333332E-2</v>
      </c>
      <c r="APK43" s="11">
        <f t="shared" si="854"/>
        <v>1.4583333333333332E-2</v>
      </c>
      <c r="APL43" s="11">
        <f t="shared" si="854"/>
        <v>1.4583333333333332E-2</v>
      </c>
      <c r="APM43" s="11">
        <f t="shared" si="854"/>
        <v>1.5277777777777777E-2</v>
      </c>
      <c r="APN43" s="11">
        <f t="shared" ref="APN43:APR43" si="855">ROUND(APN42,0)/60/24</f>
        <v>1.3888888888888888E-2</v>
      </c>
      <c r="APO43" s="11">
        <f t="shared" si="855"/>
        <v>1.4583333333333332E-2</v>
      </c>
      <c r="APP43" s="11">
        <f t="shared" si="855"/>
        <v>1.5277777777777777E-2</v>
      </c>
      <c r="APQ43" s="11">
        <f t="shared" si="855"/>
        <v>1.5277777777777777E-2</v>
      </c>
      <c r="APR43" s="11">
        <f t="shared" si="855"/>
        <v>1.5277777777777777E-2</v>
      </c>
      <c r="APS43" s="11">
        <f t="shared" ref="APS43:APW43" si="856">ROUND(APS42,0)/60/24</f>
        <v>1.5277777777777777E-2</v>
      </c>
      <c r="APT43" s="11">
        <f t="shared" si="856"/>
        <v>1.5277777777777777E-2</v>
      </c>
      <c r="APU43" s="11">
        <f t="shared" si="856"/>
        <v>1.5277777777777777E-2</v>
      </c>
      <c r="APV43" s="11">
        <f t="shared" si="856"/>
        <v>1.5277777777777777E-2</v>
      </c>
      <c r="APW43" s="11">
        <f t="shared" si="856"/>
        <v>1.4583333333333332E-2</v>
      </c>
      <c r="APX43" s="11">
        <f t="shared" ref="APX43:AQB43" si="857">ROUND(APX42,0)/60/24</f>
        <v>1.4583333333333332E-2</v>
      </c>
      <c r="APY43" s="11">
        <f t="shared" si="857"/>
        <v>1.4583333333333332E-2</v>
      </c>
      <c r="APZ43" s="11">
        <f t="shared" si="857"/>
        <v>1.4583333333333332E-2</v>
      </c>
      <c r="AQA43" s="11">
        <f t="shared" si="857"/>
        <v>1.4583333333333332E-2</v>
      </c>
      <c r="AQB43" s="11">
        <f t="shared" si="857"/>
        <v>1.3888888888888888E-2</v>
      </c>
      <c r="AQC43" s="11">
        <f t="shared" ref="AQC43:AQG43" si="858">ROUND(AQC42,0)/60/24</f>
        <v>1.5277777777777777E-2</v>
      </c>
      <c r="AQD43" s="11">
        <f t="shared" si="858"/>
        <v>1.5277777777777777E-2</v>
      </c>
      <c r="AQE43" s="11">
        <f t="shared" ref="AQE43:AQF43" si="859">ROUND(AQE42,0)/60/24</f>
        <v>1.4583333333333332E-2</v>
      </c>
      <c r="AQF43" s="11">
        <f t="shared" si="859"/>
        <v>1.3888888888888888E-2</v>
      </c>
      <c r="AQG43" s="11">
        <f t="shared" si="858"/>
        <v>1.3888888888888888E-2</v>
      </c>
    </row>
    <row r="44" spans="1:1125" s="21" customFormat="1" ht="20.25" customHeight="1" x14ac:dyDescent="0.25">
      <c r="A44" s="31" t="s">
        <v>33</v>
      </c>
      <c r="B44" s="24">
        <v>38</v>
      </c>
      <c r="C44" s="24">
        <v>36</v>
      </c>
      <c r="D44" s="24">
        <v>30</v>
      </c>
      <c r="E44" s="24">
        <v>28</v>
      </c>
      <c r="F44" s="24">
        <v>29</v>
      </c>
      <c r="G44" s="24">
        <v>26</v>
      </c>
      <c r="H44" s="24">
        <v>26</v>
      </c>
      <c r="I44" s="24">
        <v>30</v>
      </c>
      <c r="J44" s="24">
        <v>24</v>
      </c>
      <c r="K44" s="24">
        <v>23</v>
      </c>
      <c r="L44" s="24">
        <v>22</v>
      </c>
      <c r="M44" s="24">
        <v>25</v>
      </c>
      <c r="N44" s="24">
        <v>33</v>
      </c>
      <c r="O44" s="24">
        <v>29</v>
      </c>
      <c r="P44" s="24">
        <v>28</v>
      </c>
      <c r="Q44" s="24">
        <v>29</v>
      </c>
      <c r="R44" s="24">
        <v>28</v>
      </c>
      <c r="S44" s="24">
        <v>28</v>
      </c>
      <c r="T44" s="24">
        <v>27</v>
      </c>
      <c r="U44" s="24">
        <v>21</v>
      </c>
      <c r="V44" s="24">
        <v>29</v>
      </c>
      <c r="W44" s="24">
        <v>29</v>
      </c>
      <c r="X44" s="24">
        <v>28</v>
      </c>
      <c r="Y44" s="24">
        <v>25</v>
      </c>
      <c r="Z44" s="24">
        <v>23</v>
      </c>
      <c r="AA44" s="24">
        <v>27</v>
      </c>
      <c r="AB44" s="24">
        <v>22</v>
      </c>
      <c r="AC44" s="24">
        <v>20</v>
      </c>
      <c r="AD44" s="24">
        <v>22</v>
      </c>
      <c r="AE44" s="24">
        <v>21</v>
      </c>
      <c r="AF44" s="24">
        <v>20</v>
      </c>
      <c r="AG44" s="24">
        <v>26</v>
      </c>
      <c r="AH44" s="24">
        <v>26</v>
      </c>
      <c r="AI44" s="24">
        <v>21</v>
      </c>
      <c r="AJ44" s="24">
        <v>25</v>
      </c>
      <c r="AK44" s="24">
        <v>24</v>
      </c>
      <c r="AL44" s="24">
        <v>24</v>
      </c>
      <c r="AM44" s="24">
        <v>25</v>
      </c>
      <c r="AN44" s="24">
        <v>26</v>
      </c>
      <c r="AO44" s="24">
        <v>26</v>
      </c>
      <c r="AP44" s="24">
        <v>31</v>
      </c>
      <c r="AQ44" s="24">
        <v>28</v>
      </c>
      <c r="AR44" s="24">
        <v>23</v>
      </c>
      <c r="AS44" s="24">
        <v>24</v>
      </c>
      <c r="AT44" s="24">
        <v>25</v>
      </c>
      <c r="AU44" s="24">
        <v>28</v>
      </c>
      <c r="AV44" s="24">
        <v>26</v>
      </c>
      <c r="AW44" s="24">
        <v>25</v>
      </c>
      <c r="AX44" s="24">
        <v>23</v>
      </c>
      <c r="AY44" s="24">
        <v>22</v>
      </c>
      <c r="AZ44" s="24">
        <v>24</v>
      </c>
      <c r="BA44" s="24">
        <v>25</v>
      </c>
      <c r="BB44" s="24">
        <v>26</v>
      </c>
      <c r="BC44" s="24">
        <v>23</v>
      </c>
      <c r="BD44" s="24">
        <v>27</v>
      </c>
      <c r="BE44" s="24">
        <v>24</v>
      </c>
      <c r="BF44" s="24">
        <v>23</v>
      </c>
      <c r="BG44" s="24">
        <v>21</v>
      </c>
      <c r="BH44" s="24">
        <v>22</v>
      </c>
      <c r="BI44" s="24">
        <v>22</v>
      </c>
      <c r="BJ44" s="24">
        <v>26</v>
      </c>
      <c r="BK44" s="24">
        <v>24</v>
      </c>
      <c r="BL44" s="24">
        <v>28</v>
      </c>
      <c r="BM44" s="24">
        <v>24</v>
      </c>
      <c r="BN44" s="24">
        <v>27</v>
      </c>
      <c r="BO44" s="24">
        <v>27</v>
      </c>
      <c r="BP44" s="24">
        <v>23</v>
      </c>
      <c r="BQ44" s="24">
        <v>19</v>
      </c>
      <c r="BR44" s="24">
        <v>23</v>
      </c>
      <c r="BS44" s="24">
        <v>22</v>
      </c>
      <c r="BT44" s="24">
        <v>21</v>
      </c>
      <c r="BU44" s="24">
        <v>19</v>
      </c>
      <c r="BV44" s="24">
        <v>20</v>
      </c>
      <c r="BW44" s="24">
        <v>20</v>
      </c>
      <c r="BX44" s="24">
        <v>24</v>
      </c>
      <c r="BY44" s="24">
        <v>21</v>
      </c>
      <c r="BZ44" s="24">
        <v>20</v>
      </c>
      <c r="CA44" s="24">
        <v>17</v>
      </c>
      <c r="CB44" s="24">
        <v>15</v>
      </c>
      <c r="CC44" s="24">
        <v>18</v>
      </c>
      <c r="CD44" s="24">
        <v>16</v>
      </c>
      <c r="CE44" s="24">
        <v>19</v>
      </c>
      <c r="CF44" s="24">
        <v>18</v>
      </c>
      <c r="CG44" s="24">
        <v>22</v>
      </c>
      <c r="CH44" s="24">
        <v>17</v>
      </c>
      <c r="CI44" s="24">
        <v>18</v>
      </c>
      <c r="CJ44" s="24">
        <v>15</v>
      </c>
      <c r="CK44" s="24">
        <v>16</v>
      </c>
      <c r="CL44" s="24">
        <v>16</v>
      </c>
      <c r="CM44" s="24">
        <v>15</v>
      </c>
      <c r="CN44" s="24">
        <v>16</v>
      </c>
      <c r="CO44" s="24">
        <v>17</v>
      </c>
      <c r="CP44" s="24">
        <v>15</v>
      </c>
      <c r="CQ44" s="24">
        <v>14</v>
      </c>
      <c r="CR44" s="24">
        <v>16</v>
      </c>
      <c r="CS44" s="24">
        <v>14</v>
      </c>
      <c r="CT44" s="24">
        <v>17</v>
      </c>
      <c r="CU44" s="24">
        <v>14</v>
      </c>
      <c r="CV44" s="24">
        <v>14</v>
      </c>
      <c r="CW44" s="24">
        <v>15</v>
      </c>
      <c r="CX44" s="24">
        <v>14</v>
      </c>
      <c r="CY44" s="24">
        <v>14</v>
      </c>
      <c r="CZ44" s="24">
        <v>21</v>
      </c>
      <c r="DA44" s="24">
        <v>18</v>
      </c>
      <c r="DB44" s="24">
        <v>16</v>
      </c>
      <c r="DC44" s="24">
        <v>19</v>
      </c>
      <c r="DD44" s="24">
        <v>18</v>
      </c>
      <c r="DE44" s="24">
        <v>16</v>
      </c>
      <c r="DF44" s="24">
        <v>24</v>
      </c>
      <c r="DG44" s="24">
        <v>19</v>
      </c>
      <c r="DH44" s="24">
        <v>19</v>
      </c>
      <c r="DI44" s="24">
        <v>20</v>
      </c>
      <c r="DJ44" s="24">
        <v>21</v>
      </c>
      <c r="DK44" s="24">
        <v>19</v>
      </c>
      <c r="DL44" s="24">
        <v>19</v>
      </c>
      <c r="DM44" s="24">
        <v>21</v>
      </c>
      <c r="DN44" s="24">
        <v>16</v>
      </c>
      <c r="DO44" s="24">
        <v>16</v>
      </c>
      <c r="DP44" s="24">
        <v>16</v>
      </c>
      <c r="DQ44" s="24">
        <v>17</v>
      </c>
      <c r="DR44" s="24">
        <v>16</v>
      </c>
      <c r="DS44" s="24">
        <v>17</v>
      </c>
      <c r="DT44" s="24">
        <v>15</v>
      </c>
      <c r="DU44" s="24">
        <v>20</v>
      </c>
      <c r="DV44" s="24">
        <v>18</v>
      </c>
      <c r="DW44" s="24">
        <v>18</v>
      </c>
      <c r="DX44" s="24">
        <v>14</v>
      </c>
      <c r="DY44" s="24">
        <v>20</v>
      </c>
      <c r="DZ44" s="24">
        <v>12</v>
      </c>
      <c r="EA44" s="24">
        <v>10</v>
      </c>
      <c r="EB44" s="24">
        <v>12</v>
      </c>
      <c r="EC44" s="24">
        <v>14</v>
      </c>
      <c r="ED44" s="24">
        <v>16</v>
      </c>
      <c r="EE44" s="24">
        <v>16</v>
      </c>
      <c r="EF44" s="24">
        <v>17</v>
      </c>
      <c r="EG44" s="24">
        <v>17</v>
      </c>
      <c r="EH44" s="24">
        <v>17</v>
      </c>
      <c r="EI44" s="24">
        <v>17</v>
      </c>
      <c r="EJ44" s="24">
        <v>19</v>
      </c>
      <c r="EK44" s="24">
        <v>22</v>
      </c>
      <c r="EL44" s="24">
        <v>23</v>
      </c>
      <c r="EM44" s="24">
        <v>28</v>
      </c>
      <c r="EN44" s="24">
        <v>27</v>
      </c>
      <c r="EO44" s="24">
        <v>25</v>
      </c>
      <c r="EP44" s="24">
        <v>26</v>
      </c>
      <c r="EQ44" s="24">
        <v>23</v>
      </c>
      <c r="ER44" s="24">
        <v>26</v>
      </c>
      <c r="ES44" s="24">
        <v>31</v>
      </c>
      <c r="ET44" s="24">
        <v>26</v>
      </c>
      <c r="EU44" s="24">
        <v>24</v>
      </c>
      <c r="EV44" s="24">
        <v>21</v>
      </c>
      <c r="EW44" s="24">
        <v>23</v>
      </c>
      <c r="EX44" s="24">
        <v>21</v>
      </c>
      <c r="EY44" s="24">
        <v>21</v>
      </c>
      <c r="EZ44" s="24">
        <v>21</v>
      </c>
      <c r="FA44" s="24">
        <v>25</v>
      </c>
      <c r="FB44" s="24">
        <v>26</v>
      </c>
      <c r="FC44" s="24">
        <v>31</v>
      </c>
      <c r="FD44" s="24">
        <v>30</v>
      </c>
      <c r="FE44" s="24">
        <v>34</v>
      </c>
      <c r="FF44" s="24">
        <v>32</v>
      </c>
      <c r="FG44" s="24">
        <v>33</v>
      </c>
      <c r="FH44" s="24">
        <v>32</v>
      </c>
      <c r="FI44" s="24">
        <v>28</v>
      </c>
      <c r="FJ44" s="24">
        <v>31</v>
      </c>
      <c r="FK44" s="24">
        <v>31</v>
      </c>
      <c r="FL44" s="24">
        <v>29</v>
      </c>
      <c r="FM44" s="24">
        <v>34</v>
      </c>
      <c r="FN44" s="24">
        <v>37</v>
      </c>
      <c r="FO44" s="24">
        <v>33</v>
      </c>
      <c r="FP44" s="24">
        <v>36</v>
      </c>
      <c r="FQ44" s="24">
        <v>38</v>
      </c>
      <c r="FR44" s="24">
        <v>34</v>
      </c>
      <c r="FS44" s="24">
        <v>31</v>
      </c>
      <c r="FT44" s="24">
        <v>26</v>
      </c>
      <c r="FU44" s="24">
        <v>27</v>
      </c>
      <c r="FV44" s="24">
        <v>23</v>
      </c>
      <c r="FW44" s="24">
        <v>25</v>
      </c>
      <c r="FX44" s="24">
        <v>25</v>
      </c>
      <c r="FY44" s="24">
        <v>26</v>
      </c>
      <c r="FZ44" s="24">
        <v>26</v>
      </c>
      <c r="GA44" s="24">
        <v>26</v>
      </c>
      <c r="GB44" s="24">
        <v>26</v>
      </c>
      <c r="GC44" s="24">
        <v>27</v>
      </c>
      <c r="GD44" s="24">
        <v>24</v>
      </c>
      <c r="GE44" s="24">
        <v>27</v>
      </c>
      <c r="GF44" s="24">
        <v>27</v>
      </c>
      <c r="GG44" s="24">
        <v>29</v>
      </c>
      <c r="GH44" s="24">
        <v>29</v>
      </c>
      <c r="GI44" s="24">
        <v>34</v>
      </c>
      <c r="GJ44" s="24">
        <v>32</v>
      </c>
      <c r="GK44" s="24">
        <v>42</v>
      </c>
      <c r="GL44" s="24">
        <v>36</v>
      </c>
      <c r="GM44" s="24">
        <v>34</v>
      </c>
      <c r="GN44" s="24">
        <v>35</v>
      </c>
      <c r="GO44" s="24">
        <v>39</v>
      </c>
      <c r="GP44" s="24">
        <v>37</v>
      </c>
      <c r="GQ44" s="24">
        <v>37</v>
      </c>
      <c r="GR44" s="24">
        <v>36</v>
      </c>
      <c r="GS44" s="24">
        <v>37</v>
      </c>
      <c r="GT44" s="24">
        <v>38</v>
      </c>
      <c r="GU44" s="24">
        <v>37</v>
      </c>
      <c r="GV44" s="24">
        <v>38</v>
      </c>
      <c r="GW44" s="24">
        <v>31</v>
      </c>
      <c r="GX44" s="24">
        <v>32</v>
      </c>
      <c r="GY44" s="24">
        <v>28</v>
      </c>
      <c r="GZ44" s="24">
        <v>33</v>
      </c>
      <c r="HA44" s="24">
        <v>32</v>
      </c>
      <c r="HB44" s="24">
        <v>30</v>
      </c>
      <c r="HC44" s="24">
        <v>31</v>
      </c>
      <c r="HD44" s="24">
        <v>29</v>
      </c>
      <c r="HE44" s="24">
        <v>35</v>
      </c>
      <c r="HF44" s="24">
        <v>36</v>
      </c>
      <c r="HG44" s="24">
        <v>34</v>
      </c>
      <c r="HH44" s="24">
        <v>29</v>
      </c>
      <c r="HI44" s="24">
        <v>26</v>
      </c>
      <c r="HJ44" s="24">
        <v>36</v>
      </c>
      <c r="HK44" s="24">
        <v>30</v>
      </c>
      <c r="HL44" s="24">
        <v>32</v>
      </c>
      <c r="HM44" s="24">
        <v>32</v>
      </c>
      <c r="HN44" s="24">
        <v>35</v>
      </c>
      <c r="HO44" s="24">
        <v>33</v>
      </c>
      <c r="HP44" s="24">
        <v>29</v>
      </c>
      <c r="HQ44" s="24">
        <v>27</v>
      </c>
      <c r="HR44" s="24">
        <v>26</v>
      </c>
      <c r="HS44" s="24">
        <v>30</v>
      </c>
      <c r="HT44" s="24">
        <v>28</v>
      </c>
      <c r="HU44" s="24">
        <v>23</v>
      </c>
      <c r="HV44" s="24">
        <v>34</v>
      </c>
      <c r="HW44" s="24">
        <v>36</v>
      </c>
      <c r="HX44" s="24">
        <v>34</v>
      </c>
      <c r="HY44" s="24">
        <v>34</v>
      </c>
      <c r="HZ44" s="24">
        <v>34</v>
      </c>
      <c r="IA44" s="24">
        <v>35</v>
      </c>
      <c r="IB44" s="24">
        <v>27</v>
      </c>
      <c r="IC44" s="24">
        <v>28</v>
      </c>
      <c r="ID44" s="24">
        <v>28</v>
      </c>
      <c r="IE44" s="24">
        <v>34</v>
      </c>
      <c r="IF44" s="24">
        <v>38</v>
      </c>
      <c r="IG44" s="24">
        <v>33</v>
      </c>
      <c r="IH44" s="24">
        <v>32</v>
      </c>
      <c r="II44" s="24">
        <v>38</v>
      </c>
      <c r="IJ44" s="24">
        <v>33</v>
      </c>
      <c r="IK44" s="24">
        <v>37</v>
      </c>
      <c r="IL44" s="24">
        <v>30</v>
      </c>
      <c r="IM44" s="24">
        <v>36</v>
      </c>
      <c r="IN44" s="24">
        <v>30</v>
      </c>
      <c r="IO44" s="24">
        <v>44</v>
      </c>
      <c r="IP44" s="24">
        <v>40</v>
      </c>
      <c r="IQ44" s="24">
        <v>37</v>
      </c>
      <c r="IR44" s="24">
        <v>40</v>
      </c>
      <c r="IS44" s="24">
        <v>44</v>
      </c>
      <c r="IT44" s="24">
        <v>36</v>
      </c>
      <c r="IU44" s="24">
        <v>35</v>
      </c>
      <c r="IV44" s="24">
        <v>33</v>
      </c>
      <c r="IW44" s="24">
        <v>33</v>
      </c>
      <c r="IX44" s="24">
        <v>32</v>
      </c>
      <c r="IY44" s="24">
        <v>35</v>
      </c>
      <c r="IZ44" s="24">
        <v>27</v>
      </c>
      <c r="JA44" s="24">
        <v>33</v>
      </c>
      <c r="JB44" s="24">
        <v>31</v>
      </c>
      <c r="JC44" s="24">
        <v>35</v>
      </c>
      <c r="JD44" s="24">
        <v>30</v>
      </c>
      <c r="JE44" s="24">
        <v>28</v>
      </c>
      <c r="JF44" s="24">
        <v>24</v>
      </c>
      <c r="JG44" s="24">
        <v>32</v>
      </c>
      <c r="JH44" s="24">
        <v>29</v>
      </c>
      <c r="JI44" s="24">
        <v>30</v>
      </c>
      <c r="JJ44" s="24">
        <v>25</v>
      </c>
      <c r="JK44" s="24">
        <v>24</v>
      </c>
      <c r="JL44" s="24">
        <v>38</v>
      </c>
      <c r="JM44" s="24">
        <v>33</v>
      </c>
      <c r="JN44" s="24">
        <v>30</v>
      </c>
      <c r="JO44" s="24">
        <v>30</v>
      </c>
      <c r="JP44" s="24">
        <v>23</v>
      </c>
      <c r="JQ44" s="24">
        <v>27</v>
      </c>
      <c r="JR44" s="24">
        <v>26</v>
      </c>
      <c r="JS44" s="24">
        <v>26</v>
      </c>
      <c r="JT44" s="24">
        <v>27</v>
      </c>
      <c r="JU44" s="24">
        <v>26</v>
      </c>
      <c r="JV44" s="24">
        <v>26</v>
      </c>
      <c r="JW44" s="24">
        <v>32</v>
      </c>
      <c r="JX44" s="24">
        <v>29</v>
      </c>
      <c r="JY44" s="24">
        <v>29</v>
      </c>
      <c r="JZ44" s="24">
        <v>31</v>
      </c>
      <c r="KA44" s="24">
        <v>30</v>
      </c>
      <c r="KB44" s="24">
        <v>31</v>
      </c>
      <c r="KC44" s="24">
        <v>27</v>
      </c>
      <c r="KD44" s="24">
        <v>27</v>
      </c>
      <c r="KE44" s="24">
        <v>27</v>
      </c>
      <c r="KF44" s="24">
        <v>30</v>
      </c>
      <c r="KG44" s="24">
        <v>37</v>
      </c>
      <c r="KH44" s="24">
        <v>30</v>
      </c>
      <c r="KI44" s="24">
        <v>31</v>
      </c>
      <c r="KJ44" s="24">
        <v>29</v>
      </c>
      <c r="KK44" s="24">
        <v>27</v>
      </c>
      <c r="KL44" s="24">
        <v>26</v>
      </c>
      <c r="KM44" s="24">
        <v>25</v>
      </c>
      <c r="KN44" s="24">
        <v>24</v>
      </c>
      <c r="KO44" s="24">
        <v>25</v>
      </c>
      <c r="KP44" s="24">
        <v>30</v>
      </c>
      <c r="KQ44" s="24">
        <v>27</v>
      </c>
      <c r="KR44" s="24">
        <v>25</v>
      </c>
      <c r="KS44" s="24">
        <v>27</v>
      </c>
      <c r="KT44" s="24">
        <v>25</v>
      </c>
      <c r="KU44" s="24">
        <v>25</v>
      </c>
      <c r="KV44" s="24">
        <v>25</v>
      </c>
      <c r="KW44" s="24">
        <v>25</v>
      </c>
      <c r="KX44" s="24">
        <v>26</v>
      </c>
      <c r="KY44" s="24">
        <v>27</v>
      </c>
      <c r="KZ44" s="24">
        <v>28</v>
      </c>
      <c r="LA44" s="24">
        <v>27</v>
      </c>
      <c r="LB44" s="24">
        <v>28</v>
      </c>
      <c r="LC44" s="24">
        <v>34</v>
      </c>
      <c r="LD44" s="24">
        <v>33</v>
      </c>
      <c r="LE44" s="24">
        <v>29</v>
      </c>
      <c r="LF44" s="24">
        <v>24</v>
      </c>
      <c r="LG44" s="24">
        <v>26</v>
      </c>
      <c r="LH44" s="24">
        <v>30</v>
      </c>
      <c r="LI44" s="24">
        <v>29</v>
      </c>
      <c r="LJ44" s="24">
        <v>26</v>
      </c>
      <c r="LK44" s="24">
        <v>22</v>
      </c>
      <c r="LL44" s="24">
        <v>24</v>
      </c>
      <c r="LM44" s="24">
        <v>23</v>
      </c>
      <c r="LN44" s="24">
        <v>28</v>
      </c>
      <c r="LO44" s="24">
        <v>23</v>
      </c>
      <c r="LP44" s="24">
        <v>24</v>
      </c>
      <c r="LQ44" s="24">
        <v>28</v>
      </c>
      <c r="LR44" s="24">
        <v>26</v>
      </c>
      <c r="LS44" s="24">
        <v>25</v>
      </c>
      <c r="LT44" s="24">
        <v>25</v>
      </c>
      <c r="LU44" s="24">
        <v>20</v>
      </c>
      <c r="LV44" s="24">
        <v>20</v>
      </c>
      <c r="LW44" s="24">
        <v>24</v>
      </c>
      <c r="LX44" s="24">
        <v>28</v>
      </c>
      <c r="LY44" s="24">
        <v>24</v>
      </c>
      <c r="LZ44" s="24">
        <v>20</v>
      </c>
      <c r="MA44" s="24">
        <v>19</v>
      </c>
      <c r="MB44" s="24">
        <v>26</v>
      </c>
      <c r="MC44" s="24">
        <v>24</v>
      </c>
      <c r="MD44" s="24">
        <v>22</v>
      </c>
      <c r="ME44" s="24">
        <v>21</v>
      </c>
      <c r="MF44" s="24">
        <v>20</v>
      </c>
      <c r="MG44" s="24">
        <v>19</v>
      </c>
      <c r="MH44" s="24">
        <v>27</v>
      </c>
      <c r="MI44" s="24">
        <v>26</v>
      </c>
      <c r="MJ44" s="24">
        <v>25</v>
      </c>
      <c r="MK44" s="24">
        <v>32</v>
      </c>
      <c r="ML44" s="24">
        <v>30</v>
      </c>
      <c r="MM44" s="24">
        <v>24</v>
      </c>
      <c r="MN44" s="24">
        <v>31</v>
      </c>
      <c r="MO44" s="24">
        <v>25</v>
      </c>
      <c r="MP44" s="24">
        <v>23</v>
      </c>
      <c r="MQ44" s="24">
        <v>27</v>
      </c>
      <c r="MR44" s="24">
        <v>26</v>
      </c>
      <c r="MS44" s="24">
        <v>33</v>
      </c>
      <c r="MT44" s="24">
        <v>27</v>
      </c>
      <c r="MU44" s="24">
        <v>21</v>
      </c>
      <c r="MV44" s="24">
        <v>17</v>
      </c>
      <c r="MW44" s="24">
        <v>16</v>
      </c>
      <c r="MX44" s="24">
        <v>22</v>
      </c>
      <c r="MY44" s="24">
        <v>24</v>
      </c>
      <c r="MZ44" s="24">
        <v>25</v>
      </c>
      <c r="NA44" s="24">
        <v>27</v>
      </c>
      <c r="NB44" s="24">
        <v>26</v>
      </c>
      <c r="NC44" s="24">
        <v>22</v>
      </c>
      <c r="ND44" s="24">
        <v>24</v>
      </c>
      <c r="NE44" s="24">
        <v>27</v>
      </c>
      <c r="NF44" s="24">
        <v>25</v>
      </c>
      <c r="NG44" s="24">
        <v>22</v>
      </c>
      <c r="NH44" s="24">
        <v>20</v>
      </c>
      <c r="NI44" s="24">
        <v>21</v>
      </c>
      <c r="NJ44" s="24">
        <v>17</v>
      </c>
      <c r="NK44" s="24">
        <v>23</v>
      </c>
      <c r="NL44" s="24">
        <v>21</v>
      </c>
      <c r="NM44" s="24">
        <v>16</v>
      </c>
      <c r="NN44" s="24">
        <v>23</v>
      </c>
      <c r="NO44" s="24">
        <v>22</v>
      </c>
      <c r="NP44" s="24">
        <v>22</v>
      </c>
      <c r="NQ44" s="24">
        <v>17</v>
      </c>
      <c r="NR44" s="24">
        <v>20</v>
      </c>
      <c r="NS44" s="24">
        <v>17</v>
      </c>
      <c r="NT44" s="24">
        <v>21</v>
      </c>
      <c r="NU44" s="24">
        <v>22</v>
      </c>
      <c r="NV44" s="24">
        <v>19</v>
      </c>
      <c r="NW44" s="24">
        <v>18</v>
      </c>
      <c r="NX44" s="24">
        <v>20</v>
      </c>
      <c r="NY44" s="24">
        <v>13</v>
      </c>
      <c r="NZ44" s="24">
        <v>21</v>
      </c>
      <c r="OA44" s="24">
        <v>17</v>
      </c>
      <c r="OB44" s="24">
        <v>18</v>
      </c>
      <c r="OC44" s="24">
        <v>18</v>
      </c>
      <c r="OD44" s="24">
        <v>18</v>
      </c>
      <c r="OE44" s="24">
        <v>17</v>
      </c>
      <c r="OF44" s="24">
        <v>17</v>
      </c>
      <c r="OG44" s="24">
        <v>16</v>
      </c>
      <c r="OH44" s="24">
        <v>19</v>
      </c>
      <c r="OI44" s="24">
        <v>30</v>
      </c>
      <c r="OJ44" s="24">
        <v>23</v>
      </c>
      <c r="OK44" s="24">
        <v>23</v>
      </c>
      <c r="OL44" s="24">
        <v>21</v>
      </c>
      <c r="OM44" s="24">
        <v>16</v>
      </c>
      <c r="ON44" s="24">
        <v>22</v>
      </c>
      <c r="OO44" s="24">
        <v>21</v>
      </c>
      <c r="OP44" s="24">
        <v>17</v>
      </c>
      <c r="OQ44" s="24">
        <v>19</v>
      </c>
      <c r="OR44" s="24">
        <v>20</v>
      </c>
      <c r="OS44" s="24">
        <v>23</v>
      </c>
      <c r="OT44" s="24">
        <v>23</v>
      </c>
      <c r="OU44" s="24">
        <v>18</v>
      </c>
      <c r="OV44" s="24">
        <v>22</v>
      </c>
      <c r="OW44" s="24">
        <v>23</v>
      </c>
      <c r="OX44" s="24">
        <v>22</v>
      </c>
      <c r="OY44" s="24">
        <v>24</v>
      </c>
      <c r="OZ44" s="24">
        <v>22</v>
      </c>
      <c r="PA44" s="24">
        <v>23</v>
      </c>
      <c r="PB44" s="24">
        <v>23</v>
      </c>
      <c r="PC44" s="24">
        <v>24</v>
      </c>
      <c r="PD44" s="24">
        <v>25</v>
      </c>
      <c r="PE44" s="24">
        <v>21</v>
      </c>
      <c r="PF44" s="24">
        <v>27</v>
      </c>
      <c r="PG44" s="24">
        <v>23</v>
      </c>
      <c r="PH44" s="24">
        <v>18</v>
      </c>
      <c r="PI44" s="24">
        <v>23</v>
      </c>
      <c r="PJ44" s="24">
        <v>17</v>
      </c>
      <c r="PK44" s="24">
        <v>19</v>
      </c>
      <c r="PL44" s="24">
        <v>22</v>
      </c>
      <c r="PM44" s="24">
        <v>18</v>
      </c>
      <c r="PN44" s="24">
        <v>19</v>
      </c>
      <c r="PO44" s="24">
        <v>16</v>
      </c>
      <c r="PP44" s="24">
        <v>15</v>
      </c>
      <c r="PQ44" s="24">
        <v>16</v>
      </c>
      <c r="PR44" s="24">
        <v>17</v>
      </c>
      <c r="PS44" s="24">
        <v>19</v>
      </c>
      <c r="PT44" s="24">
        <v>21</v>
      </c>
      <c r="PU44" s="24">
        <v>18</v>
      </c>
      <c r="PV44" s="24">
        <v>17</v>
      </c>
      <c r="PW44" s="24">
        <v>19</v>
      </c>
      <c r="PX44" s="24">
        <v>23</v>
      </c>
      <c r="PY44" s="24">
        <v>23</v>
      </c>
      <c r="PZ44" s="24">
        <v>22</v>
      </c>
      <c r="QA44" s="24">
        <v>32</v>
      </c>
      <c r="QB44" s="24">
        <v>28</v>
      </c>
      <c r="QC44" s="24">
        <v>25</v>
      </c>
      <c r="QD44" s="24">
        <v>25</v>
      </c>
      <c r="QE44" s="24">
        <v>24</v>
      </c>
      <c r="QF44" s="24">
        <v>21</v>
      </c>
      <c r="QG44" s="24">
        <v>23</v>
      </c>
      <c r="QH44" s="24">
        <v>20</v>
      </c>
      <c r="QI44" s="24">
        <v>21</v>
      </c>
      <c r="QJ44" s="24">
        <v>19</v>
      </c>
      <c r="QK44" s="24">
        <v>19</v>
      </c>
      <c r="QL44" s="24">
        <v>20</v>
      </c>
      <c r="QM44" s="24">
        <v>18</v>
      </c>
      <c r="QN44" s="24">
        <v>18</v>
      </c>
      <c r="QO44" s="24">
        <v>18</v>
      </c>
      <c r="QP44" s="24">
        <v>20</v>
      </c>
      <c r="QQ44" s="24">
        <v>18</v>
      </c>
      <c r="QR44" s="24">
        <v>18</v>
      </c>
      <c r="QS44" s="24">
        <v>16</v>
      </c>
      <c r="QT44" s="24">
        <v>21</v>
      </c>
      <c r="QU44" s="24">
        <v>17</v>
      </c>
      <c r="QV44" s="24">
        <v>16</v>
      </c>
      <c r="QW44" s="24">
        <v>17</v>
      </c>
      <c r="QX44" s="24">
        <v>18</v>
      </c>
      <c r="QY44" s="24">
        <v>16</v>
      </c>
      <c r="QZ44" s="24">
        <v>16</v>
      </c>
      <c r="RA44" s="24">
        <v>18</v>
      </c>
      <c r="RB44" s="24">
        <v>17</v>
      </c>
      <c r="RC44" s="24">
        <v>17</v>
      </c>
      <c r="RD44" s="24">
        <v>13</v>
      </c>
      <c r="RE44" s="24">
        <v>15</v>
      </c>
      <c r="RF44" s="24">
        <v>14</v>
      </c>
      <c r="RG44" s="24">
        <v>16</v>
      </c>
      <c r="RH44" s="24">
        <v>15</v>
      </c>
      <c r="RI44" s="24">
        <v>13</v>
      </c>
      <c r="RJ44" s="24">
        <v>16</v>
      </c>
      <c r="RK44" s="24">
        <v>14</v>
      </c>
      <c r="RL44" s="24">
        <v>15</v>
      </c>
      <c r="RM44" s="24">
        <v>19</v>
      </c>
      <c r="RN44" s="24">
        <v>21</v>
      </c>
      <c r="RO44" s="24">
        <v>24</v>
      </c>
      <c r="RP44" s="24">
        <v>20</v>
      </c>
      <c r="RQ44" s="24">
        <v>18</v>
      </c>
      <c r="RR44" s="24">
        <v>20.8</v>
      </c>
      <c r="RS44" s="24">
        <v>19.5</v>
      </c>
      <c r="RT44" s="24">
        <v>22.8</v>
      </c>
      <c r="RU44" s="24">
        <v>18.899999999999999</v>
      </c>
      <c r="RV44" s="24">
        <v>18.600000000000001</v>
      </c>
      <c r="RW44" s="24">
        <v>18.5</v>
      </c>
      <c r="RX44" s="24">
        <v>14.7</v>
      </c>
      <c r="RY44" s="24">
        <v>18.100000000000001</v>
      </c>
      <c r="RZ44" s="24">
        <v>19.7</v>
      </c>
      <c r="SA44" s="24">
        <v>20.3</v>
      </c>
      <c r="SB44" s="24">
        <v>15</v>
      </c>
      <c r="SC44" s="24">
        <v>21.9</v>
      </c>
      <c r="SD44" s="24">
        <v>19.2</v>
      </c>
      <c r="SE44" s="24">
        <v>19.3</v>
      </c>
      <c r="SF44" s="24">
        <v>17.899999999999999</v>
      </c>
      <c r="SG44" s="24">
        <v>20.7</v>
      </c>
      <c r="SH44" s="24">
        <v>22</v>
      </c>
      <c r="SI44" s="24">
        <v>13.1</v>
      </c>
      <c r="SJ44" s="24">
        <v>18.8</v>
      </c>
      <c r="SK44" s="24">
        <v>17</v>
      </c>
      <c r="SL44" s="24">
        <v>19.3</v>
      </c>
      <c r="SM44" s="24">
        <v>18.2</v>
      </c>
      <c r="SN44" s="24">
        <v>16.8</v>
      </c>
      <c r="SO44" s="24">
        <v>16.399999999999999</v>
      </c>
      <c r="SP44" s="24">
        <v>15.1</v>
      </c>
      <c r="SQ44" s="24">
        <v>20.8</v>
      </c>
      <c r="SR44" s="24">
        <v>18.5</v>
      </c>
      <c r="SS44" s="24">
        <v>17.399999999999999</v>
      </c>
      <c r="ST44" s="24">
        <v>15.6</v>
      </c>
      <c r="SU44" s="24">
        <v>18.8</v>
      </c>
      <c r="SV44" s="24">
        <v>15</v>
      </c>
      <c r="SW44" s="24">
        <v>13.6</v>
      </c>
      <c r="SX44" s="24">
        <v>13.7</v>
      </c>
      <c r="SY44" s="24">
        <v>16.399999999999999</v>
      </c>
      <c r="SZ44" s="24">
        <v>16.600000000000001</v>
      </c>
      <c r="TA44" s="24">
        <v>19.2</v>
      </c>
      <c r="TB44" s="24">
        <v>23.6</v>
      </c>
      <c r="TC44" s="24">
        <v>22.4</v>
      </c>
      <c r="TD44" s="24">
        <v>19.600000000000001</v>
      </c>
      <c r="TE44" s="24">
        <v>20.8</v>
      </c>
      <c r="TF44" s="24">
        <v>17.399999999999999</v>
      </c>
      <c r="TG44" s="24">
        <v>15.6</v>
      </c>
      <c r="TH44" s="24">
        <v>12</v>
      </c>
      <c r="TI44" s="24">
        <v>16.600000000000001</v>
      </c>
      <c r="TJ44" s="24">
        <v>16.3</v>
      </c>
      <c r="TK44" s="24">
        <v>18.2</v>
      </c>
      <c r="TL44" s="24">
        <v>15.9</v>
      </c>
      <c r="TM44" s="24">
        <v>15</v>
      </c>
      <c r="TN44" s="24">
        <v>18.5</v>
      </c>
      <c r="TO44" s="24">
        <v>16.3</v>
      </c>
      <c r="TP44" s="24">
        <v>20.6</v>
      </c>
      <c r="TQ44" s="24">
        <v>18</v>
      </c>
      <c r="TR44" s="24">
        <v>15.5</v>
      </c>
      <c r="TS44" s="24">
        <v>16.399999999999999</v>
      </c>
      <c r="TT44" s="24">
        <v>23.9</v>
      </c>
      <c r="TU44" s="24">
        <v>19.399999999999999</v>
      </c>
      <c r="TV44" s="24">
        <v>26.4</v>
      </c>
      <c r="TW44" s="24">
        <v>28.1</v>
      </c>
      <c r="TX44" s="24">
        <v>22.4</v>
      </c>
      <c r="TY44" s="24">
        <v>26.4</v>
      </c>
      <c r="TZ44" s="24">
        <v>19.399999999999999</v>
      </c>
      <c r="UA44" s="24">
        <v>23.6</v>
      </c>
      <c r="UB44" s="24">
        <v>24.8</v>
      </c>
      <c r="UC44" s="24">
        <v>25</v>
      </c>
      <c r="UD44" s="24">
        <v>24.3</v>
      </c>
      <c r="UE44" s="24">
        <v>26.7</v>
      </c>
      <c r="UF44" s="24">
        <v>30.7</v>
      </c>
      <c r="UG44" s="24">
        <v>22.4</v>
      </c>
      <c r="UH44" s="24">
        <v>27</v>
      </c>
      <c r="UI44" s="24">
        <v>26.7</v>
      </c>
      <c r="UJ44" s="24">
        <v>23.8</v>
      </c>
      <c r="UK44" s="24">
        <v>19.7</v>
      </c>
      <c r="UL44" s="24">
        <v>19</v>
      </c>
      <c r="UM44" s="24">
        <v>18.5</v>
      </c>
      <c r="UN44" s="24">
        <v>22.8</v>
      </c>
      <c r="UO44" s="24">
        <v>18.5</v>
      </c>
      <c r="UP44" s="24">
        <v>19.2</v>
      </c>
      <c r="UQ44" s="24">
        <v>17.7</v>
      </c>
      <c r="UR44" s="24">
        <v>17.7</v>
      </c>
      <c r="US44" s="24">
        <v>41.6</v>
      </c>
      <c r="UT44" s="24">
        <v>33.200000000000003</v>
      </c>
      <c r="UU44" s="24">
        <v>36.5</v>
      </c>
      <c r="UV44" s="24">
        <v>28</v>
      </c>
      <c r="UW44" s="24">
        <v>25.8</v>
      </c>
      <c r="UX44" s="24">
        <v>24.9</v>
      </c>
      <c r="UY44" s="24">
        <v>25.1</v>
      </c>
      <c r="UZ44" s="24">
        <v>27.2</v>
      </c>
      <c r="VA44" s="24">
        <v>23.2</v>
      </c>
      <c r="VB44" s="24">
        <v>23.6</v>
      </c>
      <c r="VC44" s="24">
        <v>25.7</v>
      </c>
      <c r="VD44" s="24">
        <v>30.1</v>
      </c>
      <c r="VE44" s="24">
        <v>33.299999999999997</v>
      </c>
      <c r="VF44" s="24">
        <v>23.4</v>
      </c>
      <c r="VG44" s="24">
        <v>27</v>
      </c>
      <c r="VH44" s="24">
        <v>28.4</v>
      </c>
      <c r="VI44" s="24">
        <v>26.1</v>
      </c>
      <c r="VJ44" s="24">
        <v>26.6</v>
      </c>
      <c r="VK44" s="24">
        <v>28.2</v>
      </c>
      <c r="VL44" s="24">
        <v>31.6</v>
      </c>
      <c r="VM44" s="24">
        <v>21.8</v>
      </c>
      <c r="VN44" s="24">
        <v>23.1</v>
      </c>
      <c r="VO44" s="24">
        <v>19.2</v>
      </c>
      <c r="VP44" s="24">
        <v>21.6</v>
      </c>
      <c r="VQ44" s="24">
        <v>27.4</v>
      </c>
      <c r="VR44" s="24">
        <v>28.9</v>
      </c>
      <c r="VS44" s="24">
        <v>28</v>
      </c>
      <c r="VT44" s="24">
        <v>24.4</v>
      </c>
      <c r="VU44" s="24">
        <v>23.8</v>
      </c>
      <c r="VV44" s="24">
        <v>21.3</v>
      </c>
      <c r="VW44" s="24">
        <v>23.7</v>
      </c>
      <c r="VX44" s="24">
        <v>21.6</v>
      </c>
      <c r="VY44" s="24">
        <v>20.9</v>
      </c>
      <c r="VZ44" s="24">
        <v>20.5</v>
      </c>
      <c r="WA44" s="24">
        <v>16.2</v>
      </c>
      <c r="WB44" s="24">
        <v>17.3</v>
      </c>
      <c r="WC44" s="24">
        <v>15.8</v>
      </c>
      <c r="WD44" s="24">
        <v>15.9</v>
      </c>
      <c r="WE44" s="24">
        <v>19.100000000000001</v>
      </c>
      <c r="WF44" s="24">
        <v>19.100000000000001</v>
      </c>
      <c r="WG44" s="24">
        <v>16.7</v>
      </c>
      <c r="WH44" s="24">
        <v>23</v>
      </c>
      <c r="WI44" s="24">
        <v>14.8</v>
      </c>
      <c r="WJ44" s="24">
        <v>24.9</v>
      </c>
      <c r="WK44" s="24">
        <v>19.3</v>
      </c>
      <c r="WL44" s="24">
        <v>16.5</v>
      </c>
      <c r="WM44" s="24">
        <v>19.7</v>
      </c>
      <c r="WN44" s="24">
        <v>20.8</v>
      </c>
      <c r="WO44" s="24">
        <v>19.899999999999999</v>
      </c>
      <c r="WP44" s="24">
        <v>18.7</v>
      </c>
      <c r="WQ44" s="24">
        <v>18.3</v>
      </c>
      <c r="WR44" s="24">
        <v>14.8</v>
      </c>
      <c r="WS44" s="24">
        <v>14.5</v>
      </c>
      <c r="WT44" s="24">
        <v>18.3</v>
      </c>
      <c r="WU44" s="24">
        <v>14.8</v>
      </c>
      <c r="WV44" s="24">
        <v>14.3</v>
      </c>
      <c r="WW44" s="24">
        <v>15.8</v>
      </c>
      <c r="WX44" s="24">
        <v>15.5</v>
      </c>
      <c r="WY44" s="24">
        <v>17.899999999999999</v>
      </c>
      <c r="WZ44" s="24">
        <v>20</v>
      </c>
      <c r="XA44" s="24">
        <v>19</v>
      </c>
      <c r="XB44" s="24">
        <v>14</v>
      </c>
      <c r="XC44" s="24">
        <v>17</v>
      </c>
      <c r="XD44" s="24">
        <v>17</v>
      </c>
      <c r="XE44" s="24">
        <v>20</v>
      </c>
      <c r="XF44" s="24">
        <v>18</v>
      </c>
      <c r="XG44" s="24">
        <v>16</v>
      </c>
      <c r="XH44" s="24">
        <v>19</v>
      </c>
      <c r="XI44" s="24">
        <v>18</v>
      </c>
      <c r="XJ44" s="24">
        <v>17</v>
      </c>
      <c r="XK44" s="24">
        <v>16</v>
      </c>
      <c r="XL44" s="24">
        <v>13</v>
      </c>
      <c r="XM44" s="24">
        <v>15</v>
      </c>
      <c r="XN44" s="24">
        <v>13</v>
      </c>
      <c r="XO44" s="24">
        <v>12</v>
      </c>
      <c r="XP44" s="24">
        <v>13.352878464818801</v>
      </c>
      <c r="XQ44" s="24">
        <v>12</v>
      </c>
      <c r="XR44" s="24">
        <v>12</v>
      </c>
      <c r="XS44" s="24">
        <v>14</v>
      </c>
      <c r="XT44" s="24">
        <v>12</v>
      </c>
      <c r="XU44" s="24">
        <v>14</v>
      </c>
      <c r="XV44" s="24">
        <v>12</v>
      </c>
      <c r="XW44" s="24">
        <v>13</v>
      </c>
      <c r="XX44" s="24">
        <v>15</v>
      </c>
      <c r="XY44" s="24">
        <v>12</v>
      </c>
      <c r="XZ44" s="24">
        <v>14</v>
      </c>
      <c r="YA44" s="24">
        <v>11</v>
      </c>
      <c r="YB44" s="24">
        <v>17</v>
      </c>
      <c r="YC44" s="24">
        <v>13</v>
      </c>
      <c r="YD44" s="24">
        <v>15</v>
      </c>
      <c r="YE44" s="24">
        <v>15</v>
      </c>
      <c r="YF44" s="24">
        <v>17</v>
      </c>
      <c r="YG44" s="24">
        <v>16</v>
      </c>
      <c r="YH44" s="24">
        <v>15</v>
      </c>
      <c r="YI44" s="24">
        <v>16</v>
      </c>
      <c r="YJ44" s="24">
        <v>18</v>
      </c>
      <c r="YK44" s="24">
        <v>14</v>
      </c>
      <c r="YL44" s="24">
        <v>16</v>
      </c>
      <c r="YM44" s="24">
        <v>15</v>
      </c>
      <c r="YN44" s="24">
        <v>15</v>
      </c>
      <c r="YO44" s="24">
        <v>17</v>
      </c>
      <c r="YP44" s="24">
        <v>16</v>
      </c>
      <c r="YQ44" s="24">
        <v>19</v>
      </c>
      <c r="YR44" s="24">
        <v>19</v>
      </c>
      <c r="YS44" s="24">
        <v>21</v>
      </c>
      <c r="YT44" s="24">
        <v>23</v>
      </c>
      <c r="YU44" s="24">
        <v>25</v>
      </c>
      <c r="YV44" s="24">
        <v>29</v>
      </c>
      <c r="YW44" s="24">
        <v>27</v>
      </c>
      <c r="YX44" s="24">
        <v>15</v>
      </c>
      <c r="YY44" s="24">
        <v>105</v>
      </c>
      <c r="YZ44" s="24">
        <v>92</v>
      </c>
      <c r="ZA44" s="24">
        <v>22</v>
      </c>
      <c r="ZB44" s="24">
        <v>20</v>
      </c>
      <c r="ZC44" s="24">
        <v>22</v>
      </c>
      <c r="ZD44" s="24">
        <v>22</v>
      </c>
      <c r="ZE44" s="24">
        <v>17</v>
      </c>
      <c r="ZF44" s="24">
        <v>17</v>
      </c>
      <c r="ZG44" s="24">
        <v>21</v>
      </c>
      <c r="ZH44" s="24">
        <v>19</v>
      </c>
      <c r="ZI44" s="24">
        <v>20</v>
      </c>
      <c r="ZJ44" s="24">
        <v>20</v>
      </c>
      <c r="ZK44" s="24">
        <v>20</v>
      </c>
      <c r="ZL44" s="24">
        <v>19</v>
      </c>
      <c r="ZM44" s="24">
        <v>24</v>
      </c>
      <c r="ZN44" s="24">
        <v>26</v>
      </c>
      <c r="ZO44" s="24">
        <v>25</v>
      </c>
      <c r="ZP44" s="24">
        <v>24</v>
      </c>
      <c r="ZQ44" s="24">
        <v>18</v>
      </c>
      <c r="ZR44" s="24">
        <v>18</v>
      </c>
      <c r="ZS44" s="24">
        <v>19</v>
      </c>
      <c r="ZT44" s="24">
        <v>18</v>
      </c>
      <c r="ZU44" s="24">
        <v>18</v>
      </c>
      <c r="ZV44" s="24">
        <v>18</v>
      </c>
      <c r="ZW44" s="24">
        <v>15</v>
      </c>
      <c r="ZX44" s="24">
        <v>17</v>
      </c>
      <c r="ZY44" s="24">
        <v>14</v>
      </c>
      <c r="ZZ44" s="24">
        <v>17</v>
      </c>
      <c r="AAA44" s="24">
        <v>23</v>
      </c>
      <c r="AAB44" s="24">
        <v>19</v>
      </c>
      <c r="AAC44" s="24">
        <v>20</v>
      </c>
      <c r="AAD44" s="24">
        <v>19</v>
      </c>
      <c r="AAE44" s="24">
        <v>17</v>
      </c>
      <c r="AAF44" s="24">
        <v>20</v>
      </c>
      <c r="AAG44" s="24">
        <v>19</v>
      </c>
      <c r="AAH44" s="24">
        <v>18</v>
      </c>
      <c r="AAI44" s="24">
        <v>19</v>
      </c>
      <c r="AAJ44" s="24">
        <v>20</v>
      </c>
      <c r="AAK44" s="24">
        <v>21</v>
      </c>
      <c r="AAL44" s="24">
        <v>20</v>
      </c>
      <c r="AAM44" s="24">
        <v>17</v>
      </c>
      <c r="AAN44" s="24">
        <v>17</v>
      </c>
      <c r="AAO44" s="24">
        <v>17</v>
      </c>
      <c r="AAP44" s="24">
        <v>17</v>
      </c>
      <c r="AAQ44" s="24">
        <v>17</v>
      </c>
      <c r="AAR44" s="24">
        <v>18</v>
      </c>
      <c r="AAS44" s="24">
        <v>15</v>
      </c>
      <c r="AAT44" s="24">
        <v>16</v>
      </c>
      <c r="AAU44" s="24">
        <v>15</v>
      </c>
      <c r="AAV44" s="24">
        <v>13</v>
      </c>
      <c r="AAW44" s="24">
        <v>15</v>
      </c>
      <c r="AAX44" s="24">
        <v>16</v>
      </c>
      <c r="AAY44" s="24">
        <v>18</v>
      </c>
      <c r="AAZ44" s="24">
        <v>15</v>
      </c>
      <c r="ABA44" s="24">
        <v>18</v>
      </c>
      <c r="ABB44" s="24">
        <v>17</v>
      </c>
      <c r="ABC44" s="24">
        <v>19</v>
      </c>
      <c r="ABD44" s="24">
        <v>18</v>
      </c>
      <c r="ABE44" s="24">
        <v>16</v>
      </c>
      <c r="ABF44" s="24">
        <v>15</v>
      </c>
      <c r="ABG44" s="24">
        <v>12</v>
      </c>
      <c r="ABH44" s="24">
        <v>17</v>
      </c>
      <c r="ABI44" s="24">
        <v>5</v>
      </c>
      <c r="ABJ44" s="24">
        <v>22</v>
      </c>
      <c r="ABK44" s="24">
        <v>15</v>
      </c>
      <c r="ABL44" s="24">
        <v>20</v>
      </c>
      <c r="ABM44" s="24">
        <v>21</v>
      </c>
      <c r="ABN44" s="24">
        <v>23</v>
      </c>
      <c r="ABO44" s="24">
        <v>23</v>
      </c>
      <c r="ABP44" s="24">
        <v>22</v>
      </c>
      <c r="ABQ44" s="24">
        <v>25</v>
      </c>
      <c r="ABR44" s="24">
        <v>28</v>
      </c>
      <c r="ABS44" s="24">
        <v>32</v>
      </c>
      <c r="ABT44" s="24">
        <v>25</v>
      </c>
      <c r="ABU44" s="24">
        <v>23</v>
      </c>
      <c r="ABV44" s="24">
        <v>31</v>
      </c>
      <c r="ABW44" s="24">
        <v>29</v>
      </c>
      <c r="ABX44" s="24">
        <v>22</v>
      </c>
      <c r="ABY44" s="24">
        <v>23</v>
      </c>
      <c r="ABZ44" s="24">
        <v>21</v>
      </c>
      <c r="ACA44" s="24">
        <v>19</v>
      </c>
      <c r="ACB44" s="24">
        <v>25</v>
      </c>
      <c r="ACC44" s="24">
        <v>25</v>
      </c>
      <c r="ACD44" s="24">
        <v>27</v>
      </c>
      <c r="ACE44" s="24">
        <v>29</v>
      </c>
      <c r="ACF44" s="24">
        <v>25</v>
      </c>
      <c r="ACG44" s="24">
        <v>26</v>
      </c>
      <c r="ACH44" s="24">
        <v>27</v>
      </c>
      <c r="ACI44" s="24">
        <v>25</v>
      </c>
      <c r="ACJ44" s="24">
        <v>29</v>
      </c>
      <c r="ACK44" s="24">
        <v>29</v>
      </c>
      <c r="ACL44" s="24">
        <v>29</v>
      </c>
      <c r="ACM44" s="24">
        <v>27</v>
      </c>
      <c r="ACN44" s="24">
        <v>28</v>
      </c>
      <c r="ACO44" s="24">
        <v>31</v>
      </c>
      <c r="ACP44" s="24">
        <v>32</v>
      </c>
      <c r="ACQ44" s="24">
        <v>30</v>
      </c>
      <c r="ACR44" s="24">
        <v>35</v>
      </c>
      <c r="ACS44" s="24">
        <v>32</v>
      </c>
      <c r="ACT44" s="24">
        <v>36</v>
      </c>
      <c r="ACU44" s="24">
        <v>37</v>
      </c>
      <c r="ACV44" s="24">
        <v>38</v>
      </c>
      <c r="ACW44" s="24">
        <v>35</v>
      </c>
      <c r="ACX44" s="24">
        <v>38</v>
      </c>
      <c r="ACY44" s="24">
        <v>30</v>
      </c>
      <c r="ACZ44" s="24">
        <v>27</v>
      </c>
      <c r="ADA44" s="24">
        <v>26</v>
      </c>
      <c r="ADB44" s="24">
        <v>28</v>
      </c>
      <c r="ADC44" s="24">
        <v>25</v>
      </c>
      <c r="ADD44" s="24">
        <v>27</v>
      </c>
      <c r="ADE44" s="24">
        <v>29</v>
      </c>
      <c r="ADF44" s="24">
        <v>29</v>
      </c>
      <c r="ADG44" s="24">
        <v>29</v>
      </c>
      <c r="ADH44" s="24">
        <v>29</v>
      </c>
      <c r="ADI44" s="24">
        <v>22</v>
      </c>
      <c r="ADJ44" s="24">
        <v>41</v>
      </c>
      <c r="ADK44" s="24">
        <v>33</v>
      </c>
      <c r="ADL44" s="24">
        <v>47</v>
      </c>
      <c r="ADM44" s="24">
        <v>41</v>
      </c>
      <c r="ADN44" s="24">
        <v>42</v>
      </c>
      <c r="ADO44" s="24">
        <v>36</v>
      </c>
      <c r="ADP44" s="24">
        <v>31</v>
      </c>
      <c r="ADQ44" s="24">
        <v>35</v>
      </c>
      <c r="ADR44" s="24">
        <v>34</v>
      </c>
      <c r="ADS44" s="24">
        <v>32</v>
      </c>
      <c r="ADT44" s="24">
        <v>35</v>
      </c>
      <c r="ADU44" s="24">
        <v>35</v>
      </c>
      <c r="ADV44" s="24">
        <v>35</v>
      </c>
      <c r="ADW44" s="24">
        <v>31</v>
      </c>
      <c r="ADX44" s="24">
        <v>29</v>
      </c>
      <c r="ADY44" s="24">
        <v>25</v>
      </c>
      <c r="ADZ44" s="24">
        <v>26</v>
      </c>
      <c r="AEA44" s="24">
        <v>32</v>
      </c>
      <c r="AEB44" s="24">
        <v>31</v>
      </c>
      <c r="AEC44" s="24">
        <v>32</v>
      </c>
      <c r="AED44" s="24">
        <v>35</v>
      </c>
      <c r="AEE44" s="24">
        <v>31</v>
      </c>
      <c r="AEF44" s="24">
        <v>30</v>
      </c>
      <c r="AEG44" s="24">
        <v>41</v>
      </c>
      <c r="AEH44" s="24">
        <v>37</v>
      </c>
      <c r="AEI44" s="24">
        <v>29</v>
      </c>
      <c r="AEJ44" s="24">
        <v>27</v>
      </c>
      <c r="AEK44" s="24">
        <v>28</v>
      </c>
      <c r="AEL44" s="24">
        <v>29</v>
      </c>
      <c r="AEM44" s="24">
        <v>25</v>
      </c>
      <c r="AEN44" s="24">
        <v>27</v>
      </c>
      <c r="AEO44" s="24">
        <v>29</v>
      </c>
      <c r="AEP44" s="24">
        <v>26</v>
      </c>
      <c r="AEQ44" s="24">
        <v>29</v>
      </c>
      <c r="AER44" s="24">
        <v>31</v>
      </c>
      <c r="AES44" s="24">
        <v>29</v>
      </c>
      <c r="AET44" s="24">
        <v>29</v>
      </c>
      <c r="AEU44" s="24">
        <v>33</v>
      </c>
      <c r="AEV44" s="24">
        <v>28</v>
      </c>
      <c r="AEW44" s="24">
        <v>29</v>
      </c>
      <c r="AEX44" s="24">
        <v>12</v>
      </c>
      <c r="AEY44" s="24">
        <v>34</v>
      </c>
      <c r="AEZ44" s="24">
        <v>31</v>
      </c>
      <c r="AFA44" s="24">
        <v>33</v>
      </c>
      <c r="AFB44" s="24">
        <v>38</v>
      </c>
      <c r="AFC44" s="24">
        <v>30</v>
      </c>
      <c r="AFD44" s="24">
        <v>32</v>
      </c>
      <c r="AFE44" s="24">
        <v>27</v>
      </c>
      <c r="AFF44" s="24">
        <v>32</v>
      </c>
      <c r="AFG44" s="24">
        <v>24</v>
      </c>
      <c r="AFH44" s="24">
        <v>21</v>
      </c>
      <c r="AFI44" s="24">
        <v>34</v>
      </c>
      <c r="AFJ44" s="24">
        <v>32</v>
      </c>
      <c r="AFK44" s="24">
        <v>28</v>
      </c>
      <c r="AFL44" s="24">
        <v>25</v>
      </c>
      <c r="AFM44" s="24">
        <v>30</v>
      </c>
      <c r="AFN44" s="24">
        <v>33</v>
      </c>
      <c r="AFO44" s="24">
        <v>30</v>
      </c>
      <c r="AFP44" s="24">
        <v>25</v>
      </c>
      <c r="AFQ44" s="24">
        <v>26</v>
      </c>
      <c r="AFR44" s="24">
        <v>25</v>
      </c>
      <c r="AFS44" s="24">
        <v>32</v>
      </c>
      <c r="AFT44" s="24">
        <v>37</v>
      </c>
      <c r="AFU44" s="24">
        <v>35</v>
      </c>
      <c r="AFV44" s="24">
        <v>29</v>
      </c>
      <c r="AFW44" s="24">
        <v>33</v>
      </c>
      <c r="AFX44" s="24">
        <v>41</v>
      </c>
      <c r="AFY44" s="24">
        <v>32</v>
      </c>
      <c r="AFZ44" s="24">
        <v>32</v>
      </c>
      <c r="AGA44" s="24">
        <v>33</v>
      </c>
      <c r="AGB44" s="24">
        <v>30</v>
      </c>
      <c r="AGC44" s="24">
        <v>34</v>
      </c>
      <c r="AGD44" s="24">
        <v>30</v>
      </c>
      <c r="AGE44" s="24">
        <v>36</v>
      </c>
      <c r="AGF44" s="24">
        <v>32</v>
      </c>
      <c r="AGG44" s="24">
        <v>30</v>
      </c>
      <c r="AGH44" s="24">
        <v>26</v>
      </c>
      <c r="AGI44" s="24">
        <v>26</v>
      </c>
      <c r="AGJ44" s="24">
        <v>28</v>
      </c>
      <c r="AGK44" s="24">
        <v>29</v>
      </c>
      <c r="AGL44" s="24">
        <v>32</v>
      </c>
      <c r="AGM44" s="24">
        <v>30</v>
      </c>
      <c r="AGN44" s="24">
        <v>30</v>
      </c>
      <c r="AGO44" s="24">
        <v>31</v>
      </c>
      <c r="AGP44" s="24">
        <v>30</v>
      </c>
      <c r="AGQ44" s="24">
        <v>32</v>
      </c>
      <c r="AGR44" s="24">
        <v>28</v>
      </c>
      <c r="AGS44" s="24">
        <v>36</v>
      </c>
      <c r="AGT44" s="24">
        <v>36</v>
      </c>
      <c r="AGU44" s="24">
        <v>30</v>
      </c>
      <c r="AGV44" s="24">
        <v>27</v>
      </c>
      <c r="AGW44" s="24">
        <v>27</v>
      </c>
      <c r="AGX44" s="24">
        <v>30</v>
      </c>
      <c r="AGY44" s="24">
        <v>31</v>
      </c>
      <c r="AGZ44" s="24">
        <v>32</v>
      </c>
      <c r="AHA44" s="24">
        <v>23</v>
      </c>
      <c r="AHB44" s="24">
        <v>21</v>
      </c>
      <c r="AHC44" s="24">
        <v>20</v>
      </c>
      <c r="AHD44" s="24">
        <v>19</v>
      </c>
      <c r="AHE44" s="24">
        <v>15</v>
      </c>
      <c r="AHF44" s="24">
        <v>23</v>
      </c>
      <c r="AHG44" s="24">
        <v>26</v>
      </c>
      <c r="AHH44" s="24">
        <v>28</v>
      </c>
      <c r="AHI44" s="24">
        <v>24</v>
      </c>
      <c r="AHJ44" s="24">
        <v>25</v>
      </c>
      <c r="AHK44" s="24">
        <v>29</v>
      </c>
      <c r="AHL44" s="24">
        <v>28</v>
      </c>
      <c r="AHM44" s="24">
        <v>25</v>
      </c>
      <c r="AHN44" s="24">
        <v>29</v>
      </c>
      <c r="AHO44" s="24">
        <v>27</v>
      </c>
      <c r="AHP44" s="24">
        <v>24</v>
      </c>
      <c r="AHQ44" s="24">
        <v>23</v>
      </c>
      <c r="AHR44" s="24">
        <v>23</v>
      </c>
      <c r="AHS44" s="24">
        <v>24</v>
      </c>
      <c r="AHT44" s="24">
        <v>19</v>
      </c>
      <c r="AHU44" s="24">
        <v>18</v>
      </c>
      <c r="AHV44" s="24">
        <v>21</v>
      </c>
      <c r="AHW44" s="24">
        <v>19</v>
      </c>
      <c r="AHX44" s="24">
        <v>17</v>
      </c>
      <c r="AHY44" s="24">
        <v>19</v>
      </c>
      <c r="AHZ44" s="24">
        <v>17</v>
      </c>
      <c r="AIA44" s="24">
        <v>21</v>
      </c>
      <c r="AIB44" s="24">
        <v>16</v>
      </c>
      <c r="AIC44" s="24">
        <v>19</v>
      </c>
      <c r="AID44" s="24">
        <v>18</v>
      </c>
      <c r="AIE44" s="24">
        <v>16</v>
      </c>
      <c r="AIF44" s="24">
        <v>22</v>
      </c>
      <c r="AIG44" s="24">
        <v>19</v>
      </c>
      <c r="AIH44" s="24">
        <v>19</v>
      </c>
      <c r="AII44" s="24">
        <v>17</v>
      </c>
      <c r="AIJ44" s="24">
        <v>22</v>
      </c>
      <c r="AIK44" s="24">
        <v>24</v>
      </c>
      <c r="AIL44" s="24">
        <v>24</v>
      </c>
      <c r="AIM44" s="24">
        <v>19</v>
      </c>
      <c r="AIN44" s="24">
        <v>22</v>
      </c>
      <c r="AIO44" s="24">
        <v>23</v>
      </c>
      <c r="AIP44" s="24">
        <v>22</v>
      </c>
      <c r="AIQ44" s="24">
        <v>21</v>
      </c>
      <c r="AIR44" s="24">
        <v>17</v>
      </c>
      <c r="AIS44" s="24">
        <v>19</v>
      </c>
      <c r="AIT44" s="24">
        <v>16</v>
      </c>
      <c r="AIU44" s="24">
        <v>18</v>
      </c>
      <c r="AIV44" s="24">
        <v>22</v>
      </c>
      <c r="AIW44" s="24">
        <v>17</v>
      </c>
      <c r="AIX44" s="24">
        <v>16</v>
      </c>
      <c r="AIY44" s="24">
        <v>20</v>
      </c>
      <c r="AIZ44" s="24">
        <v>20</v>
      </c>
      <c r="AJA44" s="24">
        <v>18</v>
      </c>
      <c r="AJB44" s="24">
        <v>19</v>
      </c>
      <c r="AJC44" s="24">
        <v>22</v>
      </c>
      <c r="AJD44" s="24">
        <v>21</v>
      </c>
      <c r="AJE44" s="24">
        <v>22</v>
      </c>
      <c r="AJF44" s="24">
        <v>17</v>
      </c>
      <c r="AJG44" s="24">
        <v>20</v>
      </c>
      <c r="AJH44" s="24">
        <v>20</v>
      </c>
      <c r="AJI44" s="24">
        <v>16</v>
      </c>
      <c r="AJJ44" s="24">
        <v>19</v>
      </c>
      <c r="AJK44" s="24">
        <v>15</v>
      </c>
      <c r="AJL44" s="24">
        <v>17</v>
      </c>
      <c r="AJM44" s="24">
        <v>20</v>
      </c>
      <c r="AJN44" s="24">
        <v>18</v>
      </c>
      <c r="AJO44" s="24">
        <v>17</v>
      </c>
      <c r="AJP44" s="24">
        <v>20</v>
      </c>
      <c r="AJQ44" s="24">
        <v>21</v>
      </c>
      <c r="AJR44" s="24">
        <v>21</v>
      </c>
      <c r="AJS44" s="24">
        <v>20</v>
      </c>
      <c r="AJT44" s="24">
        <v>20</v>
      </c>
      <c r="AJU44" s="24">
        <v>18</v>
      </c>
      <c r="AJV44" s="24">
        <v>29</v>
      </c>
      <c r="AJW44" s="24">
        <v>28</v>
      </c>
      <c r="AJX44" s="24">
        <v>24</v>
      </c>
      <c r="AJY44" s="24">
        <v>26</v>
      </c>
      <c r="AJZ44" s="24">
        <v>27</v>
      </c>
      <c r="AKA44" s="24">
        <v>27</v>
      </c>
      <c r="AKB44" s="24">
        <v>22</v>
      </c>
      <c r="AKC44" s="24">
        <v>22</v>
      </c>
      <c r="AKD44" s="24">
        <v>19</v>
      </c>
      <c r="AKE44" s="24">
        <v>17</v>
      </c>
      <c r="AKF44" s="24">
        <v>22</v>
      </c>
      <c r="AKG44" s="24">
        <v>21</v>
      </c>
      <c r="AKH44" s="24">
        <v>20</v>
      </c>
      <c r="AKI44" s="24">
        <v>22</v>
      </c>
      <c r="AKJ44" s="24">
        <v>21</v>
      </c>
      <c r="AKK44" s="24">
        <v>21</v>
      </c>
      <c r="AKL44" s="24">
        <v>26</v>
      </c>
      <c r="AKM44" s="24">
        <v>28</v>
      </c>
      <c r="AKN44" s="24">
        <v>24</v>
      </c>
      <c r="AKO44" s="24">
        <v>19</v>
      </c>
      <c r="AKP44" s="24">
        <v>22</v>
      </c>
      <c r="AKQ44" s="24">
        <v>26</v>
      </c>
      <c r="AKR44" s="24">
        <v>23</v>
      </c>
      <c r="AKS44" s="24">
        <v>25</v>
      </c>
      <c r="AKT44" s="24">
        <v>25</v>
      </c>
      <c r="AKU44" s="24">
        <v>24</v>
      </c>
      <c r="AKV44" s="24">
        <v>23</v>
      </c>
      <c r="AKW44" s="24">
        <v>21</v>
      </c>
      <c r="AKX44" s="24">
        <v>20</v>
      </c>
      <c r="AKY44" s="24">
        <v>15</v>
      </c>
      <c r="AKZ44" s="24">
        <v>23</v>
      </c>
      <c r="ALA44" s="24">
        <v>20</v>
      </c>
      <c r="ALB44" s="24">
        <v>20</v>
      </c>
      <c r="ALC44" s="24">
        <v>19</v>
      </c>
      <c r="ALD44" s="24">
        <v>21</v>
      </c>
      <c r="ALE44" s="24">
        <v>26</v>
      </c>
      <c r="ALF44" s="24">
        <v>25</v>
      </c>
      <c r="ALG44" s="24">
        <v>24</v>
      </c>
      <c r="ALH44" s="24">
        <v>29</v>
      </c>
      <c r="ALI44" s="24">
        <v>26</v>
      </c>
      <c r="ALJ44" s="24">
        <v>26</v>
      </c>
      <c r="ALK44" s="24">
        <v>26</v>
      </c>
      <c r="ALL44" s="24">
        <v>37</v>
      </c>
      <c r="ALM44" s="24">
        <v>24</v>
      </c>
      <c r="ALN44" s="24">
        <v>24</v>
      </c>
      <c r="ALO44" s="24">
        <v>22</v>
      </c>
      <c r="ALP44" s="24">
        <v>19</v>
      </c>
      <c r="ALQ44" s="24">
        <v>22</v>
      </c>
      <c r="ALR44" s="24">
        <v>24</v>
      </c>
      <c r="ALS44" s="24">
        <v>22</v>
      </c>
      <c r="ALT44" s="24">
        <v>20</v>
      </c>
      <c r="ALU44" s="24">
        <v>24</v>
      </c>
      <c r="ALV44" s="24">
        <v>21</v>
      </c>
      <c r="ALW44" s="24">
        <v>23</v>
      </c>
      <c r="ALX44" s="24">
        <v>23</v>
      </c>
      <c r="ALY44" s="24">
        <v>21</v>
      </c>
      <c r="ALZ44" s="24">
        <v>22</v>
      </c>
      <c r="AMA44" s="24">
        <v>25</v>
      </c>
      <c r="AMB44" s="24">
        <v>25</v>
      </c>
      <c r="AMC44" s="24">
        <v>23</v>
      </c>
      <c r="AMD44" s="24">
        <v>31</v>
      </c>
      <c r="AME44" s="24">
        <v>26</v>
      </c>
      <c r="AMF44" s="24">
        <v>28</v>
      </c>
      <c r="AMG44" s="24">
        <v>30</v>
      </c>
      <c r="AMH44" s="24">
        <v>31</v>
      </c>
      <c r="AMI44" s="24">
        <v>29</v>
      </c>
      <c r="AMJ44" s="24">
        <v>27</v>
      </c>
      <c r="AMK44" s="24">
        <v>26</v>
      </c>
      <c r="AML44" s="24">
        <v>23</v>
      </c>
      <c r="AMM44" s="24">
        <v>25</v>
      </c>
      <c r="AMN44" s="24">
        <v>23</v>
      </c>
      <c r="AMO44" s="24">
        <v>27</v>
      </c>
      <c r="AMP44" s="24">
        <v>23</v>
      </c>
      <c r="AMQ44" s="24">
        <v>21</v>
      </c>
      <c r="AMR44" s="24">
        <v>25</v>
      </c>
      <c r="AMS44" s="24">
        <v>20</v>
      </c>
      <c r="AMT44" s="24">
        <v>21</v>
      </c>
      <c r="AMU44" s="24">
        <v>23</v>
      </c>
      <c r="AMV44" s="24">
        <v>18</v>
      </c>
      <c r="AMW44" s="24">
        <v>23</v>
      </c>
      <c r="AMX44" s="24">
        <v>23</v>
      </c>
      <c r="AMY44" s="24">
        <v>23</v>
      </c>
      <c r="AMZ44" s="24">
        <v>24</v>
      </c>
      <c r="ANA44" s="24">
        <v>26</v>
      </c>
      <c r="ANB44" s="24">
        <v>34</v>
      </c>
      <c r="ANC44" s="24">
        <v>32</v>
      </c>
      <c r="AND44" s="24">
        <v>30</v>
      </c>
      <c r="ANE44" s="24">
        <v>30</v>
      </c>
      <c r="ANF44" s="24">
        <v>25</v>
      </c>
      <c r="ANG44" s="24">
        <v>26</v>
      </c>
      <c r="ANH44" s="24">
        <v>25</v>
      </c>
      <c r="ANI44" s="24">
        <v>26</v>
      </c>
      <c r="ANJ44" s="24">
        <v>25</v>
      </c>
      <c r="ANK44" s="24">
        <v>25</v>
      </c>
      <c r="ANL44" s="24">
        <v>23</v>
      </c>
      <c r="ANM44" s="24">
        <v>27</v>
      </c>
      <c r="ANN44" s="24">
        <v>27</v>
      </c>
      <c r="ANO44" s="24">
        <v>25</v>
      </c>
      <c r="ANP44" s="24">
        <v>28</v>
      </c>
      <c r="ANQ44" s="24">
        <v>24</v>
      </c>
      <c r="ANR44" s="24">
        <v>27</v>
      </c>
      <c r="ANS44" s="24">
        <v>28</v>
      </c>
      <c r="ANT44" s="24">
        <v>26</v>
      </c>
      <c r="ANU44" s="24">
        <v>26</v>
      </c>
      <c r="ANV44" s="24">
        <v>25</v>
      </c>
      <c r="ANW44" s="24">
        <v>31</v>
      </c>
      <c r="ANX44" s="24">
        <v>28</v>
      </c>
      <c r="ANY44" s="24">
        <v>26</v>
      </c>
      <c r="ANZ44" s="24">
        <v>22</v>
      </c>
      <c r="AOA44" s="24">
        <v>23</v>
      </c>
      <c r="AOB44" s="24">
        <v>29</v>
      </c>
      <c r="AOC44" s="24">
        <v>25</v>
      </c>
      <c r="AOD44" s="24">
        <v>24</v>
      </c>
      <c r="AOE44" s="24">
        <v>19</v>
      </c>
      <c r="AOF44" s="24">
        <v>21</v>
      </c>
      <c r="AOG44" s="24">
        <v>25</v>
      </c>
      <c r="AOH44" s="24">
        <v>21</v>
      </c>
      <c r="AOI44" s="24">
        <v>21</v>
      </c>
      <c r="AOJ44" s="24">
        <v>20</v>
      </c>
      <c r="AOK44" s="24">
        <v>20</v>
      </c>
      <c r="AOL44" s="24">
        <v>21</v>
      </c>
      <c r="AOM44" s="24">
        <v>23</v>
      </c>
      <c r="AON44" s="24">
        <v>20</v>
      </c>
      <c r="AOO44" s="24">
        <v>20</v>
      </c>
      <c r="AOP44" s="24">
        <v>24</v>
      </c>
      <c r="AOQ44" s="24">
        <v>25</v>
      </c>
      <c r="AOR44" s="24">
        <v>29</v>
      </c>
      <c r="AOS44" s="24">
        <v>26</v>
      </c>
      <c r="AOT44" s="24">
        <v>25</v>
      </c>
      <c r="AOU44" s="24">
        <v>23</v>
      </c>
      <c r="AOV44" s="24">
        <v>21</v>
      </c>
      <c r="AOW44" s="24">
        <v>19</v>
      </c>
      <c r="AOX44" s="24">
        <v>17</v>
      </c>
      <c r="AOY44" s="24">
        <v>19</v>
      </c>
      <c r="AOZ44" s="24">
        <v>22</v>
      </c>
      <c r="APA44" s="24">
        <v>23</v>
      </c>
      <c r="APB44" s="24">
        <v>23</v>
      </c>
      <c r="APC44" s="24">
        <f>+(16*3600+23*60+31)/2359</f>
        <v>25.015260703688003</v>
      </c>
      <c r="APD44" s="24">
        <v>21</v>
      </c>
      <c r="APE44" s="24">
        <v>21</v>
      </c>
      <c r="APF44" s="24">
        <v>22</v>
      </c>
      <c r="APG44" s="24">
        <v>20</v>
      </c>
      <c r="APH44" s="24">
        <v>22</v>
      </c>
      <c r="API44" s="24">
        <v>21</v>
      </c>
      <c r="APJ44" s="24">
        <v>25</v>
      </c>
      <c r="APK44" s="24">
        <v>23</v>
      </c>
      <c r="APL44" s="24">
        <v>28</v>
      </c>
      <c r="APM44" s="24">
        <v>25</v>
      </c>
      <c r="APN44" s="24">
        <v>28</v>
      </c>
      <c r="APO44" s="24">
        <v>26</v>
      </c>
      <c r="APP44" s="24">
        <v>26</v>
      </c>
      <c r="APQ44" s="24">
        <v>17</v>
      </c>
      <c r="APR44" s="24">
        <v>19</v>
      </c>
      <c r="APS44" s="24">
        <v>28</v>
      </c>
      <c r="APT44" s="24">
        <v>24</v>
      </c>
      <c r="APU44" s="24">
        <v>23</v>
      </c>
      <c r="APV44" s="24">
        <v>23</v>
      </c>
      <c r="APW44" s="24">
        <v>21</v>
      </c>
      <c r="APX44" s="24">
        <v>23</v>
      </c>
      <c r="APY44" s="24">
        <v>20</v>
      </c>
      <c r="APZ44" s="24">
        <v>26</v>
      </c>
      <c r="AQA44" s="24">
        <v>27</v>
      </c>
      <c r="AQB44" s="24">
        <v>21</v>
      </c>
      <c r="AQC44" s="24">
        <v>25</v>
      </c>
      <c r="AQD44" s="24">
        <v>24</v>
      </c>
      <c r="AQE44" s="24">
        <v>24</v>
      </c>
      <c r="AQF44" s="24">
        <v>24</v>
      </c>
      <c r="AQG44" s="24">
        <v>24</v>
      </c>
    </row>
    <row r="45" spans="1:1125" ht="20.25" customHeight="1" x14ac:dyDescent="0.25">
      <c r="A45" s="31" t="s">
        <v>34</v>
      </c>
      <c r="B45" s="11">
        <f t="shared" ref="B45" si="860">ROUND(B44,0)/60/24</f>
        <v>2.6388888888888889E-2</v>
      </c>
      <c r="C45" s="11">
        <f t="shared" ref="C45:U45" si="861">ROUND(C44,0)/60/24</f>
        <v>2.4999999999999998E-2</v>
      </c>
      <c r="D45" s="11">
        <f t="shared" si="861"/>
        <v>2.0833333333333332E-2</v>
      </c>
      <c r="E45" s="11">
        <f t="shared" si="861"/>
        <v>1.9444444444444445E-2</v>
      </c>
      <c r="F45" s="11">
        <f t="shared" si="861"/>
        <v>2.013888888888889E-2</v>
      </c>
      <c r="G45" s="11">
        <f t="shared" si="861"/>
        <v>1.8055555555555557E-2</v>
      </c>
      <c r="H45" s="11">
        <f t="shared" si="861"/>
        <v>1.8055555555555557E-2</v>
      </c>
      <c r="I45" s="11">
        <f t="shared" si="861"/>
        <v>2.0833333333333332E-2</v>
      </c>
      <c r="J45" s="11">
        <f t="shared" si="861"/>
        <v>1.6666666666666666E-2</v>
      </c>
      <c r="K45" s="11">
        <f t="shared" si="861"/>
        <v>1.5972222222222224E-2</v>
      </c>
      <c r="L45" s="11">
        <f t="shared" si="861"/>
        <v>1.5277777777777777E-2</v>
      </c>
      <c r="M45" s="11">
        <f t="shared" si="861"/>
        <v>1.7361111111111112E-2</v>
      </c>
      <c r="N45" s="11">
        <f t="shared" si="861"/>
        <v>2.2916666666666669E-2</v>
      </c>
      <c r="O45" s="11">
        <f t="shared" si="861"/>
        <v>2.013888888888889E-2</v>
      </c>
      <c r="P45" s="11">
        <f t="shared" si="861"/>
        <v>1.9444444444444445E-2</v>
      </c>
      <c r="Q45" s="11">
        <f t="shared" si="861"/>
        <v>2.013888888888889E-2</v>
      </c>
      <c r="R45" s="11">
        <f t="shared" si="861"/>
        <v>1.9444444444444445E-2</v>
      </c>
      <c r="S45" s="11">
        <f t="shared" si="861"/>
        <v>1.9444444444444445E-2</v>
      </c>
      <c r="T45" s="11">
        <f t="shared" si="861"/>
        <v>1.8749999999999999E-2</v>
      </c>
      <c r="U45" s="11">
        <f t="shared" si="861"/>
        <v>1.4583333333333332E-2</v>
      </c>
      <c r="V45" s="11">
        <f t="shared" ref="V45:AO45" si="862">ROUND(V44,0)/60/24</f>
        <v>2.013888888888889E-2</v>
      </c>
      <c r="W45" s="11">
        <f t="shared" si="862"/>
        <v>2.013888888888889E-2</v>
      </c>
      <c r="X45" s="11">
        <f t="shared" si="862"/>
        <v>1.9444444444444445E-2</v>
      </c>
      <c r="Y45" s="11">
        <f t="shared" si="862"/>
        <v>1.7361111111111112E-2</v>
      </c>
      <c r="Z45" s="11">
        <f t="shared" si="862"/>
        <v>1.5972222222222224E-2</v>
      </c>
      <c r="AA45" s="11">
        <f t="shared" si="862"/>
        <v>1.8749999999999999E-2</v>
      </c>
      <c r="AB45" s="11">
        <f t="shared" si="862"/>
        <v>1.5277777777777777E-2</v>
      </c>
      <c r="AC45" s="11">
        <f t="shared" si="862"/>
        <v>1.3888888888888888E-2</v>
      </c>
      <c r="AD45" s="11">
        <f t="shared" si="862"/>
        <v>1.5277777777777777E-2</v>
      </c>
      <c r="AE45" s="11">
        <f t="shared" si="862"/>
        <v>1.4583333333333332E-2</v>
      </c>
      <c r="AF45" s="11">
        <f t="shared" si="862"/>
        <v>1.3888888888888888E-2</v>
      </c>
      <c r="AG45" s="11">
        <f t="shared" si="862"/>
        <v>1.8055555555555557E-2</v>
      </c>
      <c r="AH45" s="11">
        <f t="shared" si="862"/>
        <v>1.8055555555555557E-2</v>
      </c>
      <c r="AI45" s="11">
        <f t="shared" si="862"/>
        <v>1.4583333333333332E-2</v>
      </c>
      <c r="AJ45" s="11">
        <f t="shared" si="862"/>
        <v>1.7361111111111112E-2</v>
      </c>
      <c r="AK45" s="11">
        <f t="shared" si="862"/>
        <v>1.6666666666666666E-2</v>
      </c>
      <c r="AL45" s="11">
        <f t="shared" si="862"/>
        <v>1.6666666666666666E-2</v>
      </c>
      <c r="AM45" s="11">
        <f t="shared" si="862"/>
        <v>1.7361111111111112E-2</v>
      </c>
      <c r="AN45" s="11">
        <f t="shared" si="862"/>
        <v>1.8055555555555557E-2</v>
      </c>
      <c r="AO45" s="11">
        <f t="shared" si="862"/>
        <v>1.8055555555555557E-2</v>
      </c>
      <c r="AP45" s="11">
        <f t="shared" ref="AP45:BM45" si="863">ROUND(AP44,0)/60/24</f>
        <v>2.1527777777777781E-2</v>
      </c>
      <c r="AQ45" s="11">
        <f t="shared" si="863"/>
        <v>1.9444444444444445E-2</v>
      </c>
      <c r="AR45" s="11">
        <f t="shared" si="863"/>
        <v>1.5972222222222224E-2</v>
      </c>
      <c r="AS45" s="11">
        <f t="shared" si="863"/>
        <v>1.6666666666666666E-2</v>
      </c>
      <c r="AT45" s="11">
        <f t="shared" si="863"/>
        <v>1.7361111111111112E-2</v>
      </c>
      <c r="AU45" s="11">
        <f t="shared" si="863"/>
        <v>1.9444444444444445E-2</v>
      </c>
      <c r="AV45" s="11">
        <f t="shared" si="863"/>
        <v>1.8055555555555557E-2</v>
      </c>
      <c r="AW45" s="11">
        <f t="shared" si="863"/>
        <v>1.7361111111111112E-2</v>
      </c>
      <c r="AX45" s="11">
        <f t="shared" si="863"/>
        <v>1.5972222222222224E-2</v>
      </c>
      <c r="AY45" s="11">
        <f t="shared" si="863"/>
        <v>1.5277777777777777E-2</v>
      </c>
      <c r="AZ45" s="11">
        <f t="shared" si="863"/>
        <v>1.6666666666666666E-2</v>
      </c>
      <c r="BA45" s="11">
        <f t="shared" si="863"/>
        <v>1.7361111111111112E-2</v>
      </c>
      <c r="BB45" s="11">
        <f t="shared" si="863"/>
        <v>1.8055555555555557E-2</v>
      </c>
      <c r="BC45" s="11">
        <f t="shared" si="863"/>
        <v>1.5972222222222224E-2</v>
      </c>
      <c r="BD45" s="11">
        <f t="shared" si="863"/>
        <v>1.8749999999999999E-2</v>
      </c>
      <c r="BE45" s="11">
        <f t="shared" si="863"/>
        <v>1.6666666666666666E-2</v>
      </c>
      <c r="BF45" s="11">
        <f t="shared" si="863"/>
        <v>1.5972222222222224E-2</v>
      </c>
      <c r="BG45" s="11">
        <f t="shared" si="863"/>
        <v>1.4583333333333332E-2</v>
      </c>
      <c r="BH45" s="11">
        <f t="shared" si="863"/>
        <v>1.5277777777777777E-2</v>
      </c>
      <c r="BI45" s="11">
        <f t="shared" si="863"/>
        <v>1.5277777777777777E-2</v>
      </c>
      <c r="BJ45" s="11">
        <f t="shared" si="863"/>
        <v>1.8055555555555557E-2</v>
      </c>
      <c r="BK45" s="11">
        <f t="shared" si="863"/>
        <v>1.6666666666666666E-2</v>
      </c>
      <c r="BL45" s="11">
        <f t="shared" si="863"/>
        <v>1.9444444444444445E-2</v>
      </c>
      <c r="BM45" s="11">
        <f t="shared" si="863"/>
        <v>1.6666666666666666E-2</v>
      </c>
      <c r="BN45" s="11">
        <f t="shared" ref="BN45:BX45" si="864">ROUND(BN44,0)/60/24</f>
        <v>1.8749999999999999E-2</v>
      </c>
      <c r="BO45" s="11">
        <f t="shared" si="864"/>
        <v>1.8749999999999999E-2</v>
      </c>
      <c r="BP45" s="11">
        <f t="shared" si="864"/>
        <v>1.5972222222222224E-2</v>
      </c>
      <c r="BQ45" s="11">
        <f t="shared" si="864"/>
        <v>1.3194444444444444E-2</v>
      </c>
      <c r="BR45" s="11">
        <f t="shared" si="864"/>
        <v>1.5972222222222224E-2</v>
      </c>
      <c r="BS45" s="11">
        <f t="shared" si="864"/>
        <v>1.5277777777777777E-2</v>
      </c>
      <c r="BT45" s="11">
        <f t="shared" si="864"/>
        <v>1.4583333333333332E-2</v>
      </c>
      <c r="BU45" s="11">
        <f t="shared" si="864"/>
        <v>1.3194444444444444E-2</v>
      </c>
      <c r="BV45" s="11">
        <f t="shared" si="864"/>
        <v>1.3888888888888888E-2</v>
      </c>
      <c r="BW45" s="11">
        <f t="shared" si="864"/>
        <v>1.3888888888888888E-2</v>
      </c>
      <c r="BX45" s="11">
        <f t="shared" si="864"/>
        <v>1.6666666666666666E-2</v>
      </c>
      <c r="BY45" s="11">
        <f t="shared" ref="BY45:CG45" si="865">ROUND(BY44,0)/60/24</f>
        <v>1.4583333333333332E-2</v>
      </c>
      <c r="BZ45" s="11">
        <f t="shared" si="865"/>
        <v>1.3888888888888888E-2</v>
      </c>
      <c r="CA45" s="11">
        <f t="shared" si="865"/>
        <v>1.1805555555555555E-2</v>
      </c>
      <c r="CB45" s="11">
        <f t="shared" si="865"/>
        <v>1.0416666666666666E-2</v>
      </c>
      <c r="CC45" s="11">
        <f t="shared" si="865"/>
        <v>1.2499999999999999E-2</v>
      </c>
      <c r="CD45" s="11">
        <f t="shared" si="865"/>
        <v>1.1111111111111112E-2</v>
      </c>
      <c r="CE45" s="11">
        <f t="shared" si="865"/>
        <v>1.3194444444444444E-2</v>
      </c>
      <c r="CF45" s="11">
        <f t="shared" si="865"/>
        <v>1.2499999999999999E-2</v>
      </c>
      <c r="CG45" s="11">
        <f t="shared" si="865"/>
        <v>1.5277777777777777E-2</v>
      </c>
      <c r="CH45" s="11">
        <f t="shared" ref="CH45:CZ45" si="866">ROUND(CH44,0)/60/24</f>
        <v>1.1805555555555555E-2</v>
      </c>
      <c r="CI45" s="11">
        <f t="shared" si="866"/>
        <v>1.2499999999999999E-2</v>
      </c>
      <c r="CJ45" s="11">
        <f t="shared" si="866"/>
        <v>1.0416666666666666E-2</v>
      </c>
      <c r="CK45" s="11">
        <f t="shared" si="866"/>
        <v>1.1111111111111112E-2</v>
      </c>
      <c r="CL45" s="11">
        <f t="shared" si="866"/>
        <v>1.1111111111111112E-2</v>
      </c>
      <c r="CM45" s="11">
        <f t="shared" si="866"/>
        <v>1.0416666666666666E-2</v>
      </c>
      <c r="CN45" s="11">
        <f t="shared" si="866"/>
        <v>1.1111111111111112E-2</v>
      </c>
      <c r="CO45" s="11">
        <f t="shared" si="866"/>
        <v>1.1805555555555555E-2</v>
      </c>
      <c r="CP45" s="11">
        <f t="shared" si="866"/>
        <v>1.0416666666666666E-2</v>
      </c>
      <c r="CQ45" s="11">
        <f t="shared" si="866"/>
        <v>9.7222222222222224E-3</v>
      </c>
      <c r="CR45" s="11">
        <f t="shared" si="866"/>
        <v>1.1111111111111112E-2</v>
      </c>
      <c r="CS45" s="11">
        <f t="shared" si="866"/>
        <v>9.7222222222222224E-3</v>
      </c>
      <c r="CT45" s="11">
        <f t="shared" si="866"/>
        <v>1.1805555555555555E-2</v>
      </c>
      <c r="CU45" s="11">
        <f t="shared" si="866"/>
        <v>9.7222222222222224E-3</v>
      </c>
      <c r="CV45" s="11">
        <f t="shared" si="866"/>
        <v>9.7222222222222224E-3</v>
      </c>
      <c r="CW45" s="11">
        <f t="shared" si="866"/>
        <v>1.0416666666666666E-2</v>
      </c>
      <c r="CX45" s="11">
        <f t="shared" si="866"/>
        <v>9.7222222222222224E-3</v>
      </c>
      <c r="CY45" s="11">
        <f t="shared" si="866"/>
        <v>9.7222222222222224E-3</v>
      </c>
      <c r="CZ45" s="11">
        <f t="shared" si="866"/>
        <v>1.4583333333333332E-2</v>
      </c>
      <c r="DA45" s="11">
        <f t="shared" ref="DA45:DV45" si="867">ROUND(DA44,0)/60/24</f>
        <v>1.2499999999999999E-2</v>
      </c>
      <c r="DB45" s="11">
        <f t="shared" si="867"/>
        <v>1.1111111111111112E-2</v>
      </c>
      <c r="DC45" s="11">
        <f t="shared" si="867"/>
        <v>1.3194444444444444E-2</v>
      </c>
      <c r="DD45" s="11">
        <f t="shared" si="867"/>
        <v>1.2499999999999999E-2</v>
      </c>
      <c r="DE45" s="11">
        <f t="shared" si="867"/>
        <v>1.1111111111111112E-2</v>
      </c>
      <c r="DF45" s="11">
        <f t="shared" si="867"/>
        <v>1.6666666666666666E-2</v>
      </c>
      <c r="DG45" s="11">
        <f t="shared" si="867"/>
        <v>1.3194444444444444E-2</v>
      </c>
      <c r="DH45" s="11">
        <f t="shared" si="867"/>
        <v>1.3194444444444444E-2</v>
      </c>
      <c r="DI45" s="11">
        <f t="shared" si="867"/>
        <v>1.3888888888888888E-2</v>
      </c>
      <c r="DJ45" s="11">
        <f t="shared" si="867"/>
        <v>1.4583333333333332E-2</v>
      </c>
      <c r="DK45" s="11">
        <f t="shared" si="867"/>
        <v>1.3194444444444444E-2</v>
      </c>
      <c r="DL45" s="11">
        <f t="shared" si="867"/>
        <v>1.3194444444444444E-2</v>
      </c>
      <c r="DM45" s="11">
        <f t="shared" si="867"/>
        <v>1.4583333333333332E-2</v>
      </c>
      <c r="DN45" s="11">
        <f t="shared" si="867"/>
        <v>1.1111111111111112E-2</v>
      </c>
      <c r="DO45" s="11">
        <f t="shared" si="867"/>
        <v>1.1111111111111112E-2</v>
      </c>
      <c r="DP45" s="11">
        <f t="shared" si="867"/>
        <v>1.1111111111111112E-2</v>
      </c>
      <c r="DQ45" s="11">
        <f t="shared" si="867"/>
        <v>1.1805555555555555E-2</v>
      </c>
      <c r="DR45" s="11">
        <f t="shared" si="867"/>
        <v>1.1111111111111112E-2</v>
      </c>
      <c r="DS45" s="11">
        <f t="shared" si="867"/>
        <v>1.1805555555555555E-2</v>
      </c>
      <c r="DT45" s="11">
        <f t="shared" si="867"/>
        <v>1.0416666666666666E-2</v>
      </c>
      <c r="DU45" s="11">
        <f t="shared" si="867"/>
        <v>1.3888888888888888E-2</v>
      </c>
      <c r="DV45" s="11">
        <f t="shared" si="867"/>
        <v>1.2499999999999999E-2</v>
      </c>
      <c r="DW45" s="11">
        <f>ROUND(DW44,0)/60/24</f>
        <v>1.2499999999999999E-2</v>
      </c>
      <c r="DX45" s="11">
        <f>ROUND(DX44,0)/60/24</f>
        <v>9.7222222222222224E-3</v>
      </c>
      <c r="DY45" s="11">
        <f t="shared" ref="DY45:ER45" si="868">ROUND(DY44,0)/60/24</f>
        <v>1.3888888888888888E-2</v>
      </c>
      <c r="DZ45" s="11">
        <f t="shared" si="868"/>
        <v>8.3333333333333332E-3</v>
      </c>
      <c r="EA45" s="11">
        <f t="shared" si="868"/>
        <v>6.9444444444444441E-3</v>
      </c>
      <c r="EB45" s="11">
        <f t="shared" si="868"/>
        <v>8.3333333333333332E-3</v>
      </c>
      <c r="EC45" s="11">
        <f t="shared" si="868"/>
        <v>9.7222222222222224E-3</v>
      </c>
      <c r="ED45" s="11">
        <f t="shared" si="868"/>
        <v>1.1111111111111112E-2</v>
      </c>
      <c r="EE45" s="11">
        <f t="shared" si="868"/>
        <v>1.1111111111111112E-2</v>
      </c>
      <c r="EF45" s="11">
        <f t="shared" si="868"/>
        <v>1.1805555555555555E-2</v>
      </c>
      <c r="EG45" s="11">
        <f t="shared" si="868"/>
        <v>1.1805555555555555E-2</v>
      </c>
      <c r="EH45" s="11">
        <f t="shared" si="868"/>
        <v>1.1805555555555555E-2</v>
      </c>
      <c r="EI45" s="11">
        <f t="shared" si="868"/>
        <v>1.1805555555555555E-2</v>
      </c>
      <c r="EJ45" s="11">
        <f t="shared" si="868"/>
        <v>1.3194444444444444E-2</v>
      </c>
      <c r="EK45" s="11">
        <f t="shared" si="868"/>
        <v>1.5277777777777777E-2</v>
      </c>
      <c r="EL45" s="11">
        <f t="shared" si="868"/>
        <v>1.5972222222222224E-2</v>
      </c>
      <c r="EM45" s="11">
        <f t="shared" si="868"/>
        <v>1.9444444444444445E-2</v>
      </c>
      <c r="EN45" s="11">
        <f t="shared" si="868"/>
        <v>1.8749999999999999E-2</v>
      </c>
      <c r="EO45" s="11">
        <f t="shared" si="868"/>
        <v>1.7361111111111112E-2</v>
      </c>
      <c r="EP45" s="11">
        <f t="shared" si="868"/>
        <v>1.8055555555555557E-2</v>
      </c>
      <c r="EQ45" s="11">
        <f t="shared" si="868"/>
        <v>1.5972222222222224E-2</v>
      </c>
      <c r="ER45" s="11">
        <f t="shared" si="868"/>
        <v>1.8055555555555557E-2</v>
      </c>
      <c r="ES45" s="11">
        <f t="shared" ref="ES45:FE45" si="869">ROUND(ES44,0)/60/24</f>
        <v>2.1527777777777781E-2</v>
      </c>
      <c r="ET45" s="11">
        <f t="shared" si="869"/>
        <v>1.8055555555555557E-2</v>
      </c>
      <c r="EU45" s="11">
        <f t="shared" si="869"/>
        <v>1.6666666666666666E-2</v>
      </c>
      <c r="EV45" s="11">
        <f t="shared" si="869"/>
        <v>1.4583333333333332E-2</v>
      </c>
      <c r="EW45" s="11">
        <f t="shared" si="869"/>
        <v>1.5972222222222224E-2</v>
      </c>
      <c r="EX45" s="11">
        <f t="shared" si="869"/>
        <v>1.4583333333333332E-2</v>
      </c>
      <c r="EY45" s="11">
        <f t="shared" si="869"/>
        <v>1.4583333333333332E-2</v>
      </c>
      <c r="EZ45" s="11">
        <f t="shared" si="869"/>
        <v>1.4583333333333332E-2</v>
      </c>
      <c r="FA45" s="11">
        <f t="shared" si="869"/>
        <v>1.7361111111111112E-2</v>
      </c>
      <c r="FB45" s="11">
        <f t="shared" si="869"/>
        <v>1.8055555555555557E-2</v>
      </c>
      <c r="FC45" s="11">
        <f t="shared" si="869"/>
        <v>2.1527777777777781E-2</v>
      </c>
      <c r="FD45" s="11">
        <f t="shared" si="869"/>
        <v>2.0833333333333332E-2</v>
      </c>
      <c r="FE45" s="11">
        <f t="shared" si="869"/>
        <v>2.361111111111111E-2</v>
      </c>
      <c r="FF45" s="11">
        <f t="shared" ref="FF45:FM45" si="870">ROUND(FF44,0)/60/24</f>
        <v>2.2222222222222223E-2</v>
      </c>
      <c r="FG45" s="11">
        <f t="shared" si="870"/>
        <v>2.2916666666666669E-2</v>
      </c>
      <c r="FH45" s="11">
        <f t="shared" si="870"/>
        <v>2.2222222222222223E-2</v>
      </c>
      <c r="FI45" s="11">
        <f>ROUND(FI44,0)/60/24</f>
        <v>1.9444444444444445E-2</v>
      </c>
      <c r="FJ45" s="11">
        <f>ROUND(FJ44,0)/60/24</f>
        <v>2.1527777777777781E-2</v>
      </c>
      <c r="FK45" s="11">
        <f t="shared" si="870"/>
        <v>2.1527777777777781E-2</v>
      </c>
      <c r="FL45" s="11">
        <f t="shared" si="870"/>
        <v>2.013888888888889E-2</v>
      </c>
      <c r="FM45" s="11">
        <f t="shared" si="870"/>
        <v>2.361111111111111E-2</v>
      </c>
      <c r="FN45" s="11">
        <f>ROUND(FN44,0)/60/24</f>
        <v>2.5694444444444447E-2</v>
      </c>
      <c r="FO45" s="11">
        <f>ROUND(FO44,0)/60/24</f>
        <v>2.2916666666666669E-2</v>
      </c>
      <c r="FP45" s="11">
        <f>ROUND(FP44,0)/60/24</f>
        <v>2.4999999999999998E-2</v>
      </c>
      <c r="FQ45" s="11">
        <f>ROUND(FQ44,0)/60/24</f>
        <v>2.6388888888888889E-2</v>
      </c>
      <c r="FR45" s="11">
        <f t="shared" ref="FR45:GJ45" si="871">ROUND(FR44,0)/60/24</f>
        <v>2.361111111111111E-2</v>
      </c>
      <c r="FS45" s="11">
        <f t="shared" si="871"/>
        <v>2.1527777777777781E-2</v>
      </c>
      <c r="FT45" s="11">
        <f t="shared" si="871"/>
        <v>1.8055555555555557E-2</v>
      </c>
      <c r="FU45" s="11">
        <f t="shared" si="871"/>
        <v>1.8749999999999999E-2</v>
      </c>
      <c r="FV45" s="11">
        <f t="shared" si="871"/>
        <v>1.5972222222222224E-2</v>
      </c>
      <c r="FW45" s="11">
        <f t="shared" si="871"/>
        <v>1.7361111111111112E-2</v>
      </c>
      <c r="FX45" s="11">
        <f t="shared" si="871"/>
        <v>1.7361111111111112E-2</v>
      </c>
      <c r="FY45" s="11">
        <f t="shared" si="871"/>
        <v>1.8055555555555557E-2</v>
      </c>
      <c r="FZ45" s="11">
        <f t="shared" si="871"/>
        <v>1.8055555555555557E-2</v>
      </c>
      <c r="GA45" s="11">
        <f t="shared" si="871"/>
        <v>1.8055555555555557E-2</v>
      </c>
      <c r="GB45" s="11">
        <f t="shared" si="871"/>
        <v>1.8055555555555557E-2</v>
      </c>
      <c r="GC45" s="11">
        <f t="shared" si="871"/>
        <v>1.8749999999999999E-2</v>
      </c>
      <c r="GD45" s="11">
        <f t="shared" si="871"/>
        <v>1.6666666666666666E-2</v>
      </c>
      <c r="GE45" s="11">
        <f t="shared" si="871"/>
        <v>1.8749999999999999E-2</v>
      </c>
      <c r="GF45" s="11">
        <f t="shared" si="871"/>
        <v>1.8749999999999999E-2</v>
      </c>
      <c r="GG45" s="11">
        <f t="shared" si="871"/>
        <v>2.013888888888889E-2</v>
      </c>
      <c r="GH45" s="11">
        <f t="shared" si="871"/>
        <v>2.013888888888889E-2</v>
      </c>
      <c r="GI45" s="11">
        <f t="shared" si="871"/>
        <v>2.361111111111111E-2</v>
      </c>
      <c r="GJ45" s="11">
        <f t="shared" si="871"/>
        <v>2.2222222222222223E-2</v>
      </c>
      <c r="GK45" s="11">
        <f t="shared" ref="GK45:HD45" si="872">ROUND(GK44,0)/60/24</f>
        <v>2.9166666666666664E-2</v>
      </c>
      <c r="GL45" s="11">
        <f t="shared" si="872"/>
        <v>2.4999999999999998E-2</v>
      </c>
      <c r="GM45" s="11">
        <f t="shared" si="872"/>
        <v>2.361111111111111E-2</v>
      </c>
      <c r="GN45" s="11">
        <f t="shared" si="872"/>
        <v>2.4305555555555556E-2</v>
      </c>
      <c r="GO45" s="11">
        <f t="shared" si="872"/>
        <v>2.7083333333333334E-2</v>
      </c>
      <c r="GP45" s="11">
        <f t="shared" si="872"/>
        <v>2.5694444444444447E-2</v>
      </c>
      <c r="GQ45" s="11">
        <f t="shared" si="872"/>
        <v>2.5694444444444447E-2</v>
      </c>
      <c r="GR45" s="11">
        <f t="shared" si="872"/>
        <v>2.4999999999999998E-2</v>
      </c>
      <c r="GS45" s="11">
        <f t="shared" si="872"/>
        <v>2.5694444444444447E-2</v>
      </c>
      <c r="GT45" s="11">
        <f t="shared" si="872"/>
        <v>2.6388888888888889E-2</v>
      </c>
      <c r="GU45" s="11">
        <f t="shared" si="872"/>
        <v>2.5694444444444447E-2</v>
      </c>
      <c r="GV45" s="11">
        <f t="shared" si="872"/>
        <v>2.6388888888888889E-2</v>
      </c>
      <c r="GW45" s="11">
        <f t="shared" si="872"/>
        <v>2.1527777777777781E-2</v>
      </c>
      <c r="GX45" s="11">
        <f t="shared" si="872"/>
        <v>2.2222222222222223E-2</v>
      </c>
      <c r="GY45" s="11">
        <f t="shared" si="872"/>
        <v>1.9444444444444445E-2</v>
      </c>
      <c r="GZ45" s="11">
        <f t="shared" si="872"/>
        <v>2.2916666666666669E-2</v>
      </c>
      <c r="HA45" s="11">
        <f t="shared" si="872"/>
        <v>2.2222222222222223E-2</v>
      </c>
      <c r="HB45" s="11">
        <f t="shared" si="872"/>
        <v>2.0833333333333332E-2</v>
      </c>
      <c r="HC45" s="11">
        <f t="shared" si="872"/>
        <v>2.1527777777777781E-2</v>
      </c>
      <c r="HD45" s="11">
        <f t="shared" si="872"/>
        <v>2.013888888888889E-2</v>
      </c>
      <c r="HE45" s="11">
        <f t="shared" ref="HE45:HV45" si="873">ROUND(HE44,0)/60/24</f>
        <v>2.4305555555555556E-2</v>
      </c>
      <c r="HF45" s="11">
        <f t="shared" si="873"/>
        <v>2.4999999999999998E-2</v>
      </c>
      <c r="HG45" s="11">
        <f t="shared" si="873"/>
        <v>2.361111111111111E-2</v>
      </c>
      <c r="HH45" s="11">
        <f t="shared" si="873"/>
        <v>2.013888888888889E-2</v>
      </c>
      <c r="HI45" s="11">
        <f t="shared" si="873"/>
        <v>1.8055555555555557E-2</v>
      </c>
      <c r="HJ45" s="11">
        <f t="shared" si="873"/>
        <v>2.4999999999999998E-2</v>
      </c>
      <c r="HK45" s="11">
        <f t="shared" si="873"/>
        <v>2.0833333333333332E-2</v>
      </c>
      <c r="HL45" s="11">
        <f t="shared" si="873"/>
        <v>2.2222222222222223E-2</v>
      </c>
      <c r="HM45" s="11">
        <f t="shared" si="873"/>
        <v>2.2222222222222223E-2</v>
      </c>
      <c r="HN45" s="11">
        <f t="shared" si="873"/>
        <v>2.4305555555555556E-2</v>
      </c>
      <c r="HO45" s="11">
        <f t="shared" si="873"/>
        <v>2.2916666666666669E-2</v>
      </c>
      <c r="HP45" s="11">
        <f t="shared" si="873"/>
        <v>2.013888888888889E-2</v>
      </c>
      <c r="HQ45" s="11">
        <f t="shared" si="873"/>
        <v>1.8749999999999999E-2</v>
      </c>
      <c r="HR45" s="11">
        <f t="shared" si="873"/>
        <v>1.8055555555555557E-2</v>
      </c>
      <c r="HS45" s="11">
        <f t="shared" si="873"/>
        <v>2.0833333333333332E-2</v>
      </c>
      <c r="HT45" s="11">
        <f t="shared" si="873"/>
        <v>1.9444444444444445E-2</v>
      </c>
      <c r="HU45" s="11">
        <f t="shared" si="873"/>
        <v>1.5972222222222224E-2</v>
      </c>
      <c r="HV45" s="11">
        <f t="shared" si="873"/>
        <v>2.361111111111111E-2</v>
      </c>
      <c r="HW45" s="11">
        <f t="shared" ref="HW45:IS45" si="874">ROUND(HW44,0)/60/24</f>
        <v>2.4999999999999998E-2</v>
      </c>
      <c r="HX45" s="11">
        <f t="shared" si="874"/>
        <v>2.361111111111111E-2</v>
      </c>
      <c r="HY45" s="11">
        <f t="shared" si="874"/>
        <v>2.361111111111111E-2</v>
      </c>
      <c r="HZ45" s="11">
        <f t="shared" si="874"/>
        <v>2.361111111111111E-2</v>
      </c>
      <c r="IA45" s="11">
        <f t="shared" si="874"/>
        <v>2.4305555555555556E-2</v>
      </c>
      <c r="IB45" s="11">
        <f t="shared" si="874"/>
        <v>1.8749999999999999E-2</v>
      </c>
      <c r="IC45" s="11">
        <f t="shared" si="874"/>
        <v>1.9444444444444445E-2</v>
      </c>
      <c r="ID45" s="11">
        <f t="shared" si="874"/>
        <v>1.9444444444444445E-2</v>
      </c>
      <c r="IE45" s="11">
        <f t="shared" si="874"/>
        <v>2.361111111111111E-2</v>
      </c>
      <c r="IF45" s="11">
        <f t="shared" si="874"/>
        <v>2.6388888888888889E-2</v>
      </c>
      <c r="IG45" s="11">
        <f t="shared" si="874"/>
        <v>2.2916666666666669E-2</v>
      </c>
      <c r="IH45" s="11">
        <f t="shared" si="874"/>
        <v>2.2222222222222223E-2</v>
      </c>
      <c r="II45" s="11">
        <f t="shared" si="874"/>
        <v>2.6388888888888889E-2</v>
      </c>
      <c r="IJ45" s="11">
        <f t="shared" si="874"/>
        <v>2.2916666666666669E-2</v>
      </c>
      <c r="IK45" s="11">
        <f t="shared" si="874"/>
        <v>2.5694444444444447E-2</v>
      </c>
      <c r="IL45" s="11">
        <f t="shared" si="874"/>
        <v>2.0833333333333332E-2</v>
      </c>
      <c r="IM45" s="11">
        <f t="shared" si="874"/>
        <v>2.4999999999999998E-2</v>
      </c>
      <c r="IN45" s="11">
        <f t="shared" si="874"/>
        <v>2.0833333333333332E-2</v>
      </c>
      <c r="IO45" s="11">
        <f t="shared" si="874"/>
        <v>3.0555555555555555E-2</v>
      </c>
      <c r="IP45" s="11">
        <f t="shared" si="874"/>
        <v>2.7777777777777776E-2</v>
      </c>
      <c r="IQ45" s="11">
        <f t="shared" si="874"/>
        <v>2.5694444444444447E-2</v>
      </c>
      <c r="IR45" s="11">
        <f t="shared" si="874"/>
        <v>2.7777777777777776E-2</v>
      </c>
      <c r="IS45" s="11">
        <f t="shared" si="874"/>
        <v>3.0555555555555555E-2</v>
      </c>
      <c r="IT45" s="11">
        <f t="shared" ref="IT45:JK45" si="875">ROUND(IT44,0)/60/24</f>
        <v>2.4999999999999998E-2</v>
      </c>
      <c r="IU45" s="11">
        <f t="shared" si="875"/>
        <v>2.4305555555555556E-2</v>
      </c>
      <c r="IV45" s="11">
        <f t="shared" si="875"/>
        <v>2.2916666666666669E-2</v>
      </c>
      <c r="IW45" s="11">
        <f t="shared" si="875"/>
        <v>2.2916666666666669E-2</v>
      </c>
      <c r="IX45" s="11">
        <f t="shared" si="875"/>
        <v>2.2222222222222223E-2</v>
      </c>
      <c r="IY45" s="11">
        <f t="shared" si="875"/>
        <v>2.4305555555555556E-2</v>
      </c>
      <c r="IZ45" s="11">
        <f t="shared" si="875"/>
        <v>1.8749999999999999E-2</v>
      </c>
      <c r="JA45" s="11">
        <f t="shared" si="875"/>
        <v>2.2916666666666669E-2</v>
      </c>
      <c r="JB45" s="11">
        <f t="shared" si="875"/>
        <v>2.1527777777777781E-2</v>
      </c>
      <c r="JC45" s="11">
        <f t="shared" si="875"/>
        <v>2.4305555555555556E-2</v>
      </c>
      <c r="JD45" s="11">
        <f t="shared" si="875"/>
        <v>2.0833333333333332E-2</v>
      </c>
      <c r="JE45" s="11">
        <f t="shared" si="875"/>
        <v>1.9444444444444445E-2</v>
      </c>
      <c r="JF45" s="11">
        <f t="shared" si="875"/>
        <v>1.6666666666666666E-2</v>
      </c>
      <c r="JG45" s="11">
        <f t="shared" si="875"/>
        <v>2.2222222222222223E-2</v>
      </c>
      <c r="JH45" s="11">
        <f t="shared" si="875"/>
        <v>2.013888888888889E-2</v>
      </c>
      <c r="JI45" s="11">
        <f t="shared" si="875"/>
        <v>2.0833333333333332E-2</v>
      </c>
      <c r="JJ45" s="11">
        <f t="shared" si="875"/>
        <v>1.7361111111111112E-2</v>
      </c>
      <c r="JK45" s="11">
        <f t="shared" si="875"/>
        <v>1.6666666666666666E-2</v>
      </c>
      <c r="JL45" s="11">
        <f t="shared" ref="JL45:KK45" si="876">ROUND(JL44,0)/60/24</f>
        <v>2.6388888888888889E-2</v>
      </c>
      <c r="JM45" s="11">
        <f t="shared" si="876"/>
        <v>2.2916666666666669E-2</v>
      </c>
      <c r="JN45" s="11">
        <f t="shared" si="876"/>
        <v>2.0833333333333332E-2</v>
      </c>
      <c r="JO45" s="11">
        <f t="shared" si="876"/>
        <v>2.0833333333333332E-2</v>
      </c>
      <c r="JP45" s="11">
        <f t="shared" si="876"/>
        <v>1.5972222222222224E-2</v>
      </c>
      <c r="JQ45" s="11">
        <f t="shared" si="876"/>
        <v>1.8749999999999999E-2</v>
      </c>
      <c r="JR45" s="11">
        <f t="shared" si="876"/>
        <v>1.8055555555555557E-2</v>
      </c>
      <c r="JS45" s="11">
        <f t="shared" si="876"/>
        <v>1.8055555555555557E-2</v>
      </c>
      <c r="JT45" s="11">
        <f t="shared" si="876"/>
        <v>1.8749999999999999E-2</v>
      </c>
      <c r="JU45" s="11">
        <f t="shared" si="876"/>
        <v>1.8055555555555557E-2</v>
      </c>
      <c r="JV45" s="11">
        <f t="shared" si="876"/>
        <v>1.8055555555555557E-2</v>
      </c>
      <c r="JW45" s="11">
        <f t="shared" si="876"/>
        <v>2.2222222222222223E-2</v>
      </c>
      <c r="JX45" s="11">
        <f t="shared" si="876"/>
        <v>2.013888888888889E-2</v>
      </c>
      <c r="JY45" s="11">
        <f t="shared" si="876"/>
        <v>2.013888888888889E-2</v>
      </c>
      <c r="JZ45" s="11">
        <f t="shared" si="876"/>
        <v>2.1527777777777781E-2</v>
      </c>
      <c r="KA45" s="11">
        <f t="shared" si="876"/>
        <v>2.0833333333333332E-2</v>
      </c>
      <c r="KB45" s="11">
        <f t="shared" si="876"/>
        <v>2.1527777777777781E-2</v>
      </c>
      <c r="KC45" s="11">
        <f t="shared" si="876"/>
        <v>1.8749999999999999E-2</v>
      </c>
      <c r="KD45" s="11">
        <f t="shared" si="876"/>
        <v>1.8749999999999999E-2</v>
      </c>
      <c r="KE45" s="11">
        <f t="shared" si="876"/>
        <v>1.8749999999999999E-2</v>
      </c>
      <c r="KF45" s="11">
        <f t="shared" si="876"/>
        <v>2.0833333333333332E-2</v>
      </c>
      <c r="KG45" s="11">
        <f t="shared" si="876"/>
        <v>2.5694444444444447E-2</v>
      </c>
      <c r="KH45" s="11">
        <f t="shared" si="876"/>
        <v>2.0833333333333332E-2</v>
      </c>
      <c r="KI45" s="11">
        <f t="shared" si="876"/>
        <v>2.1527777777777781E-2</v>
      </c>
      <c r="KJ45" s="11">
        <f t="shared" si="876"/>
        <v>2.013888888888889E-2</v>
      </c>
      <c r="KK45" s="11">
        <f t="shared" si="876"/>
        <v>1.8749999999999999E-2</v>
      </c>
      <c r="KL45" s="11">
        <f t="shared" ref="KL45:LC45" si="877">ROUND(KL44,0)/60/24</f>
        <v>1.8055555555555557E-2</v>
      </c>
      <c r="KM45" s="11">
        <f t="shared" si="877"/>
        <v>1.7361111111111112E-2</v>
      </c>
      <c r="KN45" s="11">
        <f t="shared" si="877"/>
        <v>1.6666666666666666E-2</v>
      </c>
      <c r="KO45" s="11">
        <f t="shared" si="877"/>
        <v>1.7361111111111112E-2</v>
      </c>
      <c r="KP45" s="11">
        <f t="shared" si="877"/>
        <v>2.0833333333333332E-2</v>
      </c>
      <c r="KQ45" s="11">
        <f t="shared" si="877"/>
        <v>1.8749999999999999E-2</v>
      </c>
      <c r="KR45" s="11">
        <f t="shared" si="877"/>
        <v>1.7361111111111112E-2</v>
      </c>
      <c r="KS45" s="11">
        <f t="shared" si="877"/>
        <v>1.8749999999999999E-2</v>
      </c>
      <c r="KT45" s="11">
        <f t="shared" si="877"/>
        <v>1.7361111111111112E-2</v>
      </c>
      <c r="KU45" s="11">
        <f t="shared" si="877"/>
        <v>1.7361111111111112E-2</v>
      </c>
      <c r="KV45" s="11">
        <f t="shared" si="877"/>
        <v>1.7361111111111112E-2</v>
      </c>
      <c r="KW45" s="11">
        <f t="shared" si="877"/>
        <v>1.7361111111111112E-2</v>
      </c>
      <c r="KX45" s="11">
        <f t="shared" si="877"/>
        <v>1.8055555555555557E-2</v>
      </c>
      <c r="KY45" s="11">
        <f t="shared" si="877"/>
        <v>1.8749999999999999E-2</v>
      </c>
      <c r="KZ45" s="11">
        <f t="shared" si="877"/>
        <v>1.9444444444444445E-2</v>
      </c>
      <c r="LA45" s="11">
        <f t="shared" si="877"/>
        <v>1.8749999999999999E-2</v>
      </c>
      <c r="LB45" s="11">
        <f t="shared" si="877"/>
        <v>1.9444444444444445E-2</v>
      </c>
      <c r="LC45" s="11">
        <f t="shared" si="877"/>
        <v>2.361111111111111E-2</v>
      </c>
      <c r="LD45" s="11">
        <f t="shared" ref="LD45:LX45" si="878">ROUND(LD44,0)/60/24</f>
        <v>2.2916666666666669E-2</v>
      </c>
      <c r="LE45" s="11">
        <f t="shared" si="878"/>
        <v>2.013888888888889E-2</v>
      </c>
      <c r="LF45" s="11">
        <f t="shared" si="878"/>
        <v>1.6666666666666666E-2</v>
      </c>
      <c r="LG45" s="11">
        <f t="shared" si="878"/>
        <v>1.8055555555555557E-2</v>
      </c>
      <c r="LH45" s="11">
        <f t="shared" si="878"/>
        <v>2.0833333333333332E-2</v>
      </c>
      <c r="LI45" s="11">
        <f t="shared" si="878"/>
        <v>2.013888888888889E-2</v>
      </c>
      <c r="LJ45" s="11">
        <f t="shared" si="878"/>
        <v>1.8055555555555557E-2</v>
      </c>
      <c r="LK45" s="11">
        <f>ROUND(LK44,0)/60/24</f>
        <v>1.5277777777777777E-2</v>
      </c>
      <c r="LL45" s="11">
        <f t="shared" si="878"/>
        <v>1.6666666666666666E-2</v>
      </c>
      <c r="LM45" s="11">
        <f t="shared" si="878"/>
        <v>1.5972222222222224E-2</v>
      </c>
      <c r="LN45" s="11">
        <f t="shared" si="878"/>
        <v>1.9444444444444445E-2</v>
      </c>
      <c r="LO45" s="11">
        <f t="shared" si="878"/>
        <v>1.5972222222222224E-2</v>
      </c>
      <c r="LP45" s="11">
        <f t="shared" si="878"/>
        <v>1.6666666666666666E-2</v>
      </c>
      <c r="LQ45" s="11">
        <f t="shared" si="878"/>
        <v>1.9444444444444445E-2</v>
      </c>
      <c r="LR45" s="11">
        <f>ROUND(LR44,0)/60/24</f>
        <v>1.8055555555555557E-2</v>
      </c>
      <c r="LS45" s="11">
        <f t="shared" si="878"/>
        <v>1.7361111111111112E-2</v>
      </c>
      <c r="LT45" s="11">
        <f t="shared" si="878"/>
        <v>1.7361111111111112E-2</v>
      </c>
      <c r="LU45" s="11">
        <f t="shared" si="878"/>
        <v>1.3888888888888888E-2</v>
      </c>
      <c r="LV45" s="11">
        <f t="shared" si="878"/>
        <v>1.3888888888888888E-2</v>
      </c>
      <c r="LW45" s="11">
        <f t="shared" si="878"/>
        <v>1.6666666666666666E-2</v>
      </c>
      <c r="LX45" s="11">
        <f t="shared" si="878"/>
        <v>1.9444444444444445E-2</v>
      </c>
      <c r="LY45" s="11">
        <f t="shared" ref="LY45:MU45" si="879">ROUND(LY44,0)/60/24</f>
        <v>1.6666666666666666E-2</v>
      </c>
      <c r="LZ45" s="11">
        <f t="shared" si="879"/>
        <v>1.3888888888888888E-2</v>
      </c>
      <c r="MA45" s="11">
        <f t="shared" si="879"/>
        <v>1.3194444444444444E-2</v>
      </c>
      <c r="MB45" s="11">
        <f t="shared" si="879"/>
        <v>1.8055555555555557E-2</v>
      </c>
      <c r="MC45" s="11">
        <f t="shared" si="879"/>
        <v>1.6666666666666666E-2</v>
      </c>
      <c r="MD45" s="11">
        <f t="shared" si="879"/>
        <v>1.5277777777777777E-2</v>
      </c>
      <c r="ME45" s="11">
        <f t="shared" si="879"/>
        <v>1.4583333333333332E-2</v>
      </c>
      <c r="MF45" s="11">
        <f t="shared" si="879"/>
        <v>1.3888888888888888E-2</v>
      </c>
      <c r="MG45" s="11">
        <f t="shared" si="879"/>
        <v>1.3194444444444444E-2</v>
      </c>
      <c r="MH45" s="11">
        <f t="shared" si="879"/>
        <v>1.8749999999999999E-2</v>
      </c>
      <c r="MI45" s="11">
        <f t="shared" si="879"/>
        <v>1.8055555555555557E-2</v>
      </c>
      <c r="MJ45" s="11">
        <f t="shared" si="879"/>
        <v>1.7361111111111112E-2</v>
      </c>
      <c r="MK45" s="11">
        <f t="shared" si="879"/>
        <v>2.2222222222222223E-2</v>
      </c>
      <c r="ML45" s="11">
        <f t="shared" si="879"/>
        <v>2.0833333333333332E-2</v>
      </c>
      <c r="MM45" s="11">
        <f t="shared" si="879"/>
        <v>1.6666666666666666E-2</v>
      </c>
      <c r="MN45" s="11">
        <f t="shared" si="879"/>
        <v>2.1527777777777781E-2</v>
      </c>
      <c r="MO45" s="11">
        <f t="shared" si="879"/>
        <v>1.7361111111111112E-2</v>
      </c>
      <c r="MP45" s="11">
        <f t="shared" si="879"/>
        <v>1.5972222222222224E-2</v>
      </c>
      <c r="MQ45" s="11">
        <f t="shared" si="879"/>
        <v>1.8749999999999999E-2</v>
      </c>
      <c r="MR45" s="11">
        <f t="shared" si="879"/>
        <v>1.8055555555555557E-2</v>
      </c>
      <c r="MS45" s="11">
        <f t="shared" si="879"/>
        <v>2.2916666666666669E-2</v>
      </c>
      <c r="MT45" s="11">
        <f t="shared" si="879"/>
        <v>1.8749999999999999E-2</v>
      </c>
      <c r="MU45" s="11">
        <f t="shared" si="879"/>
        <v>1.4583333333333332E-2</v>
      </c>
      <c r="MV45" s="11">
        <f t="shared" ref="MV45:NO45" si="880">ROUND(MV44,0)/60/24</f>
        <v>1.1805555555555555E-2</v>
      </c>
      <c r="MW45" s="11">
        <f t="shared" si="880"/>
        <v>1.1111111111111112E-2</v>
      </c>
      <c r="MX45" s="11">
        <f t="shared" si="880"/>
        <v>1.5277777777777777E-2</v>
      </c>
      <c r="MY45" s="11">
        <f t="shared" si="880"/>
        <v>1.6666666666666666E-2</v>
      </c>
      <c r="MZ45" s="11">
        <f t="shared" si="880"/>
        <v>1.7361111111111112E-2</v>
      </c>
      <c r="NA45" s="11">
        <f t="shared" si="880"/>
        <v>1.8749999999999999E-2</v>
      </c>
      <c r="NB45" s="11">
        <f t="shared" si="880"/>
        <v>1.8055555555555557E-2</v>
      </c>
      <c r="NC45" s="11">
        <f t="shared" si="880"/>
        <v>1.5277777777777777E-2</v>
      </c>
      <c r="ND45" s="11">
        <f t="shared" si="880"/>
        <v>1.6666666666666666E-2</v>
      </c>
      <c r="NE45" s="11">
        <f t="shared" si="880"/>
        <v>1.8749999999999999E-2</v>
      </c>
      <c r="NF45" s="11">
        <f t="shared" si="880"/>
        <v>1.7361111111111112E-2</v>
      </c>
      <c r="NG45" s="11">
        <f t="shared" si="880"/>
        <v>1.5277777777777777E-2</v>
      </c>
      <c r="NH45" s="11">
        <f t="shared" si="880"/>
        <v>1.3888888888888888E-2</v>
      </c>
      <c r="NI45" s="11">
        <f t="shared" si="880"/>
        <v>1.4583333333333332E-2</v>
      </c>
      <c r="NJ45" s="11">
        <f t="shared" si="880"/>
        <v>1.1805555555555555E-2</v>
      </c>
      <c r="NK45" s="11">
        <f t="shared" si="880"/>
        <v>1.5972222222222224E-2</v>
      </c>
      <c r="NL45" s="11">
        <f t="shared" si="880"/>
        <v>1.4583333333333332E-2</v>
      </c>
      <c r="NM45" s="11">
        <f t="shared" si="880"/>
        <v>1.1111111111111112E-2</v>
      </c>
      <c r="NN45" s="11">
        <f t="shared" si="880"/>
        <v>1.5972222222222224E-2</v>
      </c>
      <c r="NO45" s="11">
        <f t="shared" si="880"/>
        <v>1.5277777777777777E-2</v>
      </c>
      <c r="NP45" s="11">
        <f t="shared" ref="NP45:OH45" si="881">ROUND(NP44,0)/60/24</f>
        <v>1.5277777777777777E-2</v>
      </c>
      <c r="NQ45" s="11">
        <f t="shared" si="881"/>
        <v>1.1805555555555555E-2</v>
      </c>
      <c r="NR45" s="11">
        <f t="shared" si="881"/>
        <v>1.3888888888888888E-2</v>
      </c>
      <c r="NS45" s="11">
        <f t="shared" si="881"/>
        <v>1.1805555555555555E-2</v>
      </c>
      <c r="NT45" s="11">
        <f t="shared" si="881"/>
        <v>1.4583333333333332E-2</v>
      </c>
      <c r="NU45" s="11">
        <f t="shared" si="881"/>
        <v>1.5277777777777777E-2</v>
      </c>
      <c r="NV45" s="11">
        <f t="shared" si="881"/>
        <v>1.3194444444444444E-2</v>
      </c>
      <c r="NW45" s="11">
        <f t="shared" si="881"/>
        <v>1.2499999999999999E-2</v>
      </c>
      <c r="NX45" s="11">
        <f t="shared" si="881"/>
        <v>1.3888888888888888E-2</v>
      </c>
      <c r="NY45" s="11">
        <f t="shared" si="881"/>
        <v>9.0277777777777787E-3</v>
      </c>
      <c r="NZ45" s="11">
        <f t="shared" si="881"/>
        <v>1.4583333333333332E-2</v>
      </c>
      <c r="OA45" s="11">
        <f t="shared" si="881"/>
        <v>1.1805555555555555E-2</v>
      </c>
      <c r="OB45" s="11">
        <f t="shared" si="881"/>
        <v>1.2499999999999999E-2</v>
      </c>
      <c r="OC45" s="11">
        <f t="shared" si="881"/>
        <v>1.2499999999999999E-2</v>
      </c>
      <c r="OD45" s="11">
        <f t="shared" si="881"/>
        <v>1.2499999999999999E-2</v>
      </c>
      <c r="OE45" s="11">
        <f t="shared" si="881"/>
        <v>1.1805555555555555E-2</v>
      </c>
      <c r="OF45" s="11">
        <f t="shared" si="881"/>
        <v>1.1805555555555555E-2</v>
      </c>
      <c r="OG45" s="11">
        <f t="shared" si="881"/>
        <v>1.1111111111111112E-2</v>
      </c>
      <c r="OH45" s="11">
        <f t="shared" si="881"/>
        <v>1.3194444444444444E-2</v>
      </c>
      <c r="OI45" s="11">
        <f t="shared" ref="OI45:PG45" si="882">ROUND(OI44,0)/60/24</f>
        <v>2.0833333333333332E-2</v>
      </c>
      <c r="OJ45" s="11">
        <f t="shared" si="882"/>
        <v>1.5972222222222224E-2</v>
      </c>
      <c r="OK45" s="11">
        <f t="shared" si="882"/>
        <v>1.5972222222222224E-2</v>
      </c>
      <c r="OL45" s="11">
        <f t="shared" si="882"/>
        <v>1.4583333333333332E-2</v>
      </c>
      <c r="OM45" s="11">
        <f t="shared" si="882"/>
        <v>1.1111111111111112E-2</v>
      </c>
      <c r="ON45" s="11">
        <f t="shared" si="882"/>
        <v>1.5277777777777777E-2</v>
      </c>
      <c r="OO45" s="11">
        <f t="shared" si="882"/>
        <v>1.4583333333333332E-2</v>
      </c>
      <c r="OP45" s="11">
        <f t="shared" si="882"/>
        <v>1.1805555555555555E-2</v>
      </c>
      <c r="OQ45" s="11">
        <f t="shared" si="882"/>
        <v>1.3194444444444444E-2</v>
      </c>
      <c r="OR45" s="11">
        <f t="shared" si="882"/>
        <v>1.3888888888888888E-2</v>
      </c>
      <c r="OS45" s="11">
        <f t="shared" si="882"/>
        <v>1.5972222222222224E-2</v>
      </c>
      <c r="OT45" s="11">
        <f t="shared" si="882"/>
        <v>1.5972222222222224E-2</v>
      </c>
      <c r="OU45" s="11">
        <f t="shared" si="882"/>
        <v>1.2499999999999999E-2</v>
      </c>
      <c r="OV45" s="11">
        <f t="shared" si="882"/>
        <v>1.5277777777777777E-2</v>
      </c>
      <c r="OW45" s="11">
        <f t="shared" si="882"/>
        <v>1.5972222222222224E-2</v>
      </c>
      <c r="OX45" s="11">
        <f t="shared" si="882"/>
        <v>1.5277777777777777E-2</v>
      </c>
      <c r="OY45" s="11">
        <f t="shared" si="882"/>
        <v>1.6666666666666666E-2</v>
      </c>
      <c r="OZ45" s="11">
        <f t="shared" si="882"/>
        <v>1.5277777777777777E-2</v>
      </c>
      <c r="PA45" s="11">
        <f t="shared" si="882"/>
        <v>1.5972222222222224E-2</v>
      </c>
      <c r="PB45" s="11">
        <f t="shared" si="882"/>
        <v>1.5972222222222224E-2</v>
      </c>
      <c r="PC45" s="11">
        <f t="shared" si="882"/>
        <v>1.6666666666666666E-2</v>
      </c>
      <c r="PD45" s="11">
        <f t="shared" si="882"/>
        <v>1.7361111111111112E-2</v>
      </c>
      <c r="PE45" s="11">
        <f t="shared" si="882"/>
        <v>1.4583333333333332E-2</v>
      </c>
      <c r="PF45" s="11">
        <f t="shared" si="882"/>
        <v>1.8749999999999999E-2</v>
      </c>
      <c r="PG45" s="11">
        <f t="shared" si="882"/>
        <v>1.5972222222222224E-2</v>
      </c>
      <c r="PH45" s="11">
        <f t="shared" ref="PH45:PZ45" si="883">ROUND(PH44,0)/60/24</f>
        <v>1.2499999999999999E-2</v>
      </c>
      <c r="PI45" s="11">
        <f t="shared" si="883"/>
        <v>1.5972222222222224E-2</v>
      </c>
      <c r="PJ45" s="11">
        <f t="shared" si="883"/>
        <v>1.1805555555555555E-2</v>
      </c>
      <c r="PK45" s="11">
        <f t="shared" si="883"/>
        <v>1.3194444444444444E-2</v>
      </c>
      <c r="PL45" s="11">
        <f t="shared" si="883"/>
        <v>1.5277777777777777E-2</v>
      </c>
      <c r="PM45" s="11">
        <f t="shared" si="883"/>
        <v>1.2499999999999999E-2</v>
      </c>
      <c r="PN45" s="11">
        <f t="shared" si="883"/>
        <v>1.3194444444444444E-2</v>
      </c>
      <c r="PO45" s="11">
        <f t="shared" si="883"/>
        <v>1.1111111111111112E-2</v>
      </c>
      <c r="PP45" s="11">
        <f t="shared" si="883"/>
        <v>1.0416666666666666E-2</v>
      </c>
      <c r="PQ45" s="11">
        <f t="shared" si="883"/>
        <v>1.1111111111111112E-2</v>
      </c>
      <c r="PR45" s="11">
        <f t="shared" si="883"/>
        <v>1.1805555555555555E-2</v>
      </c>
      <c r="PS45" s="11">
        <f t="shared" si="883"/>
        <v>1.3194444444444444E-2</v>
      </c>
      <c r="PT45" s="11">
        <f t="shared" si="883"/>
        <v>1.4583333333333332E-2</v>
      </c>
      <c r="PU45" s="11">
        <f t="shared" si="883"/>
        <v>1.2499999999999999E-2</v>
      </c>
      <c r="PV45" s="11">
        <f t="shared" si="883"/>
        <v>1.1805555555555555E-2</v>
      </c>
      <c r="PW45" s="11">
        <f t="shared" si="883"/>
        <v>1.3194444444444444E-2</v>
      </c>
      <c r="PX45" s="11">
        <f t="shared" si="883"/>
        <v>1.5972222222222224E-2</v>
      </c>
      <c r="PY45" s="11">
        <f t="shared" si="883"/>
        <v>1.5972222222222224E-2</v>
      </c>
      <c r="PZ45" s="11">
        <f t="shared" si="883"/>
        <v>1.5277777777777777E-2</v>
      </c>
      <c r="QA45" s="11">
        <f t="shared" ref="QA45:QW45" si="884">ROUND(QA44,0)/60/24</f>
        <v>2.2222222222222223E-2</v>
      </c>
      <c r="QB45" s="11">
        <f t="shared" si="884"/>
        <v>1.9444444444444445E-2</v>
      </c>
      <c r="QC45" s="11">
        <f t="shared" si="884"/>
        <v>1.7361111111111112E-2</v>
      </c>
      <c r="QD45" s="11">
        <f t="shared" si="884"/>
        <v>1.7361111111111112E-2</v>
      </c>
      <c r="QE45" s="11">
        <f t="shared" si="884"/>
        <v>1.6666666666666666E-2</v>
      </c>
      <c r="QF45" s="11">
        <f t="shared" si="884"/>
        <v>1.4583333333333332E-2</v>
      </c>
      <c r="QG45" s="11">
        <f t="shared" si="884"/>
        <v>1.5972222222222224E-2</v>
      </c>
      <c r="QH45" s="11">
        <f t="shared" si="884"/>
        <v>1.3888888888888888E-2</v>
      </c>
      <c r="QI45" s="11">
        <f t="shared" si="884"/>
        <v>1.4583333333333332E-2</v>
      </c>
      <c r="QJ45" s="11">
        <f t="shared" si="884"/>
        <v>1.3194444444444444E-2</v>
      </c>
      <c r="QK45" s="11">
        <f t="shared" si="884"/>
        <v>1.3194444444444444E-2</v>
      </c>
      <c r="QL45" s="11">
        <f t="shared" si="884"/>
        <v>1.3888888888888888E-2</v>
      </c>
      <c r="QM45" s="11">
        <f t="shared" si="884"/>
        <v>1.2499999999999999E-2</v>
      </c>
      <c r="QN45" s="11">
        <f t="shared" si="884"/>
        <v>1.2499999999999999E-2</v>
      </c>
      <c r="QO45" s="11">
        <f t="shared" si="884"/>
        <v>1.2499999999999999E-2</v>
      </c>
      <c r="QP45" s="11">
        <f t="shared" si="884"/>
        <v>1.3888888888888888E-2</v>
      </c>
      <c r="QQ45" s="11">
        <f t="shared" si="884"/>
        <v>1.2499999999999999E-2</v>
      </c>
      <c r="QR45" s="11">
        <f t="shared" si="884"/>
        <v>1.2499999999999999E-2</v>
      </c>
      <c r="QS45" s="11">
        <f t="shared" si="884"/>
        <v>1.1111111111111112E-2</v>
      </c>
      <c r="QT45" s="11">
        <f t="shared" si="884"/>
        <v>1.4583333333333332E-2</v>
      </c>
      <c r="QU45" s="11">
        <f t="shared" si="884"/>
        <v>1.1805555555555555E-2</v>
      </c>
      <c r="QV45" s="11">
        <f t="shared" si="884"/>
        <v>1.1111111111111112E-2</v>
      </c>
      <c r="QW45" s="11">
        <f t="shared" si="884"/>
        <v>1.1805555555555555E-2</v>
      </c>
      <c r="QX45" s="11">
        <f t="shared" ref="QX45:RN45" si="885">ROUND(QX44,0)/60/24</f>
        <v>1.2499999999999999E-2</v>
      </c>
      <c r="QY45" s="11">
        <f t="shared" si="885"/>
        <v>1.1111111111111112E-2</v>
      </c>
      <c r="QZ45" s="11">
        <f t="shared" si="885"/>
        <v>1.1111111111111112E-2</v>
      </c>
      <c r="RA45" s="11">
        <f t="shared" si="885"/>
        <v>1.2499999999999999E-2</v>
      </c>
      <c r="RB45" s="11">
        <f t="shared" si="885"/>
        <v>1.1805555555555555E-2</v>
      </c>
      <c r="RC45" s="11">
        <f t="shared" si="885"/>
        <v>1.1805555555555555E-2</v>
      </c>
      <c r="RD45" s="11">
        <f t="shared" si="885"/>
        <v>9.0277777777777787E-3</v>
      </c>
      <c r="RE45" s="11">
        <f t="shared" si="885"/>
        <v>1.0416666666666666E-2</v>
      </c>
      <c r="RF45" s="11">
        <f t="shared" si="885"/>
        <v>9.7222222222222224E-3</v>
      </c>
      <c r="RG45" s="11">
        <f t="shared" si="885"/>
        <v>1.1111111111111112E-2</v>
      </c>
      <c r="RH45" s="11">
        <f t="shared" si="885"/>
        <v>1.0416666666666666E-2</v>
      </c>
      <c r="RI45" s="11">
        <f t="shared" si="885"/>
        <v>9.0277777777777787E-3</v>
      </c>
      <c r="RJ45" s="11">
        <f t="shared" si="885"/>
        <v>1.1111111111111112E-2</v>
      </c>
      <c r="RK45" s="11">
        <f t="shared" si="885"/>
        <v>9.7222222222222224E-3</v>
      </c>
      <c r="RL45" s="11">
        <f t="shared" si="885"/>
        <v>1.0416666666666666E-2</v>
      </c>
      <c r="RM45" s="11">
        <f t="shared" si="885"/>
        <v>1.3194444444444444E-2</v>
      </c>
      <c r="RN45" s="11">
        <f t="shared" si="885"/>
        <v>1.4583333333333332E-2</v>
      </c>
      <c r="RO45" s="11">
        <f t="shared" ref="RO45:SK45" si="886">ROUND(RO44,0)/60/24</f>
        <v>1.6666666666666666E-2</v>
      </c>
      <c r="RP45" s="11">
        <f t="shared" si="886"/>
        <v>1.3888888888888888E-2</v>
      </c>
      <c r="RQ45" s="11">
        <f t="shared" si="886"/>
        <v>1.2499999999999999E-2</v>
      </c>
      <c r="RR45" s="11">
        <f t="shared" si="886"/>
        <v>1.4583333333333332E-2</v>
      </c>
      <c r="RS45" s="11">
        <f t="shared" si="886"/>
        <v>1.3888888888888888E-2</v>
      </c>
      <c r="RT45" s="11">
        <f t="shared" si="886"/>
        <v>1.5972222222222224E-2</v>
      </c>
      <c r="RU45" s="11">
        <f t="shared" si="886"/>
        <v>1.3194444444444444E-2</v>
      </c>
      <c r="RV45" s="11">
        <f t="shared" si="886"/>
        <v>1.3194444444444444E-2</v>
      </c>
      <c r="RW45" s="11">
        <f t="shared" si="886"/>
        <v>1.3194444444444444E-2</v>
      </c>
      <c r="RX45" s="11">
        <f t="shared" si="886"/>
        <v>1.0416666666666666E-2</v>
      </c>
      <c r="RY45" s="11">
        <f t="shared" si="886"/>
        <v>1.2499999999999999E-2</v>
      </c>
      <c r="RZ45" s="11">
        <f t="shared" si="886"/>
        <v>1.3888888888888888E-2</v>
      </c>
      <c r="SA45" s="11">
        <f t="shared" si="886"/>
        <v>1.3888888888888888E-2</v>
      </c>
      <c r="SB45" s="11">
        <f t="shared" si="886"/>
        <v>1.0416666666666666E-2</v>
      </c>
      <c r="SC45" s="11">
        <f t="shared" si="886"/>
        <v>1.5277777777777777E-2</v>
      </c>
      <c r="SD45" s="11">
        <f t="shared" si="886"/>
        <v>1.3194444444444444E-2</v>
      </c>
      <c r="SE45" s="11">
        <f t="shared" si="886"/>
        <v>1.3194444444444444E-2</v>
      </c>
      <c r="SF45" s="11">
        <f t="shared" si="886"/>
        <v>1.2499999999999999E-2</v>
      </c>
      <c r="SG45" s="11">
        <f t="shared" si="886"/>
        <v>1.4583333333333332E-2</v>
      </c>
      <c r="SH45" s="11">
        <f t="shared" si="886"/>
        <v>1.5277777777777777E-2</v>
      </c>
      <c r="SI45" s="11">
        <f t="shared" si="886"/>
        <v>9.0277777777777787E-3</v>
      </c>
      <c r="SJ45" s="11">
        <f t="shared" si="886"/>
        <v>1.3194444444444444E-2</v>
      </c>
      <c r="SK45" s="11">
        <f t="shared" si="886"/>
        <v>1.1805555555555555E-2</v>
      </c>
      <c r="SL45" s="11">
        <f t="shared" ref="SL45:TD45" si="887">ROUND(SL44,0)/60/24</f>
        <v>1.3194444444444444E-2</v>
      </c>
      <c r="SM45" s="11">
        <f t="shared" si="887"/>
        <v>1.2499999999999999E-2</v>
      </c>
      <c r="SN45" s="11">
        <f t="shared" si="887"/>
        <v>1.1805555555555555E-2</v>
      </c>
      <c r="SO45" s="11">
        <f t="shared" si="887"/>
        <v>1.1111111111111112E-2</v>
      </c>
      <c r="SP45" s="11">
        <f t="shared" si="887"/>
        <v>1.0416666666666666E-2</v>
      </c>
      <c r="SQ45" s="11">
        <f t="shared" si="887"/>
        <v>1.4583333333333332E-2</v>
      </c>
      <c r="SR45" s="11">
        <f t="shared" si="887"/>
        <v>1.3194444444444444E-2</v>
      </c>
      <c r="SS45" s="11">
        <f t="shared" si="887"/>
        <v>1.1805555555555555E-2</v>
      </c>
      <c r="ST45" s="11">
        <f t="shared" si="887"/>
        <v>1.1111111111111112E-2</v>
      </c>
      <c r="SU45" s="11">
        <f t="shared" si="887"/>
        <v>1.3194444444444444E-2</v>
      </c>
      <c r="SV45" s="11">
        <f t="shared" si="887"/>
        <v>1.0416666666666666E-2</v>
      </c>
      <c r="SW45" s="11">
        <f t="shared" si="887"/>
        <v>9.7222222222222224E-3</v>
      </c>
      <c r="SX45" s="11">
        <f t="shared" si="887"/>
        <v>9.7222222222222224E-3</v>
      </c>
      <c r="SY45" s="11">
        <f t="shared" si="887"/>
        <v>1.1111111111111112E-2</v>
      </c>
      <c r="SZ45" s="11">
        <f t="shared" si="887"/>
        <v>1.1805555555555555E-2</v>
      </c>
      <c r="TA45" s="11">
        <f t="shared" si="887"/>
        <v>1.3194444444444444E-2</v>
      </c>
      <c r="TB45" s="11">
        <f t="shared" si="887"/>
        <v>1.6666666666666666E-2</v>
      </c>
      <c r="TC45" s="11">
        <f t="shared" si="887"/>
        <v>1.5277777777777777E-2</v>
      </c>
      <c r="TD45" s="11">
        <f t="shared" si="887"/>
        <v>1.3888888888888888E-2</v>
      </c>
      <c r="TE45" s="11">
        <f t="shared" ref="TE45:VO45" si="888">ROUND(TE44,0)/60/24</f>
        <v>1.4583333333333332E-2</v>
      </c>
      <c r="TF45" s="11">
        <f t="shared" si="888"/>
        <v>1.1805555555555555E-2</v>
      </c>
      <c r="TG45" s="11">
        <f t="shared" si="888"/>
        <v>1.1111111111111112E-2</v>
      </c>
      <c r="TH45" s="11">
        <f t="shared" si="888"/>
        <v>8.3333333333333332E-3</v>
      </c>
      <c r="TI45" s="11">
        <f t="shared" si="888"/>
        <v>1.1805555555555555E-2</v>
      </c>
      <c r="TJ45" s="11">
        <f t="shared" si="888"/>
        <v>1.1111111111111112E-2</v>
      </c>
      <c r="TK45" s="11">
        <f t="shared" si="888"/>
        <v>1.2499999999999999E-2</v>
      </c>
      <c r="TL45" s="11">
        <f t="shared" si="888"/>
        <v>1.1111111111111112E-2</v>
      </c>
      <c r="TM45" s="11">
        <f t="shared" si="888"/>
        <v>1.0416666666666666E-2</v>
      </c>
      <c r="TN45" s="11">
        <f t="shared" si="888"/>
        <v>1.3194444444444444E-2</v>
      </c>
      <c r="TO45" s="11">
        <f t="shared" si="888"/>
        <v>1.1111111111111112E-2</v>
      </c>
      <c r="TP45" s="11">
        <f t="shared" si="888"/>
        <v>1.4583333333333332E-2</v>
      </c>
      <c r="TQ45" s="11">
        <f t="shared" si="888"/>
        <v>1.2499999999999999E-2</v>
      </c>
      <c r="TR45" s="11">
        <f t="shared" si="888"/>
        <v>1.1111111111111112E-2</v>
      </c>
      <c r="TS45" s="11">
        <f t="shared" si="888"/>
        <v>1.1111111111111112E-2</v>
      </c>
      <c r="TT45" s="11">
        <f t="shared" si="888"/>
        <v>1.6666666666666666E-2</v>
      </c>
      <c r="TU45" s="11">
        <f t="shared" si="888"/>
        <v>1.3194444444444444E-2</v>
      </c>
      <c r="TV45" s="11">
        <f t="shared" si="888"/>
        <v>1.8055555555555557E-2</v>
      </c>
      <c r="TW45" s="11">
        <f t="shared" si="888"/>
        <v>1.9444444444444445E-2</v>
      </c>
      <c r="TX45" s="11">
        <f t="shared" si="888"/>
        <v>1.5277777777777777E-2</v>
      </c>
      <c r="TY45" s="11">
        <f t="shared" si="888"/>
        <v>1.8055555555555557E-2</v>
      </c>
      <c r="TZ45" s="11">
        <f t="shared" si="888"/>
        <v>1.3194444444444444E-2</v>
      </c>
      <c r="UA45" s="11">
        <f t="shared" si="888"/>
        <v>1.6666666666666666E-2</v>
      </c>
      <c r="UB45" s="11">
        <f t="shared" si="888"/>
        <v>1.7361111111111112E-2</v>
      </c>
      <c r="UC45" s="11">
        <f t="shared" si="888"/>
        <v>1.7361111111111112E-2</v>
      </c>
      <c r="UD45" s="11">
        <f t="shared" si="888"/>
        <v>1.6666666666666666E-2</v>
      </c>
      <c r="UE45" s="11">
        <f t="shared" si="888"/>
        <v>1.8749999999999999E-2</v>
      </c>
      <c r="UF45" s="11">
        <f t="shared" si="888"/>
        <v>2.1527777777777781E-2</v>
      </c>
      <c r="UG45" s="11">
        <f t="shared" si="888"/>
        <v>1.5277777777777777E-2</v>
      </c>
      <c r="UH45" s="11">
        <f t="shared" si="888"/>
        <v>1.8749999999999999E-2</v>
      </c>
      <c r="UI45" s="11">
        <f t="shared" si="888"/>
        <v>1.8749999999999999E-2</v>
      </c>
      <c r="UJ45" s="11">
        <f t="shared" si="888"/>
        <v>1.6666666666666666E-2</v>
      </c>
      <c r="UK45" s="11">
        <f t="shared" si="888"/>
        <v>1.3888888888888888E-2</v>
      </c>
      <c r="UL45" s="11">
        <f t="shared" si="888"/>
        <v>1.3194444444444444E-2</v>
      </c>
      <c r="UM45" s="11">
        <f t="shared" si="888"/>
        <v>1.3194444444444444E-2</v>
      </c>
      <c r="UN45" s="11">
        <f t="shared" si="888"/>
        <v>1.5972222222222224E-2</v>
      </c>
      <c r="UO45" s="11">
        <f t="shared" si="888"/>
        <v>1.3194444444444444E-2</v>
      </c>
      <c r="UP45" s="11">
        <f t="shared" si="888"/>
        <v>1.3194444444444444E-2</v>
      </c>
      <c r="UQ45" s="11">
        <f t="shared" si="888"/>
        <v>1.2499999999999999E-2</v>
      </c>
      <c r="UR45" s="11">
        <f t="shared" si="888"/>
        <v>1.2499999999999999E-2</v>
      </c>
      <c r="US45" s="11">
        <f t="shared" si="888"/>
        <v>2.9166666666666664E-2</v>
      </c>
      <c r="UT45" s="11">
        <f t="shared" si="888"/>
        <v>2.2916666666666669E-2</v>
      </c>
      <c r="UU45" s="11">
        <f t="shared" si="888"/>
        <v>2.5694444444444447E-2</v>
      </c>
      <c r="UV45" s="11">
        <f t="shared" si="888"/>
        <v>1.9444444444444445E-2</v>
      </c>
      <c r="UW45" s="11">
        <f t="shared" si="888"/>
        <v>1.8055555555555557E-2</v>
      </c>
      <c r="UX45" s="11">
        <f t="shared" si="888"/>
        <v>1.7361111111111112E-2</v>
      </c>
      <c r="UY45" s="11">
        <f t="shared" si="888"/>
        <v>1.7361111111111112E-2</v>
      </c>
      <c r="UZ45" s="11">
        <f t="shared" si="888"/>
        <v>1.8749999999999999E-2</v>
      </c>
      <c r="VA45" s="11">
        <f t="shared" si="888"/>
        <v>1.5972222222222224E-2</v>
      </c>
      <c r="VB45" s="11">
        <f t="shared" si="888"/>
        <v>1.6666666666666666E-2</v>
      </c>
      <c r="VC45" s="11">
        <f t="shared" si="888"/>
        <v>1.8055555555555557E-2</v>
      </c>
      <c r="VD45" s="11">
        <f t="shared" si="888"/>
        <v>2.0833333333333332E-2</v>
      </c>
      <c r="VE45" s="11">
        <f t="shared" si="888"/>
        <v>2.2916666666666669E-2</v>
      </c>
      <c r="VF45" s="11">
        <f t="shared" si="888"/>
        <v>1.5972222222222224E-2</v>
      </c>
      <c r="VG45" s="11">
        <f t="shared" si="888"/>
        <v>1.8749999999999999E-2</v>
      </c>
      <c r="VH45" s="11">
        <f t="shared" si="888"/>
        <v>1.9444444444444445E-2</v>
      </c>
      <c r="VI45" s="11">
        <f t="shared" si="888"/>
        <v>1.8055555555555557E-2</v>
      </c>
      <c r="VJ45" s="11">
        <f t="shared" si="888"/>
        <v>1.8749999999999999E-2</v>
      </c>
      <c r="VK45" s="11">
        <f t="shared" si="888"/>
        <v>1.9444444444444445E-2</v>
      </c>
      <c r="VL45" s="11">
        <f t="shared" si="888"/>
        <v>2.2222222222222223E-2</v>
      </c>
      <c r="VM45" s="11">
        <f t="shared" si="888"/>
        <v>1.5277777777777777E-2</v>
      </c>
      <c r="VN45" s="11">
        <f t="shared" si="888"/>
        <v>1.5972222222222224E-2</v>
      </c>
      <c r="VO45" s="11">
        <f t="shared" si="888"/>
        <v>1.3194444444444444E-2</v>
      </c>
      <c r="VP45" s="11">
        <f t="shared" ref="VP45:YA45" si="889">ROUND(VP44,0)/60/24</f>
        <v>1.5277777777777777E-2</v>
      </c>
      <c r="VQ45" s="11">
        <f t="shared" si="889"/>
        <v>1.8749999999999999E-2</v>
      </c>
      <c r="VR45" s="11">
        <f t="shared" si="889"/>
        <v>2.013888888888889E-2</v>
      </c>
      <c r="VS45" s="11">
        <f t="shared" si="889"/>
        <v>1.9444444444444445E-2</v>
      </c>
      <c r="VT45" s="11">
        <f t="shared" si="889"/>
        <v>1.6666666666666666E-2</v>
      </c>
      <c r="VU45" s="11">
        <f t="shared" si="889"/>
        <v>1.6666666666666666E-2</v>
      </c>
      <c r="VV45" s="11">
        <f t="shared" si="889"/>
        <v>1.4583333333333332E-2</v>
      </c>
      <c r="VW45" s="11">
        <f t="shared" si="889"/>
        <v>1.6666666666666666E-2</v>
      </c>
      <c r="VX45" s="11">
        <f t="shared" si="889"/>
        <v>1.5277777777777777E-2</v>
      </c>
      <c r="VY45" s="11">
        <f t="shared" si="889"/>
        <v>1.4583333333333332E-2</v>
      </c>
      <c r="VZ45" s="11">
        <f t="shared" si="889"/>
        <v>1.4583333333333332E-2</v>
      </c>
      <c r="WA45" s="11">
        <f t="shared" si="889"/>
        <v>1.1111111111111112E-2</v>
      </c>
      <c r="WB45" s="11">
        <f t="shared" si="889"/>
        <v>1.1805555555555555E-2</v>
      </c>
      <c r="WC45" s="11">
        <f t="shared" si="889"/>
        <v>1.1111111111111112E-2</v>
      </c>
      <c r="WD45" s="11">
        <f t="shared" si="889"/>
        <v>1.1111111111111112E-2</v>
      </c>
      <c r="WE45" s="11">
        <f t="shared" si="889"/>
        <v>1.3194444444444444E-2</v>
      </c>
      <c r="WF45" s="11">
        <f t="shared" si="889"/>
        <v>1.3194444444444444E-2</v>
      </c>
      <c r="WG45" s="11">
        <f t="shared" si="889"/>
        <v>1.1805555555555555E-2</v>
      </c>
      <c r="WH45" s="11">
        <f t="shared" si="889"/>
        <v>1.5972222222222224E-2</v>
      </c>
      <c r="WI45" s="11">
        <f t="shared" si="889"/>
        <v>1.0416666666666666E-2</v>
      </c>
      <c r="WJ45" s="11">
        <f t="shared" si="889"/>
        <v>1.7361111111111112E-2</v>
      </c>
      <c r="WK45" s="11">
        <f t="shared" si="889"/>
        <v>1.3194444444444444E-2</v>
      </c>
      <c r="WL45" s="11">
        <f t="shared" si="889"/>
        <v>1.1805555555555555E-2</v>
      </c>
      <c r="WM45" s="11">
        <f t="shared" si="889"/>
        <v>1.3888888888888888E-2</v>
      </c>
      <c r="WN45" s="11">
        <f t="shared" si="889"/>
        <v>1.4583333333333332E-2</v>
      </c>
      <c r="WO45" s="11">
        <f t="shared" si="889"/>
        <v>1.3888888888888888E-2</v>
      </c>
      <c r="WP45" s="11">
        <f t="shared" si="889"/>
        <v>1.3194444444444444E-2</v>
      </c>
      <c r="WQ45" s="11">
        <f t="shared" si="889"/>
        <v>1.2499999999999999E-2</v>
      </c>
      <c r="WR45" s="11">
        <f t="shared" si="889"/>
        <v>1.0416666666666666E-2</v>
      </c>
      <c r="WS45" s="11">
        <f t="shared" si="889"/>
        <v>1.0416666666666666E-2</v>
      </c>
      <c r="WT45" s="11">
        <f t="shared" si="889"/>
        <v>1.2499999999999999E-2</v>
      </c>
      <c r="WU45" s="11">
        <f t="shared" si="889"/>
        <v>1.0416666666666666E-2</v>
      </c>
      <c r="WV45" s="11">
        <f t="shared" si="889"/>
        <v>9.7222222222222224E-3</v>
      </c>
      <c r="WW45" s="11">
        <f t="shared" si="889"/>
        <v>1.1111111111111112E-2</v>
      </c>
      <c r="WX45" s="11">
        <f t="shared" si="889"/>
        <v>1.1111111111111112E-2</v>
      </c>
      <c r="WY45" s="11">
        <f t="shared" si="889"/>
        <v>1.2499999999999999E-2</v>
      </c>
      <c r="WZ45" s="11">
        <f t="shared" si="889"/>
        <v>1.3888888888888888E-2</v>
      </c>
      <c r="XA45" s="11">
        <f t="shared" si="889"/>
        <v>1.3194444444444444E-2</v>
      </c>
      <c r="XB45" s="11">
        <f t="shared" si="889"/>
        <v>9.7222222222222224E-3</v>
      </c>
      <c r="XC45" s="11">
        <f t="shared" si="889"/>
        <v>1.1805555555555555E-2</v>
      </c>
      <c r="XD45" s="11">
        <f t="shared" si="889"/>
        <v>1.1805555555555555E-2</v>
      </c>
      <c r="XE45" s="11">
        <f t="shared" si="889"/>
        <v>1.3888888888888888E-2</v>
      </c>
      <c r="XF45" s="11">
        <f t="shared" si="889"/>
        <v>1.2499999999999999E-2</v>
      </c>
      <c r="XG45" s="11">
        <f t="shared" si="889"/>
        <v>1.1111111111111112E-2</v>
      </c>
      <c r="XH45" s="11">
        <f t="shared" si="889"/>
        <v>1.3194444444444444E-2</v>
      </c>
      <c r="XI45" s="11">
        <f t="shared" si="889"/>
        <v>1.2499999999999999E-2</v>
      </c>
      <c r="XJ45" s="11">
        <f t="shared" si="889"/>
        <v>1.1805555555555555E-2</v>
      </c>
      <c r="XK45" s="11">
        <f t="shared" si="889"/>
        <v>1.1111111111111112E-2</v>
      </c>
      <c r="XL45" s="11">
        <f t="shared" si="889"/>
        <v>9.0277777777777787E-3</v>
      </c>
      <c r="XM45" s="11">
        <f t="shared" si="889"/>
        <v>1.0416666666666666E-2</v>
      </c>
      <c r="XN45" s="11">
        <f t="shared" si="889"/>
        <v>9.0277777777777787E-3</v>
      </c>
      <c r="XO45" s="11">
        <f t="shared" si="889"/>
        <v>8.3333333333333332E-3</v>
      </c>
      <c r="XP45" s="11">
        <f t="shared" si="889"/>
        <v>9.0277777777777787E-3</v>
      </c>
      <c r="XQ45" s="11">
        <f t="shared" si="889"/>
        <v>8.3333333333333332E-3</v>
      </c>
      <c r="XR45" s="11">
        <f t="shared" si="889"/>
        <v>8.3333333333333332E-3</v>
      </c>
      <c r="XS45" s="11">
        <f t="shared" si="889"/>
        <v>9.7222222222222224E-3</v>
      </c>
      <c r="XT45" s="11">
        <f t="shared" si="889"/>
        <v>8.3333333333333332E-3</v>
      </c>
      <c r="XU45" s="11">
        <f t="shared" si="889"/>
        <v>9.7222222222222224E-3</v>
      </c>
      <c r="XV45" s="11">
        <f t="shared" si="889"/>
        <v>8.3333333333333332E-3</v>
      </c>
      <c r="XW45" s="11">
        <f t="shared" si="889"/>
        <v>9.0277777777777787E-3</v>
      </c>
      <c r="XX45" s="11">
        <f t="shared" si="889"/>
        <v>1.0416666666666666E-2</v>
      </c>
      <c r="XY45" s="11">
        <f t="shared" si="889"/>
        <v>8.3333333333333332E-3</v>
      </c>
      <c r="XZ45" s="11">
        <f t="shared" si="889"/>
        <v>9.7222222222222224E-3</v>
      </c>
      <c r="YA45" s="11">
        <f t="shared" si="889"/>
        <v>7.6388888888888886E-3</v>
      </c>
      <c r="YB45" s="11">
        <f t="shared" ref="YB45:ZM45" si="890">ROUND(YB44,0)/60/24</f>
        <v>1.1805555555555555E-2</v>
      </c>
      <c r="YC45" s="11">
        <f t="shared" si="890"/>
        <v>9.0277777777777787E-3</v>
      </c>
      <c r="YD45" s="11">
        <f t="shared" si="890"/>
        <v>1.0416666666666666E-2</v>
      </c>
      <c r="YE45" s="11">
        <f t="shared" si="890"/>
        <v>1.0416666666666666E-2</v>
      </c>
      <c r="YF45" s="11">
        <f t="shared" si="890"/>
        <v>1.1805555555555555E-2</v>
      </c>
      <c r="YG45" s="11">
        <f t="shared" si="890"/>
        <v>1.1111111111111112E-2</v>
      </c>
      <c r="YH45" s="11">
        <f t="shared" si="890"/>
        <v>1.0416666666666666E-2</v>
      </c>
      <c r="YI45" s="11">
        <f t="shared" si="890"/>
        <v>1.1111111111111112E-2</v>
      </c>
      <c r="YJ45" s="11">
        <f t="shared" si="890"/>
        <v>1.2499999999999999E-2</v>
      </c>
      <c r="YK45" s="11">
        <f t="shared" si="890"/>
        <v>9.7222222222222224E-3</v>
      </c>
      <c r="YL45" s="11">
        <f t="shared" si="890"/>
        <v>1.1111111111111112E-2</v>
      </c>
      <c r="YM45" s="11">
        <f t="shared" si="890"/>
        <v>1.0416666666666666E-2</v>
      </c>
      <c r="YN45" s="11">
        <f t="shared" si="890"/>
        <v>1.0416666666666666E-2</v>
      </c>
      <c r="YO45" s="11">
        <f t="shared" si="890"/>
        <v>1.1805555555555555E-2</v>
      </c>
      <c r="YP45" s="11">
        <f t="shared" si="890"/>
        <v>1.1111111111111112E-2</v>
      </c>
      <c r="YQ45" s="11">
        <f t="shared" si="890"/>
        <v>1.3194444444444444E-2</v>
      </c>
      <c r="YR45" s="11">
        <f t="shared" si="890"/>
        <v>1.3194444444444444E-2</v>
      </c>
      <c r="YS45" s="11">
        <f t="shared" si="890"/>
        <v>1.4583333333333332E-2</v>
      </c>
      <c r="YT45" s="11">
        <f t="shared" si="890"/>
        <v>1.5972222222222224E-2</v>
      </c>
      <c r="YU45" s="11">
        <f t="shared" si="890"/>
        <v>1.7361111111111112E-2</v>
      </c>
      <c r="YV45" s="11">
        <f t="shared" si="890"/>
        <v>2.013888888888889E-2</v>
      </c>
      <c r="YW45" s="11">
        <f t="shared" si="890"/>
        <v>1.8749999999999999E-2</v>
      </c>
      <c r="YX45" s="11">
        <f t="shared" si="890"/>
        <v>1.0416666666666666E-2</v>
      </c>
      <c r="YY45" s="11">
        <f t="shared" si="890"/>
        <v>7.2916666666666671E-2</v>
      </c>
      <c r="YZ45" s="11">
        <f t="shared" si="890"/>
        <v>6.3888888888888898E-2</v>
      </c>
      <c r="ZA45" s="11">
        <f t="shared" si="890"/>
        <v>1.5277777777777777E-2</v>
      </c>
      <c r="ZB45" s="11">
        <f t="shared" si="890"/>
        <v>1.3888888888888888E-2</v>
      </c>
      <c r="ZC45" s="11">
        <f t="shared" si="890"/>
        <v>1.5277777777777777E-2</v>
      </c>
      <c r="ZD45" s="11">
        <f t="shared" si="890"/>
        <v>1.5277777777777777E-2</v>
      </c>
      <c r="ZE45" s="11">
        <f t="shared" si="890"/>
        <v>1.1805555555555555E-2</v>
      </c>
      <c r="ZF45" s="11">
        <f t="shared" si="890"/>
        <v>1.1805555555555555E-2</v>
      </c>
      <c r="ZG45" s="11">
        <f t="shared" si="890"/>
        <v>1.4583333333333332E-2</v>
      </c>
      <c r="ZH45" s="11">
        <f t="shared" si="890"/>
        <v>1.3194444444444444E-2</v>
      </c>
      <c r="ZI45" s="11">
        <f t="shared" si="890"/>
        <v>1.3888888888888888E-2</v>
      </c>
      <c r="ZJ45" s="11">
        <f t="shared" si="890"/>
        <v>1.3888888888888888E-2</v>
      </c>
      <c r="ZK45" s="11">
        <f t="shared" si="890"/>
        <v>1.3888888888888888E-2</v>
      </c>
      <c r="ZL45" s="11">
        <f t="shared" si="890"/>
        <v>1.3194444444444444E-2</v>
      </c>
      <c r="ZM45" s="11">
        <f t="shared" si="890"/>
        <v>1.6666666666666666E-2</v>
      </c>
      <c r="ZN45" s="11">
        <f t="shared" ref="ZN45:ABV45" si="891">ROUND(ZN44,0)/60/24</f>
        <v>1.8055555555555557E-2</v>
      </c>
      <c r="ZO45" s="11">
        <f t="shared" si="891"/>
        <v>1.7361111111111112E-2</v>
      </c>
      <c r="ZP45" s="11">
        <f t="shared" si="891"/>
        <v>1.6666666666666666E-2</v>
      </c>
      <c r="ZQ45" s="11">
        <f t="shared" si="891"/>
        <v>1.2499999999999999E-2</v>
      </c>
      <c r="ZR45" s="11">
        <f t="shared" si="891"/>
        <v>1.2499999999999999E-2</v>
      </c>
      <c r="ZS45" s="11">
        <f t="shared" si="891"/>
        <v>1.3194444444444444E-2</v>
      </c>
      <c r="ZT45" s="11">
        <f t="shared" si="891"/>
        <v>1.2499999999999999E-2</v>
      </c>
      <c r="ZU45" s="11">
        <f t="shared" si="891"/>
        <v>1.2499999999999999E-2</v>
      </c>
      <c r="ZV45" s="11">
        <f t="shared" si="891"/>
        <v>1.2499999999999999E-2</v>
      </c>
      <c r="ZW45" s="11">
        <f t="shared" si="891"/>
        <v>1.0416666666666666E-2</v>
      </c>
      <c r="ZX45" s="11">
        <f t="shared" si="891"/>
        <v>1.1805555555555555E-2</v>
      </c>
      <c r="ZY45" s="11">
        <f>ROUND(ZY44,0)/60/24</f>
        <v>9.7222222222222224E-3</v>
      </c>
      <c r="ZZ45" s="11">
        <f>ROUND(ZZ44,0)/60/24</f>
        <v>1.1805555555555555E-2</v>
      </c>
      <c r="AAA45" s="11">
        <f>ROUND(AAA44,0)/60/24</f>
        <v>1.5972222222222224E-2</v>
      </c>
      <c r="AAB45" s="11">
        <f>ROUND(AAB44,0)/60/24</f>
        <v>1.3194444444444444E-2</v>
      </c>
      <c r="AAC45" s="11">
        <f t="shared" si="891"/>
        <v>1.3888888888888888E-2</v>
      </c>
      <c r="AAD45" s="11">
        <f t="shared" si="891"/>
        <v>1.3194444444444444E-2</v>
      </c>
      <c r="AAE45" s="11">
        <f t="shared" si="891"/>
        <v>1.1805555555555555E-2</v>
      </c>
      <c r="AAF45" s="11">
        <f t="shared" si="891"/>
        <v>1.3888888888888888E-2</v>
      </c>
      <c r="AAG45" s="11">
        <f t="shared" si="891"/>
        <v>1.3194444444444444E-2</v>
      </c>
      <c r="AAH45" s="11">
        <f t="shared" si="891"/>
        <v>1.2499999999999999E-2</v>
      </c>
      <c r="AAI45" s="11">
        <f t="shared" si="891"/>
        <v>1.3194444444444444E-2</v>
      </c>
      <c r="AAJ45" s="11">
        <f t="shared" si="891"/>
        <v>1.3888888888888888E-2</v>
      </c>
      <c r="AAK45" s="11">
        <f t="shared" si="891"/>
        <v>1.4583333333333332E-2</v>
      </c>
      <c r="AAL45" s="11">
        <f t="shared" si="891"/>
        <v>1.3888888888888888E-2</v>
      </c>
      <c r="AAM45" s="11">
        <f t="shared" si="891"/>
        <v>1.1805555555555555E-2</v>
      </c>
      <c r="AAN45" s="11">
        <f t="shared" si="891"/>
        <v>1.1805555555555555E-2</v>
      </c>
      <c r="AAO45" s="11">
        <f t="shared" si="891"/>
        <v>1.1805555555555555E-2</v>
      </c>
      <c r="AAP45" s="11">
        <f t="shared" si="891"/>
        <v>1.1805555555555555E-2</v>
      </c>
      <c r="AAQ45" s="11">
        <f t="shared" si="891"/>
        <v>1.1805555555555555E-2</v>
      </c>
      <c r="AAR45" s="11">
        <f t="shared" si="891"/>
        <v>1.2499999999999999E-2</v>
      </c>
      <c r="AAS45" s="11">
        <f t="shared" si="891"/>
        <v>1.0416666666666666E-2</v>
      </c>
      <c r="AAT45" s="11">
        <f t="shared" si="891"/>
        <v>1.1111111111111112E-2</v>
      </c>
      <c r="AAU45" s="11">
        <f t="shared" si="891"/>
        <v>1.0416666666666666E-2</v>
      </c>
      <c r="AAV45" s="11">
        <f t="shared" si="891"/>
        <v>9.0277777777777787E-3</v>
      </c>
      <c r="AAW45" s="11">
        <f t="shared" si="891"/>
        <v>1.0416666666666666E-2</v>
      </c>
      <c r="AAX45" s="11">
        <f t="shared" si="891"/>
        <v>1.1111111111111112E-2</v>
      </c>
      <c r="AAY45" s="11">
        <f t="shared" si="891"/>
        <v>1.2499999999999999E-2</v>
      </c>
      <c r="AAZ45" s="11">
        <f t="shared" si="891"/>
        <v>1.0416666666666666E-2</v>
      </c>
      <c r="ABA45" s="11">
        <f t="shared" si="891"/>
        <v>1.2499999999999999E-2</v>
      </c>
      <c r="ABB45" s="11">
        <f t="shared" si="891"/>
        <v>1.1805555555555555E-2</v>
      </c>
      <c r="ABC45" s="11">
        <f t="shared" si="891"/>
        <v>1.3194444444444444E-2</v>
      </c>
      <c r="ABD45" s="11">
        <f t="shared" si="891"/>
        <v>1.2499999999999999E-2</v>
      </c>
      <c r="ABE45" s="11">
        <f t="shared" si="891"/>
        <v>1.1111111111111112E-2</v>
      </c>
      <c r="ABF45" s="11">
        <f t="shared" si="891"/>
        <v>1.0416666666666666E-2</v>
      </c>
      <c r="ABG45" s="11">
        <f t="shared" si="891"/>
        <v>8.3333333333333332E-3</v>
      </c>
      <c r="ABH45" s="11">
        <f t="shared" si="891"/>
        <v>1.1805555555555555E-2</v>
      </c>
      <c r="ABI45" s="11">
        <f t="shared" si="891"/>
        <v>3.472222222222222E-3</v>
      </c>
      <c r="ABJ45" s="11">
        <f t="shared" si="891"/>
        <v>1.5277777777777777E-2</v>
      </c>
      <c r="ABK45" s="11">
        <f t="shared" si="891"/>
        <v>1.0416666666666666E-2</v>
      </c>
      <c r="ABL45" s="11">
        <f t="shared" si="891"/>
        <v>1.3888888888888888E-2</v>
      </c>
      <c r="ABM45" s="11">
        <f t="shared" si="891"/>
        <v>1.4583333333333332E-2</v>
      </c>
      <c r="ABN45" s="11">
        <f t="shared" si="891"/>
        <v>1.5972222222222224E-2</v>
      </c>
      <c r="ABO45" s="11">
        <f t="shared" si="891"/>
        <v>1.5972222222222224E-2</v>
      </c>
      <c r="ABP45" s="11">
        <f t="shared" si="891"/>
        <v>1.5277777777777777E-2</v>
      </c>
      <c r="ABQ45" s="11">
        <f t="shared" si="891"/>
        <v>1.7361111111111112E-2</v>
      </c>
      <c r="ABR45" s="11">
        <f t="shared" si="891"/>
        <v>1.9444444444444445E-2</v>
      </c>
      <c r="ABS45" s="11">
        <f t="shared" si="891"/>
        <v>2.2222222222222223E-2</v>
      </c>
      <c r="ABT45" s="11">
        <f t="shared" si="891"/>
        <v>1.7361111111111112E-2</v>
      </c>
      <c r="ABU45" s="11">
        <f t="shared" si="891"/>
        <v>1.5972222222222224E-2</v>
      </c>
      <c r="ABV45" s="11">
        <f t="shared" si="891"/>
        <v>2.1527777777777781E-2</v>
      </c>
      <c r="ABW45" s="11">
        <f t="shared" ref="ABW45:ACS45" si="892">ROUND(ABW44,0)/60/24</f>
        <v>2.013888888888889E-2</v>
      </c>
      <c r="ABX45" s="11">
        <f t="shared" si="892"/>
        <v>1.5277777777777777E-2</v>
      </c>
      <c r="ABY45" s="11">
        <f t="shared" si="892"/>
        <v>1.5972222222222224E-2</v>
      </c>
      <c r="ABZ45" s="11">
        <f t="shared" si="892"/>
        <v>1.4583333333333332E-2</v>
      </c>
      <c r="ACA45" s="11">
        <f t="shared" si="892"/>
        <v>1.3194444444444444E-2</v>
      </c>
      <c r="ACB45" s="11">
        <f t="shared" si="892"/>
        <v>1.7361111111111112E-2</v>
      </c>
      <c r="ACC45" s="11">
        <f t="shared" si="892"/>
        <v>1.7361111111111112E-2</v>
      </c>
      <c r="ACD45" s="11">
        <f t="shared" si="892"/>
        <v>1.8749999999999999E-2</v>
      </c>
      <c r="ACE45" s="11">
        <f t="shared" si="892"/>
        <v>2.013888888888889E-2</v>
      </c>
      <c r="ACF45" s="11">
        <f t="shared" si="892"/>
        <v>1.7361111111111112E-2</v>
      </c>
      <c r="ACG45" s="11">
        <f t="shared" si="892"/>
        <v>1.8055555555555557E-2</v>
      </c>
      <c r="ACH45" s="11">
        <f t="shared" si="892"/>
        <v>1.8749999999999999E-2</v>
      </c>
      <c r="ACI45" s="11">
        <f t="shared" si="892"/>
        <v>1.7361111111111112E-2</v>
      </c>
      <c r="ACJ45" s="11">
        <f t="shared" si="892"/>
        <v>2.013888888888889E-2</v>
      </c>
      <c r="ACK45" s="11">
        <f t="shared" si="892"/>
        <v>2.013888888888889E-2</v>
      </c>
      <c r="ACL45" s="11">
        <f t="shared" si="892"/>
        <v>2.013888888888889E-2</v>
      </c>
      <c r="ACM45" s="11">
        <f t="shared" si="892"/>
        <v>1.8749999999999999E-2</v>
      </c>
      <c r="ACN45" s="11">
        <f t="shared" si="892"/>
        <v>1.9444444444444445E-2</v>
      </c>
      <c r="ACO45" s="11">
        <f t="shared" si="892"/>
        <v>2.1527777777777781E-2</v>
      </c>
      <c r="ACP45" s="11">
        <f t="shared" si="892"/>
        <v>2.2222222222222223E-2</v>
      </c>
      <c r="ACQ45" s="11">
        <f t="shared" si="892"/>
        <v>2.0833333333333332E-2</v>
      </c>
      <c r="ACR45" s="11">
        <f t="shared" si="892"/>
        <v>2.4305555555555556E-2</v>
      </c>
      <c r="ACS45" s="11">
        <f t="shared" si="892"/>
        <v>2.2222222222222223E-2</v>
      </c>
      <c r="ACT45" s="11">
        <f t="shared" ref="ACT45:AFD45" si="893">ROUND(ACT44,0)/60/24</f>
        <v>2.4999999999999998E-2</v>
      </c>
      <c r="ACU45" s="11">
        <f t="shared" si="893"/>
        <v>2.5694444444444447E-2</v>
      </c>
      <c r="ACV45" s="11">
        <f t="shared" si="893"/>
        <v>2.6388888888888889E-2</v>
      </c>
      <c r="ACW45" s="11">
        <f t="shared" si="893"/>
        <v>2.4305555555555556E-2</v>
      </c>
      <c r="ACX45" s="11">
        <f t="shared" si="893"/>
        <v>2.6388888888888889E-2</v>
      </c>
      <c r="ACY45" s="11">
        <f t="shared" si="893"/>
        <v>2.0833333333333332E-2</v>
      </c>
      <c r="ACZ45" s="11">
        <f t="shared" si="893"/>
        <v>1.8749999999999999E-2</v>
      </c>
      <c r="ADA45" s="11">
        <f t="shared" si="893"/>
        <v>1.8055555555555557E-2</v>
      </c>
      <c r="ADB45" s="11">
        <f t="shared" si="893"/>
        <v>1.9444444444444445E-2</v>
      </c>
      <c r="ADC45" s="11">
        <f t="shared" si="893"/>
        <v>1.7361111111111112E-2</v>
      </c>
      <c r="ADD45" s="11">
        <f t="shared" si="893"/>
        <v>1.8749999999999999E-2</v>
      </c>
      <c r="ADE45" s="11">
        <f t="shared" si="893"/>
        <v>2.013888888888889E-2</v>
      </c>
      <c r="ADF45" s="11">
        <f t="shared" si="893"/>
        <v>2.013888888888889E-2</v>
      </c>
      <c r="ADG45" s="11">
        <f t="shared" si="893"/>
        <v>2.013888888888889E-2</v>
      </c>
      <c r="ADH45" s="11">
        <f t="shared" si="893"/>
        <v>2.013888888888889E-2</v>
      </c>
      <c r="ADI45" s="11">
        <f t="shared" si="893"/>
        <v>1.5277777777777777E-2</v>
      </c>
      <c r="ADJ45" s="11">
        <f t="shared" si="893"/>
        <v>2.8472222222222222E-2</v>
      </c>
      <c r="ADK45" s="11">
        <f t="shared" si="893"/>
        <v>2.2916666666666669E-2</v>
      </c>
      <c r="ADL45" s="11">
        <f t="shared" si="893"/>
        <v>3.2638888888888891E-2</v>
      </c>
      <c r="ADM45" s="11">
        <f t="shared" si="893"/>
        <v>2.8472222222222222E-2</v>
      </c>
      <c r="ADN45" s="11">
        <f t="shared" si="893"/>
        <v>2.9166666666666664E-2</v>
      </c>
      <c r="ADO45" s="11">
        <f t="shared" si="893"/>
        <v>2.4999999999999998E-2</v>
      </c>
      <c r="ADP45" s="11">
        <f t="shared" si="893"/>
        <v>2.1527777777777781E-2</v>
      </c>
      <c r="ADQ45" s="11">
        <f t="shared" si="893"/>
        <v>2.4305555555555556E-2</v>
      </c>
      <c r="ADR45" s="11">
        <f t="shared" si="893"/>
        <v>2.361111111111111E-2</v>
      </c>
      <c r="ADS45" s="11">
        <f t="shared" si="893"/>
        <v>2.2222222222222223E-2</v>
      </c>
      <c r="ADT45" s="11">
        <f t="shared" si="893"/>
        <v>2.4305555555555556E-2</v>
      </c>
      <c r="ADU45" s="11">
        <f t="shared" si="893"/>
        <v>2.4305555555555556E-2</v>
      </c>
      <c r="ADV45" s="11">
        <f t="shared" si="893"/>
        <v>2.4305555555555556E-2</v>
      </c>
      <c r="ADW45" s="11">
        <f t="shared" si="893"/>
        <v>2.1527777777777781E-2</v>
      </c>
      <c r="ADX45" s="11">
        <f t="shared" si="893"/>
        <v>2.013888888888889E-2</v>
      </c>
      <c r="ADY45" s="11">
        <f t="shared" si="893"/>
        <v>1.7361111111111112E-2</v>
      </c>
      <c r="ADZ45" s="11">
        <f t="shared" si="893"/>
        <v>1.8055555555555557E-2</v>
      </c>
      <c r="AEA45" s="11">
        <f t="shared" si="893"/>
        <v>2.2222222222222223E-2</v>
      </c>
      <c r="AEB45" s="11">
        <f t="shared" si="893"/>
        <v>2.1527777777777781E-2</v>
      </c>
      <c r="AEC45" s="11">
        <f t="shared" si="893"/>
        <v>2.2222222222222223E-2</v>
      </c>
      <c r="AED45" s="11">
        <f t="shared" si="893"/>
        <v>2.4305555555555556E-2</v>
      </c>
      <c r="AEE45" s="11">
        <f t="shared" si="893"/>
        <v>2.1527777777777781E-2</v>
      </c>
      <c r="AEF45" s="11">
        <f t="shared" si="893"/>
        <v>2.0833333333333332E-2</v>
      </c>
      <c r="AEG45" s="11">
        <f t="shared" si="893"/>
        <v>2.8472222222222222E-2</v>
      </c>
      <c r="AEH45" s="11">
        <f t="shared" si="893"/>
        <v>2.5694444444444447E-2</v>
      </c>
      <c r="AEI45" s="11">
        <f t="shared" si="893"/>
        <v>2.013888888888889E-2</v>
      </c>
      <c r="AEJ45" s="11">
        <f t="shared" si="893"/>
        <v>1.8749999999999999E-2</v>
      </c>
      <c r="AEK45" s="11">
        <f t="shared" si="893"/>
        <v>1.9444444444444445E-2</v>
      </c>
      <c r="AEL45" s="11">
        <f t="shared" si="893"/>
        <v>2.013888888888889E-2</v>
      </c>
      <c r="AEM45" s="11">
        <f t="shared" si="893"/>
        <v>1.7361111111111112E-2</v>
      </c>
      <c r="AEN45" s="11">
        <f t="shared" si="893"/>
        <v>1.8749999999999999E-2</v>
      </c>
      <c r="AEO45" s="11">
        <f t="shared" si="893"/>
        <v>2.013888888888889E-2</v>
      </c>
      <c r="AEP45" s="11">
        <f t="shared" si="893"/>
        <v>1.8055555555555557E-2</v>
      </c>
      <c r="AEQ45" s="11">
        <f t="shared" si="893"/>
        <v>2.013888888888889E-2</v>
      </c>
      <c r="AER45" s="11">
        <f t="shared" si="893"/>
        <v>2.1527777777777781E-2</v>
      </c>
      <c r="AES45" s="11">
        <f t="shared" si="893"/>
        <v>2.013888888888889E-2</v>
      </c>
      <c r="AET45" s="11">
        <f t="shared" si="893"/>
        <v>2.013888888888889E-2</v>
      </c>
      <c r="AEU45" s="11">
        <f t="shared" si="893"/>
        <v>2.2916666666666669E-2</v>
      </c>
      <c r="AEV45" s="11">
        <f t="shared" si="893"/>
        <v>1.9444444444444445E-2</v>
      </c>
      <c r="AEW45" s="11">
        <f t="shared" si="893"/>
        <v>2.013888888888889E-2</v>
      </c>
      <c r="AEX45" s="11">
        <f t="shared" si="893"/>
        <v>8.3333333333333332E-3</v>
      </c>
      <c r="AEY45" s="11">
        <f t="shared" si="893"/>
        <v>2.361111111111111E-2</v>
      </c>
      <c r="AEZ45" s="11">
        <f t="shared" si="893"/>
        <v>2.1527777777777781E-2</v>
      </c>
      <c r="AFA45" s="11">
        <f t="shared" si="893"/>
        <v>2.2916666666666669E-2</v>
      </c>
      <c r="AFB45" s="11">
        <f t="shared" si="893"/>
        <v>2.6388888888888889E-2</v>
      </c>
      <c r="AFC45" s="11">
        <f t="shared" si="893"/>
        <v>2.0833333333333332E-2</v>
      </c>
      <c r="AFD45" s="11">
        <f t="shared" si="893"/>
        <v>2.2222222222222223E-2</v>
      </c>
      <c r="AFE45" s="11">
        <f t="shared" ref="AFE45:AFX45" si="894">ROUND(AFE44,0)/60/24</f>
        <v>1.8749999999999999E-2</v>
      </c>
      <c r="AFF45" s="11">
        <f t="shared" si="894"/>
        <v>2.2222222222222223E-2</v>
      </c>
      <c r="AFG45" s="11">
        <f t="shared" si="894"/>
        <v>1.6666666666666666E-2</v>
      </c>
      <c r="AFH45" s="11">
        <f t="shared" si="894"/>
        <v>1.4583333333333332E-2</v>
      </c>
      <c r="AFI45" s="11">
        <f t="shared" si="894"/>
        <v>2.361111111111111E-2</v>
      </c>
      <c r="AFJ45" s="11">
        <f t="shared" si="894"/>
        <v>2.2222222222222223E-2</v>
      </c>
      <c r="AFK45" s="11">
        <f t="shared" si="894"/>
        <v>1.9444444444444445E-2</v>
      </c>
      <c r="AFL45" s="11">
        <f t="shared" si="894"/>
        <v>1.7361111111111112E-2</v>
      </c>
      <c r="AFM45" s="11">
        <f t="shared" si="894"/>
        <v>2.0833333333333332E-2</v>
      </c>
      <c r="AFN45" s="11">
        <f t="shared" si="894"/>
        <v>2.2916666666666669E-2</v>
      </c>
      <c r="AFO45" s="11">
        <f t="shared" si="894"/>
        <v>2.0833333333333332E-2</v>
      </c>
      <c r="AFP45" s="11">
        <f t="shared" si="894"/>
        <v>1.7361111111111112E-2</v>
      </c>
      <c r="AFQ45" s="11">
        <f t="shared" si="894"/>
        <v>1.8055555555555557E-2</v>
      </c>
      <c r="AFR45" s="11">
        <f t="shared" si="894"/>
        <v>1.7361111111111112E-2</v>
      </c>
      <c r="AFS45" s="11">
        <f t="shared" si="894"/>
        <v>2.2222222222222223E-2</v>
      </c>
      <c r="AFT45" s="11">
        <f t="shared" si="894"/>
        <v>2.5694444444444447E-2</v>
      </c>
      <c r="AFU45" s="11">
        <f t="shared" si="894"/>
        <v>2.4305555555555556E-2</v>
      </c>
      <c r="AFV45" s="11">
        <f t="shared" si="894"/>
        <v>2.013888888888889E-2</v>
      </c>
      <c r="AFW45" s="11">
        <f t="shared" si="894"/>
        <v>2.2916666666666669E-2</v>
      </c>
      <c r="AFX45" s="11">
        <f t="shared" si="894"/>
        <v>2.8472222222222222E-2</v>
      </c>
      <c r="AFY45" s="11">
        <f t="shared" ref="AFY45:AHA45" si="895">ROUND(AFY44,0)/60/24</f>
        <v>2.2222222222222223E-2</v>
      </c>
      <c r="AFZ45" s="11">
        <f t="shared" si="895"/>
        <v>2.2222222222222223E-2</v>
      </c>
      <c r="AGA45" s="11">
        <f t="shared" si="895"/>
        <v>2.2916666666666669E-2</v>
      </c>
      <c r="AGB45" s="11">
        <f t="shared" si="895"/>
        <v>2.0833333333333332E-2</v>
      </c>
      <c r="AGC45" s="11">
        <f t="shared" si="895"/>
        <v>2.361111111111111E-2</v>
      </c>
      <c r="AGD45" s="11">
        <f t="shared" si="895"/>
        <v>2.0833333333333332E-2</v>
      </c>
      <c r="AGE45" s="11">
        <f t="shared" si="895"/>
        <v>2.4999999999999998E-2</v>
      </c>
      <c r="AGF45" s="11">
        <f t="shared" si="895"/>
        <v>2.2222222222222223E-2</v>
      </c>
      <c r="AGG45" s="11">
        <f t="shared" si="895"/>
        <v>2.0833333333333332E-2</v>
      </c>
      <c r="AGH45" s="11">
        <f t="shared" si="895"/>
        <v>1.8055555555555557E-2</v>
      </c>
      <c r="AGI45" s="11">
        <f t="shared" si="895"/>
        <v>1.8055555555555557E-2</v>
      </c>
      <c r="AGJ45" s="11">
        <f t="shared" si="895"/>
        <v>1.9444444444444445E-2</v>
      </c>
      <c r="AGK45" s="11">
        <f t="shared" si="895"/>
        <v>2.013888888888889E-2</v>
      </c>
      <c r="AGL45" s="11">
        <f t="shared" si="895"/>
        <v>2.2222222222222223E-2</v>
      </c>
      <c r="AGM45" s="11">
        <f t="shared" si="895"/>
        <v>2.0833333333333332E-2</v>
      </c>
      <c r="AGN45" s="11">
        <f t="shared" si="895"/>
        <v>2.0833333333333332E-2</v>
      </c>
      <c r="AGO45" s="11">
        <f t="shared" si="895"/>
        <v>2.1527777777777781E-2</v>
      </c>
      <c r="AGP45" s="11">
        <f t="shared" si="895"/>
        <v>2.0833333333333332E-2</v>
      </c>
      <c r="AGQ45" s="11">
        <f t="shared" si="895"/>
        <v>2.2222222222222223E-2</v>
      </c>
      <c r="AGR45" s="11">
        <f t="shared" si="895"/>
        <v>1.9444444444444445E-2</v>
      </c>
      <c r="AGS45" s="11">
        <f t="shared" si="895"/>
        <v>2.4999999999999998E-2</v>
      </c>
      <c r="AGT45" s="11">
        <f t="shared" si="895"/>
        <v>2.4999999999999998E-2</v>
      </c>
      <c r="AGU45" s="11">
        <f t="shared" si="895"/>
        <v>2.0833333333333332E-2</v>
      </c>
      <c r="AGV45" s="11">
        <f t="shared" si="895"/>
        <v>1.8749999999999999E-2</v>
      </c>
      <c r="AGW45" s="11">
        <f t="shared" si="895"/>
        <v>1.8749999999999999E-2</v>
      </c>
      <c r="AGX45" s="11">
        <f t="shared" si="895"/>
        <v>2.0833333333333332E-2</v>
      </c>
      <c r="AGY45" s="11">
        <f t="shared" si="895"/>
        <v>2.1527777777777781E-2</v>
      </c>
      <c r="AGZ45" s="11">
        <f t="shared" si="895"/>
        <v>2.2222222222222223E-2</v>
      </c>
      <c r="AHA45" s="11">
        <f t="shared" si="895"/>
        <v>1.5972222222222224E-2</v>
      </c>
      <c r="AHB45" s="11">
        <f t="shared" ref="AHB45:AHM45" si="896">ROUND(AHB44,0)/60/24</f>
        <v>1.4583333333333332E-2</v>
      </c>
      <c r="AHC45" s="11">
        <f t="shared" si="896"/>
        <v>1.3888888888888888E-2</v>
      </c>
      <c r="AHD45" s="11">
        <f t="shared" si="896"/>
        <v>1.3194444444444444E-2</v>
      </c>
      <c r="AHE45" s="11">
        <f t="shared" si="896"/>
        <v>1.0416666666666666E-2</v>
      </c>
      <c r="AHF45" s="11">
        <f t="shared" si="896"/>
        <v>1.5972222222222224E-2</v>
      </c>
      <c r="AHG45" s="11">
        <f t="shared" si="896"/>
        <v>1.8055555555555557E-2</v>
      </c>
      <c r="AHH45" s="11">
        <f t="shared" si="896"/>
        <v>1.9444444444444445E-2</v>
      </c>
      <c r="AHI45" s="11">
        <f t="shared" si="896"/>
        <v>1.6666666666666666E-2</v>
      </c>
      <c r="AHJ45" s="11">
        <f t="shared" si="896"/>
        <v>1.7361111111111112E-2</v>
      </c>
      <c r="AHK45" s="11">
        <f t="shared" si="896"/>
        <v>2.013888888888889E-2</v>
      </c>
      <c r="AHL45" s="11">
        <f t="shared" si="896"/>
        <v>1.9444444444444445E-2</v>
      </c>
      <c r="AHM45" s="11">
        <f t="shared" si="896"/>
        <v>1.7361111111111112E-2</v>
      </c>
      <c r="AHN45" s="11">
        <f t="shared" ref="AHN45:AIJ45" si="897">ROUND(AHN44,0)/60/24</f>
        <v>2.013888888888889E-2</v>
      </c>
      <c r="AHO45" s="11">
        <f t="shared" si="897"/>
        <v>1.8749999999999999E-2</v>
      </c>
      <c r="AHP45" s="11">
        <f t="shared" si="897"/>
        <v>1.6666666666666666E-2</v>
      </c>
      <c r="AHQ45" s="11">
        <f t="shared" si="897"/>
        <v>1.5972222222222224E-2</v>
      </c>
      <c r="AHR45" s="11">
        <f t="shared" si="897"/>
        <v>1.5972222222222224E-2</v>
      </c>
      <c r="AHS45" s="11">
        <f t="shared" si="897"/>
        <v>1.6666666666666666E-2</v>
      </c>
      <c r="AHT45" s="11">
        <f t="shared" si="897"/>
        <v>1.3194444444444444E-2</v>
      </c>
      <c r="AHU45" s="11">
        <f t="shared" si="897"/>
        <v>1.2499999999999999E-2</v>
      </c>
      <c r="AHV45" s="11">
        <f t="shared" si="897"/>
        <v>1.4583333333333332E-2</v>
      </c>
      <c r="AHW45" s="11">
        <f t="shared" si="897"/>
        <v>1.3194444444444444E-2</v>
      </c>
      <c r="AHX45" s="11">
        <f t="shared" si="897"/>
        <v>1.1805555555555555E-2</v>
      </c>
      <c r="AHY45" s="11">
        <f t="shared" si="897"/>
        <v>1.3194444444444444E-2</v>
      </c>
      <c r="AHZ45" s="11">
        <f t="shared" si="897"/>
        <v>1.1805555555555555E-2</v>
      </c>
      <c r="AIA45" s="11">
        <f t="shared" si="897"/>
        <v>1.4583333333333332E-2</v>
      </c>
      <c r="AIB45" s="11">
        <f t="shared" si="897"/>
        <v>1.1111111111111112E-2</v>
      </c>
      <c r="AIC45" s="11">
        <f t="shared" si="897"/>
        <v>1.3194444444444444E-2</v>
      </c>
      <c r="AID45" s="11">
        <f t="shared" si="897"/>
        <v>1.2499999999999999E-2</v>
      </c>
      <c r="AIE45" s="11">
        <f t="shared" si="897"/>
        <v>1.1111111111111112E-2</v>
      </c>
      <c r="AIF45" s="11">
        <f t="shared" si="897"/>
        <v>1.5277777777777777E-2</v>
      </c>
      <c r="AIG45" s="11">
        <f t="shared" si="897"/>
        <v>1.3194444444444444E-2</v>
      </c>
      <c r="AIH45" s="11">
        <f t="shared" si="897"/>
        <v>1.3194444444444444E-2</v>
      </c>
      <c r="AII45" s="11">
        <f t="shared" si="897"/>
        <v>1.1805555555555555E-2</v>
      </c>
      <c r="AIJ45" s="11">
        <f t="shared" si="897"/>
        <v>1.5277777777777777E-2</v>
      </c>
      <c r="AIK45" s="11">
        <f t="shared" ref="AIK45:AJH45" si="898">ROUND(AIK44,0)/60/24</f>
        <v>1.6666666666666666E-2</v>
      </c>
      <c r="AIL45" s="11">
        <f t="shared" si="898"/>
        <v>1.6666666666666666E-2</v>
      </c>
      <c r="AIM45" s="11">
        <f t="shared" si="898"/>
        <v>1.3194444444444444E-2</v>
      </c>
      <c r="AIN45" s="11">
        <f t="shared" si="898"/>
        <v>1.5277777777777777E-2</v>
      </c>
      <c r="AIO45" s="11">
        <f t="shared" si="898"/>
        <v>1.5972222222222224E-2</v>
      </c>
      <c r="AIP45" s="11">
        <f t="shared" si="898"/>
        <v>1.5277777777777777E-2</v>
      </c>
      <c r="AIQ45" s="11">
        <f t="shared" si="898"/>
        <v>1.4583333333333332E-2</v>
      </c>
      <c r="AIR45" s="11">
        <f t="shared" si="898"/>
        <v>1.1805555555555555E-2</v>
      </c>
      <c r="AIS45" s="11">
        <f t="shared" si="898"/>
        <v>1.3194444444444444E-2</v>
      </c>
      <c r="AIT45" s="11">
        <f t="shared" si="898"/>
        <v>1.1111111111111112E-2</v>
      </c>
      <c r="AIU45" s="11">
        <f t="shared" si="898"/>
        <v>1.2499999999999999E-2</v>
      </c>
      <c r="AIV45" s="11">
        <f t="shared" si="898"/>
        <v>1.5277777777777777E-2</v>
      </c>
      <c r="AIW45" s="11">
        <f t="shared" si="898"/>
        <v>1.1805555555555555E-2</v>
      </c>
      <c r="AIX45" s="11">
        <f t="shared" si="898"/>
        <v>1.1111111111111112E-2</v>
      </c>
      <c r="AIY45" s="11">
        <f t="shared" si="898"/>
        <v>1.3888888888888888E-2</v>
      </c>
      <c r="AIZ45" s="11">
        <f t="shared" si="898"/>
        <v>1.3888888888888888E-2</v>
      </c>
      <c r="AJA45" s="11">
        <f t="shared" si="898"/>
        <v>1.2499999999999999E-2</v>
      </c>
      <c r="AJB45" s="11">
        <f t="shared" si="898"/>
        <v>1.3194444444444444E-2</v>
      </c>
      <c r="AJC45" s="11">
        <f t="shared" si="898"/>
        <v>1.5277777777777777E-2</v>
      </c>
      <c r="AJD45" s="11">
        <f t="shared" si="898"/>
        <v>1.4583333333333332E-2</v>
      </c>
      <c r="AJE45" s="11">
        <f t="shared" si="898"/>
        <v>1.5277777777777777E-2</v>
      </c>
      <c r="AJF45" s="11">
        <f t="shared" si="898"/>
        <v>1.1805555555555555E-2</v>
      </c>
      <c r="AJG45" s="11">
        <f t="shared" si="898"/>
        <v>1.3888888888888888E-2</v>
      </c>
      <c r="AJH45" s="11">
        <f t="shared" si="898"/>
        <v>1.3888888888888888E-2</v>
      </c>
      <c r="AJI45" s="11">
        <f t="shared" ref="AJI45:AJZ45" si="899">ROUND(AJI44,0)/60/24</f>
        <v>1.1111111111111112E-2</v>
      </c>
      <c r="AJJ45" s="11">
        <f t="shared" si="899"/>
        <v>1.3194444444444444E-2</v>
      </c>
      <c r="AJK45" s="11">
        <f t="shared" si="899"/>
        <v>1.0416666666666666E-2</v>
      </c>
      <c r="AJL45" s="11">
        <f t="shared" si="899"/>
        <v>1.1805555555555555E-2</v>
      </c>
      <c r="AJM45" s="11">
        <f t="shared" si="899"/>
        <v>1.3888888888888888E-2</v>
      </c>
      <c r="AJN45" s="11">
        <f t="shared" si="899"/>
        <v>1.2499999999999999E-2</v>
      </c>
      <c r="AJO45" s="11">
        <f t="shared" si="899"/>
        <v>1.1805555555555555E-2</v>
      </c>
      <c r="AJP45" s="11">
        <f t="shared" si="899"/>
        <v>1.3888888888888888E-2</v>
      </c>
      <c r="AJQ45" s="11">
        <f t="shared" si="899"/>
        <v>1.4583333333333332E-2</v>
      </c>
      <c r="AJR45" s="11">
        <f t="shared" si="899"/>
        <v>1.4583333333333332E-2</v>
      </c>
      <c r="AJS45" s="11">
        <f t="shared" si="899"/>
        <v>1.3888888888888888E-2</v>
      </c>
      <c r="AJT45" s="11">
        <f t="shared" si="899"/>
        <v>1.3888888888888888E-2</v>
      </c>
      <c r="AJU45" s="11">
        <f t="shared" si="899"/>
        <v>1.2499999999999999E-2</v>
      </c>
      <c r="AJV45" s="11">
        <f t="shared" si="899"/>
        <v>2.013888888888889E-2</v>
      </c>
      <c r="AJW45" s="11">
        <f t="shared" si="899"/>
        <v>1.9444444444444445E-2</v>
      </c>
      <c r="AJX45" s="11">
        <f t="shared" si="899"/>
        <v>1.6666666666666666E-2</v>
      </c>
      <c r="AJY45" s="11">
        <f t="shared" si="899"/>
        <v>1.8055555555555557E-2</v>
      </c>
      <c r="AJZ45" s="11">
        <f t="shared" si="899"/>
        <v>1.8749999999999999E-2</v>
      </c>
      <c r="AKA45" s="11">
        <f t="shared" ref="AKA45:AKB45" si="900">ROUND(AKA44,0)/60/24</f>
        <v>1.8749999999999999E-2</v>
      </c>
      <c r="AKB45" s="11">
        <f t="shared" si="900"/>
        <v>1.5277777777777777E-2</v>
      </c>
      <c r="AKC45" s="11">
        <f t="shared" ref="AKC45:AKS45" si="901">ROUND(AKC44,0)/60/24</f>
        <v>1.5277777777777777E-2</v>
      </c>
      <c r="AKD45" s="11">
        <f t="shared" si="901"/>
        <v>1.3194444444444444E-2</v>
      </c>
      <c r="AKE45" s="11">
        <f t="shared" si="901"/>
        <v>1.1805555555555555E-2</v>
      </c>
      <c r="AKF45" s="11">
        <f t="shared" si="901"/>
        <v>1.5277777777777777E-2</v>
      </c>
      <c r="AKG45" s="11">
        <f t="shared" si="901"/>
        <v>1.4583333333333332E-2</v>
      </c>
      <c r="AKH45" s="11">
        <f t="shared" si="901"/>
        <v>1.3888888888888888E-2</v>
      </c>
      <c r="AKI45" s="11">
        <f t="shared" si="901"/>
        <v>1.5277777777777777E-2</v>
      </c>
      <c r="AKJ45" s="11">
        <f t="shared" si="901"/>
        <v>1.4583333333333332E-2</v>
      </c>
      <c r="AKK45" s="11">
        <f t="shared" si="901"/>
        <v>1.4583333333333332E-2</v>
      </c>
      <c r="AKL45" s="11">
        <f t="shared" si="901"/>
        <v>1.8055555555555557E-2</v>
      </c>
      <c r="AKM45" s="11">
        <f t="shared" si="901"/>
        <v>1.9444444444444445E-2</v>
      </c>
      <c r="AKN45" s="11">
        <f t="shared" si="901"/>
        <v>1.6666666666666666E-2</v>
      </c>
      <c r="AKO45" s="11">
        <f t="shared" si="901"/>
        <v>1.3194444444444444E-2</v>
      </c>
      <c r="AKP45" s="11">
        <f t="shared" si="901"/>
        <v>1.5277777777777777E-2</v>
      </c>
      <c r="AKQ45" s="11">
        <f t="shared" si="901"/>
        <v>1.8055555555555557E-2</v>
      </c>
      <c r="AKR45" s="11">
        <f t="shared" si="901"/>
        <v>1.5972222222222224E-2</v>
      </c>
      <c r="AKS45" s="11">
        <f t="shared" si="901"/>
        <v>1.7361111111111112E-2</v>
      </c>
      <c r="AKT45" s="11">
        <f t="shared" ref="AKT45" si="902">ROUND(AKT44,0)/60/24</f>
        <v>1.7361111111111112E-2</v>
      </c>
      <c r="AKU45" s="11">
        <f t="shared" ref="AKU45:ALO45" si="903">ROUND(AKU44,0)/60/24</f>
        <v>1.6666666666666666E-2</v>
      </c>
      <c r="AKV45" s="11">
        <f t="shared" si="903"/>
        <v>1.5972222222222224E-2</v>
      </c>
      <c r="AKW45" s="11">
        <f t="shared" si="903"/>
        <v>1.4583333333333332E-2</v>
      </c>
      <c r="AKX45" s="11">
        <f t="shared" si="903"/>
        <v>1.3888888888888888E-2</v>
      </c>
      <c r="AKY45" s="11">
        <f t="shared" si="903"/>
        <v>1.0416666666666666E-2</v>
      </c>
      <c r="AKZ45" s="11">
        <f t="shared" si="903"/>
        <v>1.5972222222222224E-2</v>
      </c>
      <c r="ALA45" s="11">
        <f t="shared" si="903"/>
        <v>1.3888888888888888E-2</v>
      </c>
      <c r="ALB45" s="11">
        <f t="shared" si="903"/>
        <v>1.3888888888888888E-2</v>
      </c>
      <c r="ALC45" s="11">
        <f t="shared" si="903"/>
        <v>1.3194444444444444E-2</v>
      </c>
      <c r="ALD45" s="11">
        <f t="shared" si="903"/>
        <v>1.4583333333333332E-2</v>
      </c>
      <c r="ALE45" s="11">
        <f t="shared" si="903"/>
        <v>1.8055555555555557E-2</v>
      </c>
      <c r="ALF45" s="11">
        <f t="shared" si="903"/>
        <v>1.7361111111111112E-2</v>
      </c>
      <c r="ALG45" s="11">
        <f t="shared" si="903"/>
        <v>1.6666666666666666E-2</v>
      </c>
      <c r="ALH45" s="11">
        <f t="shared" si="903"/>
        <v>2.013888888888889E-2</v>
      </c>
      <c r="ALI45" s="11">
        <f t="shared" si="903"/>
        <v>1.8055555555555557E-2</v>
      </c>
      <c r="ALJ45" s="11">
        <f t="shared" si="903"/>
        <v>1.8055555555555557E-2</v>
      </c>
      <c r="ALK45" s="11">
        <f t="shared" si="903"/>
        <v>1.8055555555555557E-2</v>
      </c>
      <c r="ALL45" s="11">
        <f t="shared" si="903"/>
        <v>2.5694444444444447E-2</v>
      </c>
      <c r="ALM45" s="11">
        <f t="shared" si="903"/>
        <v>1.6666666666666666E-2</v>
      </c>
      <c r="ALN45" s="11">
        <f t="shared" si="903"/>
        <v>1.6666666666666666E-2</v>
      </c>
      <c r="ALO45" s="11">
        <f t="shared" si="903"/>
        <v>1.5277777777777777E-2</v>
      </c>
      <c r="ALP45" s="11">
        <f t="shared" ref="ALP45:AMH45" si="904">ROUND(ALP44,0)/60/24</f>
        <v>1.3194444444444444E-2</v>
      </c>
      <c r="ALQ45" s="11">
        <f t="shared" si="904"/>
        <v>1.5277777777777777E-2</v>
      </c>
      <c r="ALR45" s="11">
        <f t="shared" si="904"/>
        <v>1.6666666666666666E-2</v>
      </c>
      <c r="ALS45" s="11">
        <f t="shared" si="904"/>
        <v>1.5277777777777777E-2</v>
      </c>
      <c r="ALT45" s="11">
        <f t="shared" si="904"/>
        <v>1.3888888888888888E-2</v>
      </c>
      <c r="ALU45" s="11">
        <f t="shared" si="904"/>
        <v>1.6666666666666666E-2</v>
      </c>
      <c r="ALV45" s="11">
        <f t="shared" si="904"/>
        <v>1.4583333333333332E-2</v>
      </c>
      <c r="ALW45" s="11">
        <f t="shared" si="904"/>
        <v>1.5972222222222224E-2</v>
      </c>
      <c r="ALX45" s="11">
        <f t="shared" si="904"/>
        <v>1.5972222222222224E-2</v>
      </c>
      <c r="ALY45" s="11">
        <f t="shared" si="904"/>
        <v>1.4583333333333332E-2</v>
      </c>
      <c r="ALZ45" s="11">
        <f t="shared" si="904"/>
        <v>1.5277777777777777E-2</v>
      </c>
      <c r="AMA45" s="11">
        <f t="shared" si="904"/>
        <v>1.7361111111111112E-2</v>
      </c>
      <c r="AMB45" s="11">
        <f t="shared" si="904"/>
        <v>1.7361111111111112E-2</v>
      </c>
      <c r="AMC45" s="11">
        <f t="shared" si="904"/>
        <v>1.5972222222222224E-2</v>
      </c>
      <c r="AMD45" s="11">
        <f t="shared" si="904"/>
        <v>2.1527777777777781E-2</v>
      </c>
      <c r="AME45" s="11">
        <f t="shared" si="904"/>
        <v>1.8055555555555557E-2</v>
      </c>
      <c r="AMF45" s="11">
        <f t="shared" si="904"/>
        <v>1.9444444444444445E-2</v>
      </c>
      <c r="AMG45" s="11">
        <f t="shared" si="904"/>
        <v>2.0833333333333332E-2</v>
      </c>
      <c r="AMH45" s="11">
        <f t="shared" si="904"/>
        <v>2.1527777777777781E-2</v>
      </c>
      <c r="AMI45" s="11">
        <f t="shared" ref="AMI45:ANB45" si="905">ROUND(AMI44,0)/60/24</f>
        <v>2.013888888888889E-2</v>
      </c>
      <c r="AMJ45" s="11">
        <f t="shared" si="905"/>
        <v>1.8749999999999999E-2</v>
      </c>
      <c r="AMK45" s="11">
        <f t="shared" si="905"/>
        <v>1.8055555555555557E-2</v>
      </c>
      <c r="AML45" s="11">
        <f t="shared" si="905"/>
        <v>1.5972222222222224E-2</v>
      </c>
      <c r="AMM45" s="11">
        <f t="shared" si="905"/>
        <v>1.7361111111111112E-2</v>
      </c>
      <c r="AMN45" s="11">
        <f t="shared" si="905"/>
        <v>1.5972222222222224E-2</v>
      </c>
      <c r="AMO45" s="11">
        <f t="shared" si="905"/>
        <v>1.8749999999999999E-2</v>
      </c>
      <c r="AMP45" s="11">
        <f t="shared" si="905"/>
        <v>1.5972222222222224E-2</v>
      </c>
      <c r="AMQ45" s="11">
        <f t="shared" si="905"/>
        <v>1.4583333333333332E-2</v>
      </c>
      <c r="AMR45" s="11">
        <f t="shared" si="905"/>
        <v>1.7361111111111112E-2</v>
      </c>
      <c r="AMS45" s="11">
        <f t="shared" si="905"/>
        <v>1.3888888888888888E-2</v>
      </c>
      <c r="AMT45" s="11">
        <f t="shared" si="905"/>
        <v>1.4583333333333332E-2</v>
      </c>
      <c r="AMU45" s="11">
        <f t="shared" si="905"/>
        <v>1.5972222222222224E-2</v>
      </c>
      <c r="AMV45" s="11">
        <f t="shared" si="905"/>
        <v>1.2499999999999999E-2</v>
      </c>
      <c r="AMW45" s="11">
        <f t="shared" si="905"/>
        <v>1.5972222222222224E-2</v>
      </c>
      <c r="AMX45" s="11">
        <f t="shared" si="905"/>
        <v>1.5972222222222224E-2</v>
      </c>
      <c r="AMY45" s="11">
        <f t="shared" si="905"/>
        <v>1.5972222222222224E-2</v>
      </c>
      <c r="AMZ45" s="11">
        <f t="shared" si="905"/>
        <v>1.6666666666666666E-2</v>
      </c>
      <c r="ANA45" s="11">
        <f t="shared" si="905"/>
        <v>1.8055555555555557E-2</v>
      </c>
      <c r="ANB45" s="11">
        <f t="shared" si="905"/>
        <v>2.361111111111111E-2</v>
      </c>
      <c r="ANC45" s="11">
        <f t="shared" ref="ANC45:ANV45" si="906">ROUND(ANC44,0)/60/24</f>
        <v>2.2222222222222223E-2</v>
      </c>
      <c r="AND45" s="11">
        <f t="shared" si="906"/>
        <v>2.0833333333333332E-2</v>
      </c>
      <c r="ANE45" s="11">
        <f t="shared" si="906"/>
        <v>2.0833333333333332E-2</v>
      </c>
      <c r="ANF45" s="11">
        <f t="shared" si="906"/>
        <v>1.7361111111111112E-2</v>
      </c>
      <c r="ANG45" s="11">
        <f t="shared" si="906"/>
        <v>1.8055555555555557E-2</v>
      </c>
      <c r="ANH45" s="11">
        <f t="shared" si="906"/>
        <v>1.7361111111111112E-2</v>
      </c>
      <c r="ANI45" s="11">
        <f t="shared" si="906"/>
        <v>1.8055555555555557E-2</v>
      </c>
      <c r="ANJ45" s="11">
        <f t="shared" si="906"/>
        <v>1.7361111111111112E-2</v>
      </c>
      <c r="ANK45" s="11">
        <f t="shared" si="906"/>
        <v>1.7361111111111112E-2</v>
      </c>
      <c r="ANL45" s="11">
        <f t="shared" si="906"/>
        <v>1.5972222222222224E-2</v>
      </c>
      <c r="ANM45" s="11">
        <f t="shared" si="906"/>
        <v>1.8749999999999999E-2</v>
      </c>
      <c r="ANN45" s="11">
        <f t="shared" si="906"/>
        <v>1.8749999999999999E-2</v>
      </c>
      <c r="ANO45" s="11">
        <f t="shared" si="906"/>
        <v>1.7361111111111112E-2</v>
      </c>
      <c r="ANP45" s="11">
        <f t="shared" si="906"/>
        <v>1.9444444444444445E-2</v>
      </c>
      <c r="ANQ45" s="11">
        <f t="shared" si="906"/>
        <v>1.6666666666666666E-2</v>
      </c>
      <c r="ANR45" s="11">
        <f t="shared" si="906"/>
        <v>1.8749999999999999E-2</v>
      </c>
      <c r="ANS45" s="11">
        <f t="shared" si="906"/>
        <v>1.9444444444444445E-2</v>
      </c>
      <c r="ANT45" s="11">
        <f t="shared" si="906"/>
        <v>1.8055555555555557E-2</v>
      </c>
      <c r="ANU45" s="11">
        <f t="shared" si="906"/>
        <v>1.8055555555555557E-2</v>
      </c>
      <c r="ANV45" s="11">
        <f t="shared" si="906"/>
        <v>1.7361111111111112E-2</v>
      </c>
      <c r="ANW45" s="11">
        <f t="shared" ref="ANW45:AOT45" si="907">ROUND(ANW44,0)/60/24</f>
        <v>2.1527777777777781E-2</v>
      </c>
      <c r="ANX45" s="11">
        <f t="shared" si="907"/>
        <v>1.9444444444444445E-2</v>
      </c>
      <c r="ANY45" s="11">
        <f t="shared" si="907"/>
        <v>1.8055555555555557E-2</v>
      </c>
      <c r="ANZ45" s="11">
        <f t="shared" si="907"/>
        <v>1.5277777777777777E-2</v>
      </c>
      <c r="AOA45" s="11">
        <f t="shared" si="907"/>
        <v>1.5972222222222224E-2</v>
      </c>
      <c r="AOB45" s="11">
        <f t="shared" si="907"/>
        <v>2.013888888888889E-2</v>
      </c>
      <c r="AOC45" s="11">
        <f t="shared" si="907"/>
        <v>1.7361111111111112E-2</v>
      </c>
      <c r="AOD45" s="11">
        <f t="shared" si="907"/>
        <v>1.6666666666666666E-2</v>
      </c>
      <c r="AOE45" s="11">
        <f t="shared" si="907"/>
        <v>1.3194444444444444E-2</v>
      </c>
      <c r="AOF45" s="11">
        <f t="shared" si="907"/>
        <v>1.4583333333333332E-2</v>
      </c>
      <c r="AOG45" s="11">
        <f t="shared" si="907"/>
        <v>1.7361111111111112E-2</v>
      </c>
      <c r="AOH45" s="11">
        <f t="shared" si="907"/>
        <v>1.4583333333333332E-2</v>
      </c>
      <c r="AOI45" s="11">
        <f t="shared" si="907"/>
        <v>1.4583333333333332E-2</v>
      </c>
      <c r="AOJ45" s="11">
        <f t="shared" si="907"/>
        <v>1.3888888888888888E-2</v>
      </c>
      <c r="AOK45" s="11">
        <f t="shared" si="907"/>
        <v>1.3888888888888888E-2</v>
      </c>
      <c r="AOL45" s="11">
        <f t="shared" si="907"/>
        <v>1.4583333333333332E-2</v>
      </c>
      <c r="AOM45" s="11">
        <f t="shared" si="907"/>
        <v>1.5972222222222224E-2</v>
      </c>
      <c r="AON45" s="11">
        <f t="shared" si="907"/>
        <v>1.3888888888888888E-2</v>
      </c>
      <c r="AOO45" s="11">
        <f t="shared" si="907"/>
        <v>1.3888888888888888E-2</v>
      </c>
      <c r="AOP45" s="11">
        <f t="shared" si="907"/>
        <v>1.6666666666666666E-2</v>
      </c>
      <c r="AOQ45" s="11">
        <f t="shared" si="907"/>
        <v>1.7361111111111112E-2</v>
      </c>
      <c r="AOR45" s="11">
        <f t="shared" si="907"/>
        <v>2.013888888888889E-2</v>
      </c>
      <c r="AOS45" s="11">
        <f t="shared" si="907"/>
        <v>1.8055555555555557E-2</v>
      </c>
      <c r="AOT45" s="11">
        <f t="shared" si="907"/>
        <v>1.7361111111111112E-2</v>
      </c>
      <c r="AOU45" s="11">
        <f t="shared" ref="AOU45:APM45" si="908">ROUND(AOU44,0)/60/24</f>
        <v>1.5972222222222224E-2</v>
      </c>
      <c r="AOV45" s="11">
        <f t="shared" si="908"/>
        <v>1.4583333333333332E-2</v>
      </c>
      <c r="AOW45" s="11">
        <f t="shared" si="908"/>
        <v>1.3194444444444444E-2</v>
      </c>
      <c r="AOX45" s="11">
        <f t="shared" si="908"/>
        <v>1.1805555555555555E-2</v>
      </c>
      <c r="AOY45" s="11">
        <f t="shared" si="908"/>
        <v>1.3194444444444444E-2</v>
      </c>
      <c r="AOZ45" s="11">
        <f t="shared" si="908"/>
        <v>1.5277777777777777E-2</v>
      </c>
      <c r="APA45" s="11">
        <f t="shared" si="908"/>
        <v>1.5972222222222224E-2</v>
      </c>
      <c r="APB45" s="11">
        <f t="shared" si="908"/>
        <v>1.5972222222222224E-2</v>
      </c>
      <c r="APC45" s="11">
        <f t="shared" si="908"/>
        <v>1.7361111111111112E-2</v>
      </c>
      <c r="APD45" s="11">
        <f t="shared" si="908"/>
        <v>1.4583333333333332E-2</v>
      </c>
      <c r="APE45" s="11">
        <f t="shared" si="908"/>
        <v>1.4583333333333332E-2</v>
      </c>
      <c r="APF45" s="11">
        <f t="shared" si="908"/>
        <v>1.5277777777777777E-2</v>
      </c>
      <c r="APG45" s="11">
        <f t="shared" si="908"/>
        <v>1.3888888888888888E-2</v>
      </c>
      <c r="APH45" s="11">
        <f t="shared" si="908"/>
        <v>1.5277777777777777E-2</v>
      </c>
      <c r="API45" s="11">
        <f t="shared" si="908"/>
        <v>1.4583333333333332E-2</v>
      </c>
      <c r="APJ45" s="11">
        <f t="shared" si="908"/>
        <v>1.7361111111111112E-2</v>
      </c>
      <c r="APK45" s="11">
        <f t="shared" si="908"/>
        <v>1.5972222222222224E-2</v>
      </c>
      <c r="APL45" s="11">
        <f t="shared" si="908"/>
        <v>1.9444444444444445E-2</v>
      </c>
      <c r="APM45" s="11">
        <f t="shared" si="908"/>
        <v>1.7361111111111112E-2</v>
      </c>
      <c r="APN45" s="11">
        <f t="shared" ref="APN45:APR45" si="909">ROUND(APN44,0)/60/24</f>
        <v>1.9444444444444445E-2</v>
      </c>
      <c r="APO45" s="11">
        <f t="shared" si="909"/>
        <v>1.8055555555555557E-2</v>
      </c>
      <c r="APP45" s="11">
        <f t="shared" si="909"/>
        <v>1.8055555555555557E-2</v>
      </c>
      <c r="APQ45" s="11">
        <f t="shared" si="909"/>
        <v>1.1805555555555555E-2</v>
      </c>
      <c r="APR45" s="11">
        <f t="shared" si="909"/>
        <v>1.3194444444444444E-2</v>
      </c>
      <c r="APS45" s="11">
        <f t="shared" ref="APS45:APW45" si="910">ROUND(APS44,0)/60/24</f>
        <v>1.9444444444444445E-2</v>
      </c>
      <c r="APT45" s="11">
        <f t="shared" si="910"/>
        <v>1.6666666666666666E-2</v>
      </c>
      <c r="APU45" s="11">
        <f t="shared" si="910"/>
        <v>1.5972222222222224E-2</v>
      </c>
      <c r="APV45" s="11">
        <f t="shared" si="910"/>
        <v>1.5972222222222224E-2</v>
      </c>
      <c r="APW45" s="11">
        <f t="shared" si="910"/>
        <v>1.4583333333333332E-2</v>
      </c>
      <c r="APX45" s="11">
        <f t="shared" ref="APX45:AQB45" si="911">ROUND(APX44,0)/60/24</f>
        <v>1.5972222222222224E-2</v>
      </c>
      <c r="APY45" s="11">
        <f t="shared" si="911"/>
        <v>1.3888888888888888E-2</v>
      </c>
      <c r="APZ45" s="11">
        <f t="shared" si="911"/>
        <v>1.8055555555555557E-2</v>
      </c>
      <c r="AQA45" s="11">
        <f t="shared" si="911"/>
        <v>1.8749999999999999E-2</v>
      </c>
      <c r="AQB45" s="11">
        <f t="shared" si="911"/>
        <v>1.4583333333333332E-2</v>
      </c>
      <c r="AQC45" s="11">
        <f t="shared" ref="AQC45:AQG45" si="912">ROUND(AQC44,0)/60/24</f>
        <v>1.7361111111111112E-2</v>
      </c>
      <c r="AQD45" s="11">
        <f t="shared" si="912"/>
        <v>1.6666666666666666E-2</v>
      </c>
      <c r="AQE45" s="11">
        <f t="shared" ref="AQE45:AQF45" si="913">ROUND(AQE44,0)/60/24</f>
        <v>1.6666666666666666E-2</v>
      </c>
      <c r="AQF45" s="11">
        <f t="shared" si="913"/>
        <v>1.6666666666666666E-2</v>
      </c>
      <c r="AQG45" s="11">
        <f t="shared" si="912"/>
        <v>1.6666666666666666E-2</v>
      </c>
    </row>
    <row r="46" spans="1:1125" s="21" customFormat="1" ht="20.25" customHeight="1" x14ac:dyDescent="0.25">
      <c r="A46" s="31" t="s">
        <v>31</v>
      </c>
      <c r="B46" s="24">
        <v>310</v>
      </c>
      <c r="C46" s="24">
        <v>326</v>
      </c>
      <c r="D46" s="24">
        <v>305</v>
      </c>
      <c r="E46" s="24">
        <v>305</v>
      </c>
      <c r="F46" s="24">
        <v>306</v>
      </c>
      <c r="G46" s="24">
        <v>300</v>
      </c>
      <c r="H46" s="24">
        <v>314</v>
      </c>
      <c r="I46" s="24">
        <v>315</v>
      </c>
      <c r="J46" s="24">
        <v>297</v>
      </c>
      <c r="K46" s="24">
        <v>292</v>
      </c>
      <c r="L46" s="24">
        <v>290</v>
      </c>
      <c r="M46" s="24">
        <v>315</v>
      </c>
      <c r="N46" s="24">
        <v>316</v>
      </c>
      <c r="O46" s="24">
        <v>310</v>
      </c>
      <c r="P46" s="24">
        <v>301</v>
      </c>
      <c r="Q46" s="24">
        <v>313</v>
      </c>
      <c r="R46" s="24">
        <v>308</v>
      </c>
      <c r="S46" s="24">
        <v>300</v>
      </c>
      <c r="T46" s="24">
        <v>299</v>
      </c>
      <c r="U46" s="24">
        <v>236</v>
      </c>
      <c r="V46" s="24">
        <v>305</v>
      </c>
      <c r="W46" s="24">
        <v>301</v>
      </c>
      <c r="X46" s="24">
        <v>296</v>
      </c>
      <c r="Y46" s="24">
        <v>283</v>
      </c>
      <c r="Z46" s="24">
        <v>280</v>
      </c>
      <c r="AA46" s="24">
        <v>304</v>
      </c>
      <c r="AB46" s="24">
        <v>307</v>
      </c>
      <c r="AC46" s="24">
        <v>307</v>
      </c>
      <c r="AD46" s="24">
        <v>303</v>
      </c>
      <c r="AE46" s="24">
        <v>293</v>
      </c>
      <c r="AF46" s="24">
        <v>292</v>
      </c>
      <c r="AG46" s="24">
        <v>310</v>
      </c>
      <c r="AH46" s="24">
        <v>305</v>
      </c>
      <c r="AI46" s="24">
        <v>303</v>
      </c>
      <c r="AJ46" s="24">
        <v>295</v>
      </c>
      <c r="AK46" s="24">
        <v>296</v>
      </c>
      <c r="AL46" s="24">
        <v>290</v>
      </c>
      <c r="AM46" s="24">
        <v>293</v>
      </c>
      <c r="AN46" s="24">
        <v>288</v>
      </c>
      <c r="AO46" s="24">
        <v>289</v>
      </c>
      <c r="AP46" s="24">
        <v>292</v>
      </c>
      <c r="AQ46" s="24">
        <v>285</v>
      </c>
      <c r="AR46" s="24">
        <v>282</v>
      </c>
      <c r="AS46" s="24">
        <v>277</v>
      </c>
      <c r="AT46" s="24">
        <v>273</v>
      </c>
      <c r="AU46" s="24">
        <v>298</v>
      </c>
      <c r="AV46" s="24">
        <v>288</v>
      </c>
      <c r="AW46" s="24">
        <v>292</v>
      </c>
      <c r="AX46" s="24">
        <v>279</v>
      </c>
      <c r="AY46" s="24">
        <v>277</v>
      </c>
      <c r="AZ46" s="24">
        <v>289</v>
      </c>
      <c r="BA46" s="24">
        <v>287</v>
      </c>
      <c r="BB46" s="24">
        <v>280</v>
      </c>
      <c r="BC46" s="24">
        <v>280</v>
      </c>
      <c r="BD46" s="24">
        <v>283</v>
      </c>
      <c r="BE46" s="24">
        <v>290</v>
      </c>
      <c r="BF46" s="24">
        <v>283</v>
      </c>
      <c r="BG46" s="24">
        <v>277</v>
      </c>
      <c r="BH46" s="24">
        <v>278</v>
      </c>
      <c r="BI46" s="24">
        <v>278</v>
      </c>
      <c r="BJ46" s="24">
        <v>288</v>
      </c>
      <c r="BK46" s="24">
        <v>279</v>
      </c>
      <c r="BL46" s="24">
        <v>276</v>
      </c>
      <c r="BM46" s="24">
        <v>278</v>
      </c>
      <c r="BN46" s="24">
        <v>287</v>
      </c>
      <c r="BO46" s="24">
        <v>282</v>
      </c>
      <c r="BP46" s="24">
        <v>265</v>
      </c>
      <c r="BQ46" s="24">
        <v>269</v>
      </c>
      <c r="BR46" s="24">
        <v>275</v>
      </c>
      <c r="BS46" s="24">
        <v>281</v>
      </c>
      <c r="BT46" s="24">
        <v>277</v>
      </c>
      <c r="BU46" s="24">
        <v>274</v>
      </c>
      <c r="BV46" s="24">
        <v>273</v>
      </c>
      <c r="BW46" s="24">
        <v>277</v>
      </c>
      <c r="BX46" s="24">
        <v>285</v>
      </c>
      <c r="BY46" s="24">
        <v>284</v>
      </c>
      <c r="BZ46" s="24">
        <v>277</v>
      </c>
      <c r="CA46" s="24">
        <v>272</v>
      </c>
      <c r="CB46" s="24">
        <v>264</v>
      </c>
      <c r="CC46" s="24">
        <v>273</v>
      </c>
      <c r="CD46" s="24">
        <v>272</v>
      </c>
      <c r="CE46" s="24">
        <v>271</v>
      </c>
      <c r="CF46" s="24">
        <v>259</v>
      </c>
      <c r="CG46" s="24">
        <v>264</v>
      </c>
      <c r="CH46" s="24">
        <v>270</v>
      </c>
      <c r="CI46" s="24">
        <v>267</v>
      </c>
      <c r="CJ46" s="24">
        <v>251</v>
      </c>
      <c r="CK46" s="24">
        <v>253</v>
      </c>
      <c r="CL46" s="24">
        <v>258</v>
      </c>
      <c r="CM46" s="24">
        <v>277</v>
      </c>
      <c r="CN46" s="24">
        <v>269</v>
      </c>
      <c r="CO46" s="24">
        <v>268</v>
      </c>
      <c r="CP46" s="24">
        <v>251</v>
      </c>
      <c r="CQ46" s="24">
        <v>259</v>
      </c>
      <c r="CR46" s="24">
        <v>261</v>
      </c>
      <c r="CS46" s="24">
        <v>260</v>
      </c>
      <c r="CT46" s="24">
        <v>257</v>
      </c>
      <c r="CU46" s="24">
        <v>256</v>
      </c>
      <c r="CV46" s="24">
        <v>249</v>
      </c>
      <c r="CW46" s="24">
        <v>264</v>
      </c>
      <c r="CX46" s="24">
        <v>259</v>
      </c>
      <c r="CY46" s="24">
        <v>258</v>
      </c>
      <c r="CZ46" s="24">
        <v>272</v>
      </c>
      <c r="DA46" s="24">
        <v>232</v>
      </c>
      <c r="DB46" s="24">
        <v>241</v>
      </c>
      <c r="DC46" s="24">
        <v>258</v>
      </c>
      <c r="DD46" s="24">
        <v>251</v>
      </c>
      <c r="DE46" s="24">
        <v>236</v>
      </c>
      <c r="DF46" s="24">
        <v>271</v>
      </c>
      <c r="DG46" s="24">
        <v>263</v>
      </c>
      <c r="DH46" s="24">
        <v>265</v>
      </c>
      <c r="DI46" s="24">
        <v>265</v>
      </c>
      <c r="DJ46" s="24">
        <v>278</v>
      </c>
      <c r="DK46" s="24">
        <v>277</v>
      </c>
      <c r="DL46" s="24">
        <v>266</v>
      </c>
      <c r="DM46" s="24">
        <v>264</v>
      </c>
      <c r="DN46" s="24">
        <v>267</v>
      </c>
      <c r="DO46" s="24">
        <v>259</v>
      </c>
      <c r="DP46" s="24">
        <v>275</v>
      </c>
      <c r="DQ46" s="24">
        <v>271</v>
      </c>
      <c r="DR46" s="24">
        <v>261</v>
      </c>
      <c r="DS46" s="24">
        <v>268</v>
      </c>
      <c r="DT46" s="24">
        <v>266</v>
      </c>
      <c r="DU46" s="24">
        <v>270</v>
      </c>
      <c r="DV46" s="24">
        <v>260</v>
      </c>
      <c r="DW46" s="24">
        <v>256</v>
      </c>
      <c r="DX46" s="24">
        <v>237</v>
      </c>
      <c r="DY46" s="24">
        <v>274</v>
      </c>
      <c r="DZ46" s="24">
        <v>232</v>
      </c>
      <c r="EA46" s="24">
        <v>212</v>
      </c>
      <c r="EB46" s="24">
        <v>229</v>
      </c>
      <c r="EC46" s="24">
        <v>257</v>
      </c>
      <c r="ED46" s="24">
        <v>266</v>
      </c>
      <c r="EE46" s="24">
        <v>259</v>
      </c>
      <c r="EF46" s="24">
        <v>263</v>
      </c>
      <c r="EG46" s="24">
        <v>261</v>
      </c>
      <c r="EH46" s="24">
        <v>271</v>
      </c>
      <c r="EI46" s="24">
        <v>277</v>
      </c>
      <c r="EJ46" s="24">
        <v>267</v>
      </c>
      <c r="EK46" s="24">
        <v>270</v>
      </c>
      <c r="EL46" s="24">
        <v>277</v>
      </c>
      <c r="EM46" s="24">
        <v>286</v>
      </c>
      <c r="EN46" s="24">
        <v>286</v>
      </c>
      <c r="EO46" s="24">
        <v>281</v>
      </c>
      <c r="EP46" s="24">
        <v>283</v>
      </c>
      <c r="EQ46" s="24">
        <v>272</v>
      </c>
      <c r="ER46" s="24">
        <v>275</v>
      </c>
      <c r="ES46" s="24">
        <v>286</v>
      </c>
      <c r="ET46" s="24">
        <v>279</v>
      </c>
      <c r="EU46" s="24">
        <v>273</v>
      </c>
      <c r="EV46" s="24">
        <v>270</v>
      </c>
      <c r="EW46" s="24">
        <v>277</v>
      </c>
      <c r="EX46" s="24">
        <v>291</v>
      </c>
      <c r="EY46" s="24">
        <v>292</v>
      </c>
      <c r="EZ46" s="24">
        <v>287</v>
      </c>
      <c r="FA46" s="24">
        <v>292</v>
      </c>
      <c r="FB46" s="24">
        <v>313</v>
      </c>
      <c r="FC46" s="24">
        <v>348</v>
      </c>
      <c r="FD46" s="24">
        <v>357</v>
      </c>
      <c r="FE46" s="24">
        <v>331</v>
      </c>
      <c r="FF46" s="24">
        <v>308</v>
      </c>
      <c r="FG46" s="24">
        <v>301</v>
      </c>
      <c r="FH46" s="24">
        <v>312</v>
      </c>
      <c r="FI46" s="24">
        <v>302</v>
      </c>
      <c r="FJ46" s="24">
        <v>304</v>
      </c>
      <c r="FK46" s="24">
        <v>306</v>
      </c>
      <c r="FL46" s="24">
        <v>300</v>
      </c>
      <c r="FM46" s="24">
        <v>316</v>
      </c>
      <c r="FN46" s="24">
        <v>295</v>
      </c>
      <c r="FO46" s="24">
        <v>292</v>
      </c>
      <c r="FP46" s="24">
        <v>291</v>
      </c>
      <c r="FQ46" s="24">
        <v>292</v>
      </c>
      <c r="FR46" s="24">
        <v>295</v>
      </c>
      <c r="FS46" s="24">
        <v>280</v>
      </c>
      <c r="FT46" s="24">
        <v>283</v>
      </c>
      <c r="FU46" s="24">
        <v>264</v>
      </c>
      <c r="FV46" s="24">
        <v>247</v>
      </c>
      <c r="FW46" s="24">
        <v>272</v>
      </c>
      <c r="FX46" s="24">
        <v>267</v>
      </c>
      <c r="FY46" s="24">
        <v>290</v>
      </c>
      <c r="FZ46" s="24">
        <v>286</v>
      </c>
      <c r="GA46" s="24">
        <v>283</v>
      </c>
      <c r="GB46" s="24">
        <v>275</v>
      </c>
      <c r="GC46" s="24">
        <v>285</v>
      </c>
      <c r="GD46" s="24">
        <v>284</v>
      </c>
      <c r="GE46" s="24">
        <v>287</v>
      </c>
      <c r="GF46" s="24">
        <v>270</v>
      </c>
      <c r="GG46" s="24">
        <v>273</v>
      </c>
      <c r="GH46" s="24">
        <v>278</v>
      </c>
      <c r="GI46" s="24">
        <v>284</v>
      </c>
      <c r="GJ46" s="24">
        <v>278</v>
      </c>
      <c r="GK46" s="24">
        <v>299</v>
      </c>
      <c r="GL46" s="24">
        <v>288</v>
      </c>
      <c r="GM46" s="24">
        <v>281</v>
      </c>
      <c r="GN46" s="24">
        <v>280</v>
      </c>
      <c r="GO46" s="24">
        <v>289</v>
      </c>
      <c r="GP46" s="24">
        <v>306</v>
      </c>
      <c r="GQ46" s="24">
        <v>305</v>
      </c>
      <c r="GR46" s="24">
        <v>304</v>
      </c>
      <c r="GS46" s="24">
        <v>294</v>
      </c>
      <c r="GT46" s="24">
        <v>291</v>
      </c>
      <c r="GU46" s="24">
        <v>294</v>
      </c>
      <c r="GV46" s="24">
        <v>287</v>
      </c>
      <c r="GW46" s="24">
        <v>281</v>
      </c>
      <c r="GX46" s="24">
        <v>268</v>
      </c>
      <c r="GY46" s="24">
        <v>274</v>
      </c>
      <c r="GZ46" s="24">
        <v>278</v>
      </c>
      <c r="HA46" s="24">
        <v>287</v>
      </c>
      <c r="HB46" s="24">
        <v>274</v>
      </c>
      <c r="HC46" s="24">
        <v>274</v>
      </c>
      <c r="HD46" s="24">
        <v>271</v>
      </c>
      <c r="HE46" s="24">
        <v>285</v>
      </c>
      <c r="HF46" s="24">
        <v>284</v>
      </c>
      <c r="HG46" s="24">
        <v>277</v>
      </c>
      <c r="HH46" s="24">
        <v>271</v>
      </c>
      <c r="HI46" s="24">
        <v>257</v>
      </c>
      <c r="HJ46" s="24">
        <v>287</v>
      </c>
      <c r="HK46" s="24">
        <v>286</v>
      </c>
      <c r="HL46" s="24">
        <v>291</v>
      </c>
      <c r="HM46" s="24">
        <v>295</v>
      </c>
      <c r="HN46" s="24">
        <v>313</v>
      </c>
      <c r="HO46" s="24">
        <v>299</v>
      </c>
      <c r="HP46" s="24">
        <v>288</v>
      </c>
      <c r="HQ46" s="24">
        <v>286</v>
      </c>
      <c r="HR46" s="24">
        <v>274</v>
      </c>
      <c r="HS46" s="24">
        <v>283</v>
      </c>
      <c r="HT46" s="24">
        <v>282</v>
      </c>
      <c r="HU46" s="24">
        <v>274</v>
      </c>
      <c r="HV46" s="24">
        <v>285</v>
      </c>
      <c r="HW46" s="24">
        <v>292</v>
      </c>
      <c r="HX46" s="24">
        <v>287</v>
      </c>
      <c r="HY46" s="24">
        <v>274</v>
      </c>
      <c r="HZ46" s="24">
        <v>269</v>
      </c>
      <c r="IA46" s="24">
        <v>272</v>
      </c>
      <c r="IB46" s="24">
        <v>284</v>
      </c>
      <c r="IC46" s="24">
        <v>278</v>
      </c>
      <c r="ID46" s="24">
        <v>273</v>
      </c>
      <c r="IE46" s="24">
        <v>288</v>
      </c>
      <c r="IF46" s="24">
        <v>307</v>
      </c>
      <c r="IG46" s="24">
        <v>294</v>
      </c>
      <c r="IH46" s="24">
        <v>285</v>
      </c>
      <c r="II46" s="24">
        <v>281</v>
      </c>
      <c r="IJ46" s="24">
        <v>276</v>
      </c>
      <c r="IK46" s="24">
        <v>276</v>
      </c>
      <c r="IL46" s="24">
        <v>270</v>
      </c>
      <c r="IM46" s="24">
        <v>267</v>
      </c>
      <c r="IN46" s="24">
        <v>266</v>
      </c>
      <c r="IO46" s="24">
        <v>290</v>
      </c>
      <c r="IP46" s="24">
        <v>290</v>
      </c>
      <c r="IQ46" s="24">
        <v>285</v>
      </c>
      <c r="IR46" s="24">
        <v>273</v>
      </c>
      <c r="IS46" s="24">
        <v>302</v>
      </c>
      <c r="IT46" s="24">
        <v>286</v>
      </c>
      <c r="IU46" s="24">
        <v>274</v>
      </c>
      <c r="IV46" s="24">
        <v>271</v>
      </c>
      <c r="IW46" s="24">
        <v>279</v>
      </c>
      <c r="IX46" s="24">
        <v>286</v>
      </c>
      <c r="IY46" s="24">
        <v>280</v>
      </c>
      <c r="IZ46" s="24">
        <v>280</v>
      </c>
      <c r="JA46" s="24">
        <v>280</v>
      </c>
      <c r="JB46" s="24">
        <v>282</v>
      </c>
      <c r="JC46" s="24">
        <v>298</v>
      </c>
      <c r="JD46" s="24">
        <v>283</v>
      </c>
      <c r="JE46" s="24">
        <v>276</v>
      </c>
      <c r="JF46" s="24">
        <v>262</v>
      </c>
      <c r="JG46" s="24">
        <v>280</v>
      </c>
      <c r="JH46" s="24">
        <v>275</v>
      </c>
      <c r="JI46" s="24">
        <v>268</v>
      </c>
      <c r="JJ46" s="24">
        <v>268</v>
      </c>
      <c r="JK46" s="24">
        <v>254</v>
      </c>
      <c r="JL46" s="24">
        <v>284</v>
      </c>
      <c r="JM46" s="24">
        <v>270</v>
      </c>
      <c r="JN46" s="24">
        <v>266</v>
      </c>
      <c r="JO46" s="24">
        <v>266</v>
      </c>
      <c r="JP46" s="24">
        <v>261</v>
      </c>
      <c r="JQ46" s="24">
        <v>277</v>
      </c>
      <c r="JR46" s="24">
        <v>277</v>
      </c>
      <c r="JS46" s="24">
        <v>259</v>
      </c>
      <c r="JT46" s="24">
        <v>272</v>
      </c>
      <c r="JU46" s="24">
        <v>279</v>
      </c>
      <c r="JV46" s="24">
        <v>283</v>
      </c>
      <c r="JW46" s="24">
        <v>280</v>
      </c>
      <c r="JX46" s="24">
        <v>280</v>
      </c>
      <c r="JY46" s="24">
        <v>269</v>
      </c>
      <c r="JZ46" s="24">
        <v>271</v>
      </c>
      <c r="KA46" s="24">
        <v>273</v>
      </c>
      <c r="KB46" s="24">
        <v>268</v>
      </c>
      <c r="KC46" s="24">
        <v>274</v>
      </c>
      <c r="KD46" s="24">
        <v>274</v>
      </c>
      <c r="KE46" s="24">
        <v>273</v>
      </c>
      <c r="KF46" s="24">
        <v>274</v>
      </c>
      <c r="KG46" s="24">
        <v>288</v>
      </c>
      <c r="KH46" s="24">
        <v>273</v>
      </c>
      <c r="KI46" s="24">
        <v>271</v>
      </c>
      <c r="KJ46" s="24">
        <v>263</v>
      </c>
      <c r="KK46" s="24">
        <v>265</v>
      </c>
      <c r="KL46" s="24">
        <v>274</v>
      </c>
      <c r="KM46" s="24">
        <v>259</v>
      </c>
      <c r="KN46" s="24">
        <v>265</v>
      </c>
      <c r="KO46" s="24">
        <v>267</v>
      </c>
      <c r="KP46" s="24">
        <v>288</v>
      </c>
      <c r="KQ46" s="24">
        <v>279</v>
      </c>
      <c r="KR46" s="24">
        <v>260</v>
      </c>
      <c r="KS46" s="24">
        <v>274</v>
      </c>
      <c r="KT46" s="24">
        <v>270</v>
      </c>
      <c r="KU46" s="24">
        <v>273</v>
      </c>
      <c r="KV46" s="24">
        <v>273</v>
      </c>
      <c r="KW46" s="24">
        <v>266</v>
      </c>
      <c r="KX46" s="24">
        <v>275</v>
      </c>
      <c r="KY46" s="24">
        <v>294</v>
      </c>
      <c r="KZ46" s="24">
        <v>286</v>
      </c>
      <c r="LA46" s="24">
        <v>268</v>
      </c>
      <c r="LB46" s="24">
        <v>276</v>
      </c>
      <c r="LC46" s="24">
        <v>280</v>
      </c>
      <c r="LD46" s="24">
        <v>295</v>
      </c>
      <c r="LE46" s="24">
        <v>290</v>
      </c>
      <c r="LF46" s="24">
        <v>269</v>
      </c>
      <c r="LG46" s="24">
        <v>276</v>
      </c>
      <c r="LH46" s="24">
        <v>293</v>
      </c>
      <c r="LI46" s="24">
        <v>298</v>
      </c>
      <c r="LJ46" s="24">
        <v>294</v>
      </c>
      <c r="LK46" s="24">
        <v>284</v>
      </c>
      <c r="LL46" s="24">
        <v>275</v>
      </c>
      <c r="LM46" s="24">
        <v>279</v>
      </c>
      <c r="LN46" s="24">
        <v>292</v>
      </c>
      <c r="LO46" s="24">
        <v>285</v>
      </c>
      <c r="LP46" s="24">
        <v>280</v>
      </c>
      <c r="LQ46" s="24">
        <v>284</v>
      </c>
      <c r="LR46" s="24">
        <v>277</v>
      </c>
      <c r="LS46" s="24">
        <v>280</v>
      </c>
      <c r="LT46" s="24">
        <v>283</v>
      </c>
      <c r="LU46" s="24">
        <v>272</v>
      </c>
      <c r="LV46" s="24">
        <v>272</v>
      </c>
      <c r="LW46" s="24">
        <v>272</v>
      </c>
      <c r="LX46" s="24">
        <v>284</v>
      </c>
      <c r="LY46" s="24">
        <v>279</v>
      </c>
      <c r="LZ46" s="24">
        <v>263</v>
      </c>
      <c r="MA46" s="24">
        <v>244</v>
      </c>
      <c r="MB46" s="24">
        <v>273</v>
      </c>
      <c r="MC46" s="24">
        <v>282</v>
      </c>
      <c r="MD46" s="24">
        <v>274</v>
      </c>
      <c r="ME46" s="24">
        <v>270</v>
      </c>
      <c r="MF46" s="24">
        <v>257</v>
      </c>
      <c r="MG46" s="24">
        <v>268</v>
      </c>
      <c r="MH46" s="24">
        <v>288</v>
      </c>
      <c r="MI46" s="24">
        <v>274</v>
      </c>
      <c r="MJ46" s="24">
        <v>275</v>
      </c>
      <c r="MK46" s="24">
        <v>277</v>
      </c>
      <c r="ML46" s="24">
        <v>283</v>
      </c>
      <c r="MM46" s="24">
        <v>279</v>
      </c>
      <c r="MN46" s="24">
        <v>283</v>
      </c>
      <c r="MO46" s="24">
        <v>265</v>
      </c>
      <c r="MP46" s="24">
        <v>264</v>
      </c>
      <c r="MQ46" s="24">
        <v>242</v>
      </c>
      <c r="MR46" s="24">
        <v>280</v>
      </c>
      <c r="MS46" s="24">
        <v>278</v>
      </c>
      <c r="MT46" s="24">
        <v>270</v>
      </c>
      <c r="MU46" s="24">
        <v>246</v>
      </c>
      <c r="MV46" s="24">
        <v>213</v>
      </c>
      <c r="MW46" s="24">
        <v>233</v>
      </c>
      <c r="MX46" s="24">
        <v>267</v>
      </c>
      <c r="MY46" s="24">
        <v>269</v>
      </c>
      <c r="MZ46" s="24">
        <v>258</v>
      </c>
      <c r="NA46" s="24">
        <v>279</v>
      </c>
      <c r="NB46" s="24">
        <v>278</v>
      </c>
      <c r="NC46" s="24">
        <v>249</v>
      </c>
      <c r="ND46" s="24">
        <v>261</v>
      </c>
      <c r="NE46" s="24">
        <v>273</v>
      </c>
      <c r="NF46" s="24">
        <v>275</v>
      </c>
      <c r="NG46" s="24">
        <v>272</v>
      </c>
      <c r="NH46" s="24">
        <v>259</v>
      </c>
      <c r="NI46" s="24">
        <v>263</v>
      </c>
      <c r="NJ46" s="24">
        <v>254</v>
      </c>
      <c r="NK46" s="24">
        <v>270</v>
      </c>
      <c r="NL46" s="24">
        <v>260</v>
      </c>
      <c r="NM46" s="24">
        <v>255</v>
      </c>
      <c r="NN46" s="24">
        <v>264</v>
      </c>
      <c r="NO46" s="24">
        <v>258</v>
      </c>
      <c r="NP46" s="24">
        <v>269</v>
      </c>
      <c r="NQ46" s="24">
        <v>263</v>
      </c>
      <c r="NR46" s="24">
        <v>259</v>
      </c>
      <c r="NS46" s="24">
        <v>254</v>
      </c>
      <c r="NT46" s="24">
        <v>264</v>
      </c>
      <c r="NU46" s="24">
        <v>272</v>
      </c>
      <c r="NV46" s="24">
        <v>234</v>
      </c>
      <c r="NW46" s="24">
        <v>264</v>
      </c>
      <c r="NX46" s="24">
        <v>260</v>
      </c>
      <c r="NY46" s="24">
        <v>196</v>
      </c>
      <c r="NZ46" s="24">
        <v>274</v>
      </c>
      <c r="OA46" s="24">
        <v>255</v>
      </c>
      <c r="OB46" s="24">
        <v>264</v>
      </c>
      <c r="OC46" s="24">
        <v>261</v>
      </c>
      <c r="OD46" s="24">
        <v>280</v>
      </c>
      <c r="OE46" s="24">
        <v>254</v>
      </c>
      <c r="OF46" s="24">
        <v>267</v>
      </c>
      <c r="OG46" s="24">
        <v>263</v>
      </c>
      <c r="OH46" s="24">
        <v>262</v>
      </c>
      <c r="OI46" s="24">
        <v>298</v>
      </c>
      <c r="OJ46" s="24">
        <v>280</v>
      </c>
      <c r="OK46" s="24">
        <v>262</v>
      </c>
      <c r="OL46" s="24">
        <v>264</v>
      </c>
      <c r="OM46" s="24">
        <v>245</v>
      </c>
      <c r="ON46" s="24">
        <v>282</v>
      </c>
      <c r="OO46" s="24">
        <v>277</v>
      </c>
      <c r="OP46" s="24">
        <v>269</v>
      </c>
      <c r="OQ46" s="24">
        <v>264</v>
      </c>
      <c r="OR46" s="24">
        <v>285</v>
      </c>
      <c r="OS46" s="24">
        <v>292</v>
      </c>
      <c r="OT46" s="24">
        <v>280</v>
      </c>
      <c r="OU46" s="24">
        <v>269</v>
      </c>
      <c r="OV46" s="24">
        <v>282</v>
      </c>
      <c r="OW46" s="24">
        <v>266</v>
      </c>
      <c r="OX46" s="24">
        <v>291</v>
      </c>
      <c r="OY46" s="24">
        <v>289</v>
      </c>
      <c r="OZ46" s="24">
        <v>276</v>
      </c>
      <c r="PA46" s="24">
        <v>278</v>
      </c>
      <c r="PB46" s="24">
        <v>287</v>
      </c>
      <c r="PC46" s="24">
        <v>284</v>
      </c>
      <c r="PD46" s="24">
        <v>288</v>
      </c>
      <c r="PE46" s="24">
        <v>275</v>
      </c>
      <c r="PF46" s="24">
        <v>282</v>
      </c>
      <c r="PG46" s="24">
        <v>280</v>
      </c>
      <c r="PH46" s="24">
        <v>292</v>
      </c>
      <c r="PI46" s="24">
        <v>291</v>
      </c>
      <c r="PJ46" s="24">
        <v>269</v>
      </c>
      <c r="PK46" s="24">
        <v>281</v>
      </c>
      <c r="PL46" s="24">
        <v>308</v>
      </c>
      <c r="PM46" s="24">
        <v>291</v>
      </c>
      <c r="PN46" s="24">
        <v>280</v>
      </c>
      <c r="PO46" s="24">
        <v>272</v>
      </c>
      <c r="PP46" s="24">
        <v>274</v>
      </c>
      <c r="PQ46" s="24">
        <v>279</v>
      </c>
      <c r="PR46" s="24">
        <v>268</v>
      </c>
      <c r="PS46" s="24">
        <v>273</v>
      </c>
      <c r="PT46" s="24">
        <v>270</v>
      </c>
      <c r="PU46" s="24">
        <v>263</v>
      </c>
      <c r="PV46" s="24">
        <v>249</v>
      </c>
      <c r="PW46" s="24">
        <v>277</v>
      </c>
      <c r="PX46" s="24">
        <v>281</v>
      </c>
      <c r="PY46" s="24">
        <v>290</v>
      </c>
      <c r="PZ46" s="24">
        <v>279</v>
      </c>
      <c r="QA46" s="24">
        <v>310</v>
      </c>
      <c r="QB46" s="24">
        <v>300</v>
      </c>
      <c r="QC46" s="24">
        <v>280</v>
      </c>
      <c r="QD46" s="24">
        <v>303</v>
      </c>
      <c r="QE46" s="24">
        <v>297</v>
      </c>
      <c r="QF46" s="24">
        <v>274</v>
      </c>
      <c r="QG46" s="24">
        <v>287</v>
      </c>
      <c r="QH46" s="24">
        <v>294</v>
      </c>
      <c r="QI46" s="24">
        <v>307</v>
      </c>
      <c r="QJ46" s="24">
        <v>292</v>
      </c>
      <c r="QK46" s="24">
        <v>295</v>
      </c>
      <c r="QL46" s="24">
        <v>287</v>
      </c>
      <c r="QM46" s="24">
        <v>279</v>
      </c>
      <c r="QN46" s="24">
        <v>296</v>
      </c>
      <c r="QO46" s="24">
        <v>283</v>
      </c>
      <c r="QP46" s="24">
        <v>284</v>
      </c>
      <c r="QQ46" s="24">
        <v>277</v>
      </c>
      <c r="QR46" s="24">
        <v>273</v>
      </c>
      <c r="QS46" s="24">
        <v>238</v>
      </c>
      <c r="QT46" s="24">
        <v>279</v>
      </c>
      <c r="QU46" s="24">
        <v>277</v>
      </c>
      <c r="QV46" s="24">
        <v>275</v>
      </c>
      <c r="QW46" s="24">
        <v>264</v>
      </c>
      <c r="QX46" s="24">
        <v>286</v>
      </c>
      <c r="QY46" s="24">
        <v>287</v>
      </c>
      <c r="QZ46" s="24">
        <v>281</v>
      </c>
      <c r="RA46" s="24">
        <v>281</v>
      </c>
      <c r="RB46" s="24">
        <v>291</v>
      </c>
      <c r="RC46" s="24">
        <v>290</v>
      </c>
      <c r="RD46" s="24">
        <v>275</v>
      </c>
      <c r="RE46" s="24">
        <v>277</v>
      </c>
      <c r="RF46" s="24">
        <v>264</v>
      </c>
      <c r="RG46" s="24">
        <v>284</v>
      </c>
      <c r="RH46" s="24">
        <v>275</v>
      </c>
      <c r="RI46" s="24">
        <v>279</v>
      </c>
      <c r="RJ46" s="24">
        <v>286</v>
      </c>
      <c r="RK46" s="24">
        <v>272</v>
      </c>
      <c r="RL46" s="24">
        <v>274</v>
      </c>
      <c r="RM46" s="24">
        <v>280</v>
      </c>
      <c r="RN46" s="24">
        <v>270</v>
      </c>
      <c r="RO46" s="24">
        <v>277</v>
      </c>
      <c r="RP46" s="24">
        <v>274</v>
      </c>
      <c r="RQ46" s="24">
        <v>266</v>
      </c>
      <c r="RR46" s="24">
        <v>273</v>
      </c>
      <c r="RS46" s="24">
        <v>279.7</v>
      </c>
      <c r="RT46" s="24">
        <v>298.8</v>
      </c>
      <c r="RU46" s="24">
        <v>284.2</v>
      </c>
      <c r="RV46" s="24">
        <v>281.10000000000002</v>
      </c>
      <c r="RW46" s="24">
        <v>268.8</v>
      </c>
      <c r="RX46" s="24">
        <v>262</v>
      </c>
      <c r="RY46" s="24">
        <v>270.8</v>
      </c>
      <c r="RZ46" s="24">
        <v>275</v>
      </c>
      <c r="SA46" s="24">
        <v>269.3</v>
      </c>
      <c r="SB46" s="24">
        <v>269</v>
      </c>
      <c r="SC46" s="24">
        <v>272.10000000000002</v>
      </c>
      <c r="SD46" s="24">
        <v>278.10000000000002</v>
      </c>
      <c r="SE46" s="24">
        <v>275.7</v>
      </c>
      <c r="SF46" s="24">
        <v>276.7</v>
      </c>
      <c r="SG46" s="24">
        <v>277.8</v>
      </c>
      <c r="SH46" s="24">
        <v>280</v>
      </c>
      <c r="SI46" s="24">
        <v>233.2</v>
      </c>
      <c r="SJ46" s="24">
        <v>262</v>
      </c>
      <c r="SK46" s="24">
        <v>260.3</v>
      </c>
      <c r="SL46" s="24">
        <v>277.10000000000002</v>
      </c>
      <c r="SM46" s="24">
        <v>275.60000000000002</v>
      </c>
      <c r="SN46" s="24">
        <v>265.89999999999998</v>
      </c>
      <c r="SO46" s="24">
        <v>271.10000000000002</v>
      </c>
      <c r="SP46" s="24">
        <v>264.8</v>
      </c>
      <c r="SQ46" s="24">
        <v>287.60000000000002</v>
      </c>
      <c r="SR46" s="24">
        <v>270.10000000000002</v>
      </c>
      <c r="SS46" s="24">
        <v>268.39999999999998</v>
      </c>
      <c r="ST46" s="24">
        <v>254.5</v>
      </c>
      <c r="SU46" s="24">
        <v>270.3</v>
      </c>
      <c r="SV46" s="24">
        <v>258.8</v>
      </c>
      <c r="SW46" s="24">
        <v>249.2</v>
      </c>
      <c r="SX46" s="24">
        <v>249.3</v>
      </c>
      <c r="SY46" s="24">
        <v>259</v>
      </c>
      <c r="SZ46" s="24">
        <v>262.7</v>
      </c>
      <c r="TA46" s="24">
        <v>263.2</v>
      </c>
      <c r="TB46" s="24">
        <v>270.2</v>
      </c>
      <c r="TC46" s="24">
        <v>268.8</v>
      </c>
      <c r="TD46" s="24">
        <v>258.3</v>
      </c>
      <c r="TE46" s="24">
        <v>272.89999999999998</v>
      </c>
      <c r="TF46" s="24">
        <v>267.60000000000002</v>
      </c>
      <c r="TG46" s="24">
        <v>262.89999999999998</v>
      </c>
      <c r="TH46" s="24">
        <v>245.5</v>
      </c>
      <c r="TI46" s="24">
        <v>273.5</v>
      </c>
      <c r="TJ46" s="24">
        <v>286.3</v>
      </c>
      <c r="TK46" s="24">
        <v>270.7</v>
      </c>
      <c r="TL46" s="24">
        <v>264.89999999999998</v>
      </c>
      <c r="TM46" s="24">
        <v>264.10000000000002</v>
      </c>
      <c r="TN46" s="24">
        <v>266.2</v>
      </c>
      <c r="TO46" s="24">
        <v>261.3</v>
      </c>
      <c r="TP46" s="24">
        <v>268</v>
      </c>
      <c r="TQ46" s="24">
        <v>264</v>
      </c>
      <c r="TR46" s="24">
        <v>264</v>
      </c>
      <c r="TS46" s="24">
        <v>259.39999999999998</v>
      </c>
      <c r="TT46" s="24">
        <v>249.2</v>
      </c>
      <c r="TU46" s="24">
        <v>226.5</v>
      </c>
      <c r="TV46" s="24">
        <v>293.3</v>
      </c>
      <c r="TW46" s="24">
        <v>288.3</v>
      </c>
      <c r="TX46" s="24">
        <v>239.6</v>
      </c>
      <c r="TY46" s="24">
        <v>304.2</v>
      </c>
      <c r="TZ46" s="24">
        <v>257.39999999999998</v>
      </c>
      <c r="UA46" s="24">
        <v>283.89999999999998</v>
      </c>
      <c r="UB46" s="24">
        <v>292.7</v>
      </c>
      <c r="UC46" s="24">
        <v>299.89999999999998</v>
      </c>
      <c r="UD46" s="24">
        <v>308.89999999999998</v>
      </c>
      <c r="UE46" s="24">
        <v>316.10000000000002</v>
      </c>
      <c r="UF46" s="24">
        <v>298.89999999999998</v>
      </c>
      <c r="UG46" s="24">
        <v>293.2</v>
      </c>
      <c r="UH46" s="24">
        <v>299.7</v>
      </c>
      <c r="UI46" s="24">
        <v>289.60000000000002</v>
      </c>
      <c r="UJ46" s="24">
        <v>283.39999999999998</v>
      </c>
      <c r="UK46" s="24">
        <v>280.5</v>
      </c>
      <c r="UL46" s="24">
        <v>280</v>
      </c>
      <c r="UM46" s="24">
        <v>282.5</v>
      </c>
      <c r="UN46" s="24">
        <v>291</v>
      </c>
      <c r="UO46" s="24">
        <v>281.8</v>
      </c>
      <c r="UP46" s="24">
        <v>280.39999999999998</v>
      </c>
      <c r="UQ46" s="24">
        <v>275.7</v>
      </c>
      <c r="UR46" s="24">
        <v>267.10000000000002</v>
      </c>
      <c r="US46" s="24">
        <v>300.3</v>
      </c>
      <c r="UT46" s="24">
        <v>281.7</v>
      </c>
      <c r="UU46" s="24">
        <v>281.3</v>
      </c>
      <c r="UV46" s="24">
        <v>281.10000000000002</v>
      </c>
      <c r="UW46" s="24">
        <v>276.2</v>
      </c>
      <c r="UX46" s="24">
        <v>272.2</v>
      </c>
      <c r="UY46" s="24">
        <v>284.89999999999998</v>
      </c>
      <c r="UZ46" s="24">
        <v>293.7</v>
      </c>
      <c r="VA46" s="24">
        <v>289.39999999999998</v>
      </c>
      <c r="VB46" s="24">
        <v>302.3</v>
      </c>
      <c r="VC46" s="24">
        <v>295.60000000000002</v>
      </c>
      <c r="VD46" s="24">
        <v>294</v>
      </c>
      <c r="VE46" s="24">
        <v>291.10000000000002</v>
      </c>
      <c r="VF46" s="24">
        <v>284.8</v>
      </c>
      <c r="VG46" s="24">
        <v>300.3</v>
      </c>
      <c r="VH46" s="24">
        <v>279.89999999999998</v>
      </c>
      <c r="VI46" s="24">
        <v>280.3</v>
      </c>
      <c r="VJ46" s="24">
        <v>289.60000000000002</v>
      </c>
      <c r="VK46" s="24">
        <v>284.7</v>
      </c>
      <c r="VL46" s="24">
        <v>296.89999999999998</v>
      </c>
      <c r="VM46" s="24">
        <v>293.60000000000002</v>
      </c>
      <c r="VN46" s="24">
        <v>287.39999999999998</v>
      </c>
      <c r="VO46" s="24">
        <v>276.5</v>
      </c>
      <c r="VP46" s="24">
        <v>270.7</v>
      </c>
      <c r="VQ46" s="24">
        <v>300.89999999999998</v>
      </c>
      <c r="VR46" s="24">
        <v>306.39999999999998</v>
      </c>
      <c r="VS46" s="24">
        <v>290.60000000000002</v>
      </c>
      <c r="VT46" s="24">
        <v>293.2</v>
      </c>
      <c r="VU46" s="24">
        <v>296</v>
      </c>
      <c r="VV46" s="24">
        <v>296.2</v>
      </c>
      <c r="VW46" s="24">
        <v>302</v>
      </c>
      <c r="VX46" s="24">
        <v>283.2</v>
      </c>
      <c r="VY46" s="24">
        <v>286.39999999999998</v>
      </c>
      <c r="VZ46" s="24">
        <v>272</v>
      </c>
      <c r="WA46" s="24">
        <v>284.8</v>
      </c>
      <c r="WB46" s="24">
        <v>287.7</v>
      </c>
      <c r="WC46" s="24">
        <v>274.7</v>
      </c>
      <c r="WD46" s="24">
        <v>280.2</v>
      </c>
      <c r="WE46" s="24">
        <v>279.8</v>
      </c>
      <c r="WF46" s="24">
        <v>285.3</v>
      </c>
      <c r="WG46" s="24">
        <v>281.5</v>
      </c>
      <c r="WH46" s="24">
        <v>287</v>
      </c>
      <c r="WI46" s="24">
        <v>277.60000000000002</v>
      </c>
      <c r="WJ46" s="24">
        <v>299.10000000000002</v>
      </c>
      <c r="WK46" s="24">
        <v>274.89999999999998</v>
      </c>
      <c r="WL46" s="24">
        <v>260.3</v>
      </c>
      <c r="WM46" s="24">
        <v>278.89999999999998</v>
      </c>
      <c r="WN46" s="24">
        <v>284.2</v>
      </c>
      <c r="WO46" s="24">
        <v>303.3</v>
      </c>
      <c r="WP46" s="24">
        <v>287.39999999999998</v>
      </c>
      <c r="WQ46" s="24">
        <v>269.39999999999998</v>
      </c>
      <c r="WR46" s="24">
        <v>274.2</v>
      </c>
      <c r="WS46" s="24">
        <v>274.60000000000002</v>
      </c>
      <c r="WT46" s="24">
        <v>276.89999999999998</v>
      </c>
      <c r="WU46" s="24">
        <v>276.60000000000002</v>
      </c>
      <c r="WV46" s="24">
        <v>278.39999999999998</v>
      </c>
      <c r="WW46" s="24">
        <v>279</v>
      </c>
      <c r="WX46" s="24">
        <v>277.7</v>
      </c>
      <c r="WY46" s="24">
        <v>285</v>
      </c>
      <c r="WZ46" s="24">
        <v>285</v>
      </c>
      <c r="XA46" s="24">
        <v>272</v>
      </c>
      <c r="XB46" s="24">
        <v>258</v>
      </c>
      <c r="XC46" s="24">
        <v>273</v>
      </c>
      <c r="XD46" s="24">
        <v>273</v>
      </c>
      <c r="XE46" s="24">
        <v>283</v>
      </c>
      <c r="XF46" s="24">
        <v>284</v>
      </c>
      <c r="XG46" s="24">
        <v>267</v>
      </c>
      <c r="XH46" s="24">
        <v>286</v>
      </c>
      <c r="XI46" s="24">
        <v>293</v>
      </c>
      <c r="XJ46" s="24">
        <v>281</v>
      </c>
      <c r="XK46" s="24">
        <v>276</v>
      </c>
      <c r="XL46" s="24">
        <v>276</v>
      </c>
      <c r="XM46" s="24">
        <v>295</v>
      </c>
      <c r="XN46" s="24">
        <v>277</v>
      </c>
      <c r="XO46" s="24">
        <v>276</v>
      </c>
      <c r="XP46" s="24">
        <v>280.371002132196</v>
      </c>
      <c r="XQ46" s="24">
        <v>274</v>
      </c>
      <c r="XR46" s="24">
        <v>285</v>
      </c>
      <c r="XS46" s="24">
        <v>282</v>
      </c>
      <c r="XT46" s="24">
        <v>270</v>
      </c>
      <c r="XU46" s="24">
        <v>268</v>
      </c>
      <c r="XV46" s="24">
        <v>283</v>
      </c>
      <c r="XW46" s="24">
        <v>279</v>
      </c>
      <c r="XX46" s="24">
        <v>283</v>
      </c>
      <c r="XY46" s="24">
        <v>277</v>
      </c>
      <c r="XZ46" s="24">
        <v>272</v>
      </c>
      <c r="YA46" s="24">
        <v>266</v>
      </c>
      <c r="YB46" s="24">
        <v>288</v>
      </c>
      <c r="YC46" s="24">
        <v>281</v>
      </c>
      <c r="YD46" s="24">
        <v>279</v>
      </c>
      <c r="YE46" s="24">
        <v>293</v>
      </c>
      <c r="YF46" s="24">
        <v>293</v>
      </c>
      <c r="YG46" s="24">
        <v>300</v>
      </c>
      <c r="YH46" s="24">
        <v>293</v>
      </c>
      <c r="YI46" s="24">
        <v>283</v>
      </c>
      <c r="YJ46" s="24">
        <v>277</v>
      </c>
      <c r="YK46" s="24">
        <v>274</v>
      </c>
      <c r="YL46" s="24">
        <v>284</v>
      </c>
      <c r="YM46" s="24">
        <v>284</v>
      </c>
      <c r="YN46" s="24">
        <v>289</v>
      </c>
      <c r="YO46" s="24">
        <v>275</v>
      </c>
      <c r="YP46" s="24">
        <v>274</v>
      </c>
      <c r="YQ46" s="24">
        <v>292</v>
      </c>
      <c r="YR46" s="24">
        <v>289</v>
      </c>
      <c r="YS46" s="24">
        <v>285</v>
      </c>
      <c r="YT46" s="24">
        <v>292</v>
      </c>
      <c r="YU46" s="24">
        <v>296</v>
      </c>
      <c r="YV46" s="24">
        <v>296</v>
      </c>
      <c r="YW46" s="24">
        <v>278</v>
      </c>
      <c r="YX46" s="24">
        <v>233</v>
      </c>
      <c r="YY46" s="24">
        <v>317</v>
      </c>
      <c r="YZ46" s="24">
        <v>345</v>
      </c>
      <c r="ZA46" s="24">
        <v>294</v>
      </c>
      <c r="ZB46" s="24">
        <v>291</v>
      </c>
      <c r="ZC46" s="24">
        <v>274</v>
      </c>
      <c r="ZD46" s="24">
        <v>296</v>
      </c>
      <c r="ZE46" s="24">
        <v>290</v>
      </c>
      <c r="ZF46" s="24">
        <v>278</v>
      </c>
      <c r="ZG46" s="24">
        <v>282</v>
      </c>
      <c r="ZH46" s="24">
        <v>269</v>
      </c>
      <c r="ZI46" s="24">
        <v>286</v>
      </c>
      <c r="ZJ46" s="24">
        <v>281</v>
      </c>
      <c r="ZK46" s="24">
        <v>278</v>
      </c>
      <c r="ZL46" s="24">
        <v>274</v>
      </c>
      <c r="ZM46" s="24">
        <v>273</v>
      </c>
      <c r="ZN46" s="24">
        <v>296</v>
      </c>
      <c r="ZO46" s="24">
        <v>285</v>
      </c>
      <c r="ZP46" s="24">
        <v>276</v>
      </c>
      <c r="ZQ46" s="24">
        <v>272</v>
      </c>
      <c r="ZR46" s="24">
        <v>258</v>
      </c>
      <c r="ZS46" s="24">
        <v>291</v>
      </c>
      <c r="ZT46" s="24">
        <v>275</v>
      </c>
      <c r="ZU46" s="24">
        <v>271</v>
      </c>
      <c r="ZV46" s="24">
        <v>284</v>
      </c>
      <c r="ZW46" s="24">
        <v>279</v>
      </c>
      <c r="ZX46" s="24">
        <v>291</v>
      </c>
      <c r="ZY46" s="24">
        <v>282</v>
      </c>
      <c r="ZZ46" s="24">
        <v>283</v>
      </c>
      <c r="AAA46" s="24">
        <v>272</v>
      </c>
      <c r="AAB46" s="24">
        <v>273</v>
      </c>
      <c r="AAC46" s="24">
        <v>271</v>
      </c>
      <c r="AAD46" s="24">
        <v>279</v>
      </c>
      <c r="AAE46" s="24">
        <v>283</v>
      </c>
      <c r="AAF46" s="24">
        <v>277</v>
      </c>
      <c r="AAG46" s="24">
        <v>284</v>
      </c>
      <c r="AAH46" s="24">
        <v>295</v>
      </c>
      <c r="AAI46" s="24">
        <v>276</v>
      </c>
      <c r="AAJ46" s="24">
        <v>264</v>
      </c>
      <c r="AAK46" s="24">
        <v>291</v>
      </c>
      <c r="AAL46" s="24">
        <v>282</v>
      </c>
      <c r="AAM46" s="24">
        <v>253</v>
      </c>
      <c r="AAN46" s="24">
        <v>280</v>
      </c>
      <c r="AAO46" s="24">
        <v>288</v>
      </c>
      <c r="AAP46" s="24">
        <v>292</v>
      </c>
      <c r="AAQ46" s="24">
        <v>306</v>
      </c>
      <c r="AAR46" s="24">
        <v>300</v>
      </c>
      <c r="AAS46" s="24">
        <v>285</v>
      </c>
      <c r="AAT46" s="24">
        <v>292</v>
      </c>
      <c r="AAU46" s="24">
        <v>281</v>
      </c>
      <c r="AAV46" s="24">
        <v>292</v>
      </c>
      <c r="AAW46" s="24">
        <v>289</v>
      </c>
      <c r="AAX46" s="24">
        <v>282</v>
      </c>
      <c r="AAY46" s="24">
        <v>297</v>
      </c>
      <c r="AAZ46" s="24">
        <v>290</v>
      </c>
      <c r="ABA46" s="24">
        <v>285</v>
      </c>
      <c r="ABB46" s="24">
        <v>283</v>
      </c>
      <c r="ABC46" s="24">
        <v>279</v>
      </c>
      <c r="ABD46" s="24">
        <v>287</v>
      </c>
      <c r="ABE46" s="24">
        <v>293</v>
      </c>
      <c r="ABF46" s="24">
        <v>276</v>
      </c>
      <c r="ABG46" s="24">
        <v>248</v>
      </c>
      <c r="ABH46" s="24">
        <v>245</v>
      </c>
      <c r="ABI46" s="24">
        <v>171</v>
      </c>
      <c r="ABJ46" s="24">
        <v>316</v>
      </c>
      <c r="ABK46" s="24">
        <v>269</v>
      </c>
      <c r="ABL46" s="24">
        <v>290</v>
      </c>
      <c r="ABM46" s="24">
        <v>287</v>
      </c>
      <c r="ABN46" s="24">
        <v>288</v>
      </c>
      <c r="ABO46" s="24">
        <v>293</v>
      </c>
      <c r="ABP46" s="24">
        <v>282</v>
      </c>
      <c r="ABQ46" s="24">
        <v>283</v>
      </c>
      <c r="ABR46" s="24">
        <v>289</v>
      </c>
      <c r="ABS46" s="24">
        <v>296</v>
      </c>
      <c r="ABT46" s="24">
        <v>291</v>
      </c>
      <c r="ABU46" s="24">
        <v>283</v>
      </c>
      <c r="ABV46" s="24">
        <v>286</v>
      </c>
      <c r="ABW46" s="24">
        <v>309</v>
      </c>
      <c r="ABX46" s="24">
        <v>298</v>
      </c>
      <c r="ABY46" s="24">
        <v>292</v>
      </c>
      <c r="ABZ46" s="24">
        <v>286</v>
      </c>
      <c r="ACA46" s="24">
        <v>296</v>
      </c>
      <c r="ACB46" s="24">
        <v>289</v>
      </c>
      <c r="ACC46" s="24">
        <v>288</v>
      </c>
      <c r="ACD46" s="24">
        <v>288</v>
      </c>
      <c r="ACE46" s="24">
        <v>291</v>
      </c>
      <c r="ACF46" s="24">
        <v>308</v>
      </c>
      <c r="ACG46" s="24">
        <v>299</v>
      </c>
      <c r="ACH46" s="24">
        <v>290</v>
      </c>
      <c r="ACI46" s="24">
        <v>291</v>
      </c>
      <c r="ACJ46" s="24">
        <v>310</v>
      </c>
      <c r="ACK46" s="24">
        <v>293</v>
      </c>
      <c r="ACL46" s="24">
        <v>293</v>
      </c>
      <c r="ACM46" s="24">
        <v>302</v>
      </c>
      <c r="ACN46" s="24">
        <v>295</v>
      </c>
      <c r="ACO46" s="24">
        <v>309</v>
      </c>
      <c r="ACP46" s="24">
        <v>315</v>
      </c>
      <c r="ACQ46" s="24">
        <v>320</v>
      </c>
      <c r="ACR46" s="24">
        <v>323</v>
      </c>
      <c r="ACS46" s="24">
        <v>319</v>
      </c>
      <c r="ACT46" s="24">
        <v>338</v>
      </c>
      <c r="ACU46" s="24">
        <v>328</v>
      </c>
      <c r="ACV46" s="24">
        <v>318</v>
      </c>
      <c r="ACW46" s="24">
        <v>313</v>
      </c>
      <c r="ACX46" s="24">
        <v>339</v>
      </c>
      <c r="ACY46" s="24">
        <v>324</v>
      </c>
      <c r="ACZ46" s="24">
        <v>313</v>
      </c>
      <c r="ADA46" s="24">
        <v>301</v>
      </c>
      <c r="ADB46" s="24">
        <v>298</v>
      </c>
      <c r="ADC46" s="24">
        <v>302</v>
      </c>
      <c r="ADD46" s="24">
        <v>303</v>
      </c>
      <c r="ADE46" s="24">
        <v>304</v>
      </c>
      <c r="ADF46" s="24">
        <v>294</v>
      </c>
      <c r="ADG46" s="24">
        <v>291</v>
      </c>
      <c r="ADH46" s="24">
        <v>295</v>
      </c>
      <c r="ADI46" s="24">
        <v>272</v>
      </c>
      <c r="ADJ46" s="24">
        <v>307</v>
      </c>
      <c r="ADK46" s="24">
        <v>301</v>
      </c>
      <c r="ADL46" s="24">
        <v>311</v>
      </c>
      <c r="ADM46" s="24">
        <v>305</v>
      </c>
      <c r="ADN46" s="24">
        <v>305</v>
      </c>
      <c r="ADO46" s="24">
        <v>296</v>
      </c>
      <c r="ADP46" s="24">
        <v>275</v>
      </c>
      <c r="ADQ46" s="24">
        <v>292</v>
      </c>
      <c r="ADR46" s="24">
        <v>307</v>
      </c>
      <c r="ADS46" s="24">
        <v>310</v>
      </c>
      <c r="ADT46" s="24">
        <v>308</v>
      </c>
      <c r="ADU46" s="24">
        <v>307</v>
      </c>
      <c r="ADV46" s="24">
        <v>304</v>
      </c>
      <c r="ADW46" s="24">
        <v>293</v>
      </c>
      <c r="ADX46" s="24">
        <v>301</v>
      </c>
      <c r="ADY46" s="24">
        <v>301</v>
      </c>
      <c r="ADZ46" s="24">
        <v>293</v>
      </c>
      <c r="AEA46" s="24">
        <v>298</v>
      </c>
      <c r="AEB46" s="24">
        <v>311</v>
      </c>
      <c r="AEC46" s="24">
        <v>307</v>
      </c>
      <c r="AED46" s="24">
        <v>302</v>
      </c>
      <c r="AEE46" s="24">
        <v>300</v>
      </c>
      <c r="AEF46" s="24">
        <v>302</v>
      </c>
      <c r="AEG46" s="24">
        <v>319</v>
      </c>
      <c r="AEH46" s="24">
        <v>309</v>
      </c>
      <c r="AEI46" s="24">
        <v>300</v>
      </c>
      <c r="AEJ46" s="24">
        <v>298</v>
      </c>
      <c r="AEK46" s="24">
        <v>300</v>
      </c>
      <c r="AEL46" s="24">
        <v>300</v>
      </c>
      <c r="AEM46" s="24">
        <v>303</v>
      </c>
      <c r="AEN46" s="24">
        <v>300</v>
      </c>
      <c r="AEO46" s="24">
        <v>308</v>
      </c>
      <c r="AEP46" s="24">
        <v>293</v>
      </c>
      <c r="AEQ46" s="24">
        <v>300</v>
      </c>
      <c r="AER46" s="24">
        <v>300</v>
      </c>
      <c r="AES46" s="24">
        <v>289</v>
      </c>
      <c r="AET46" s="24">
        <v>298</v>
      </c>
      <c r="AEU46" s="24">
        <v>303</v>
      </c>
      <c r="AEV46" s="24">
        <v>301</v>
      </c>
      <c r="AEW46" s="24">
        <v>297</v>
      </c>
      <c r="AEX46" s="24">
        <v>184</v>
      </c>
      <c r="AEY46" s="24">
        <v>304</v>
      </c>
      <c r="AEZ46" s="24">
        <v>302</v>
      </c>
      <c r="AFA46" s="24">
        <v>296</v>
      </c>
      <c r="AFB46" s="24">
        <v>302</v>
      </c>
      <c r="AFC46" s="24">
        <v>300</v>
      </c>
      <c r="AFD46" s="24">
        <v>286</v>
      </c>
      <c r="AFE46" s="24">
        <v>268</v>
      </c>
      <c r="AFF46" s="24">
        <v>300</v>
      </c>
      <c r="AFG46" s="24">
        <v>273</v>
      </c>
      <c r="AFH46" s="24">
        <v>256</v>
      </c>
      <c r="AFI46" s="24">
        <v>299</v>
      </c>
      <c r="AFJ46" s="24">
        <v>306</v>
      </c>
      <c r="AFK46" s="24">
        <v>305</v>
      </c>
      <c r="AFL46" s="24">
        <v>296</v>
      </c>
      <c r="AFM46" s="24">
        <v>299</v>
      </c>
      <c r="AFN46" s="24">
        <v>311</v>
      </c>
      <c r="AFO46" s="24">
        <v>298</v>
      </c>
      <c r="AFP46" s="24">
        <v>301</v>
      </c>
      <c r="AFQ46" s="24">
        <v>296</v>
      </c>
      <c r="AFR46" s="24">
        <v>297</v>
      </c>
      <c r="AFS46" s="24">
        <v>306</v>
      </c>
      <c r="AFT46" s="24">
        <v>291</v>
      </c>
      <c r="AFU46" s="24">
        <v>309</v>
      </c>
      <c r="AFV46" s="24">
        <v>300</v>
      </c>
      <c r="AFW46" s="24">
        <v>294</v>
      </c>
      <c r="AFX46" s="24">
        <v>293</v>
      </c>
      <c r="AFY46" s="24">
        <v>294</v>
      </c>
      <c r="AFZ46" s="24">
        <v>285</v>
      </c>
      <c r="AGA46" s="24">
        <v>282</v>
      </c>
      <c r="AGB46" s="24">
        <v>290</v>
      </c>
      <c r="AGC46" s="24">
        <v>293</v>
      </c>
      <c r="AGD46" s="24">
        <v>309</v>
      </c>
      <c r="AGE46" s="24">
        <v>306</v>
      </c>
      <c r="AGF46" s="24">
        <v>298</v>
      </c>
      <c r="AGG46" s="24">
        <v>292</v>
      </c>
      <c r="AGH46" s="24">
        <v>298</v>
      </c>
      <c r="AGI46" s="24">
        <v>306</v>
      </c>
      <c r="AGJ46" s="24">
        <v>304</v>
      </c>
      <c r="AGK46" s="24">
        <v>293</v>
      </c>
      <c r="AGL46" s="24">
        <v>299</v>
      </c>
      <c r="AGM46" s="24">
        <v>301</v>
      </c>
      <c r="AGN46" s="24">
        <v>311</v>
      </c>
      <c r="AGO46" s="24">
        <v>310</v>
      </c>
      <c r="AGP46" s="24">
        <v>307</v>
      </c>
      <c r="AGQ46" s="24">
        <v>299</v>
      </c>
      <c r="AGR46" s="24">
        <v>290</v>
      </c>
      <c r="AGS46" s="24">
        <v>301</v>
      </c>
      <c r="AGT46" s="24">
        <v>314</v>
      </c>
      <c r="AGU46" s="24">
        <v>305</v>
      </c>
      <c r="AGV46" s="24">
        <v>292</v>
      </c>
      <c r="AGW46" s="24">
        <v>314</v>
      </c>
      <c r="AGX46" s="24">
        <v>300</v>
      </c>
      <c r="AGY46" s="24">
        <v>308</v>
      </c>
      <c r="AGZ46" s="24">
        <v>305</v>
      </c>
      <c r="AHA46" s="24">
        <v>296</v>
      </c>
      <c r="AHB46" s="24">
        <v>304</v>
      </c>
      <c r="AHC46" s="24">
        <v>302</v>
      </c>
      <c r="AHD46" s="24">
        <v>305</v>
      </c>
      <c r="AHE46" s="24">
        <v>266</v>
      </c>
      <c r="AHF46" s="24">
        <v>306</v>
      </c>
      <c r="AHG46" s="24">
        <v>305</v>
      </c>
      <c r="AHH46" s="24">
        <v>308</v>
      </c>
      <c r="AHI46" s="24">
        <v>303</v>
      </c>
      <c r="AHJ46" s="24">
        <v>295</v>
      </c>
      <c r="AHK46" s="24">
        <v>303</v>
      </c>
      <c r="AHL46" s="24">
        <v>303</v>
      </c>
      <c r="AHM46" s="24">
        <v>304</v>
      </c>
      <c r="AHN46" s="24">
        <v>310</v>
      </c>
      <c r="AHO46" s="24">
        <v>309</v>
      </c>
      <c r="AHP46" s="24">
        <v>303</v>
      </c>
      <c r="AHQ46" s="24">
        <v>304</v>
      </c>
      <c r="AHR46" s="24">
        <v>305</v>
      </c>
      <c r="AHS46" s="24">
        <v>309</v>
      </c>
      <c r="AHT46" s="24">
        <v>301</v>
      </c>
      <c r="AHU46" s="24">
        <v>295</v>
      </c>
      <c r="AHV46" s="24">
        <v>319</v>
      </c>
      <c r="AHW46" s="24">
        <v>309</v>
      </c>
      <c r="AHX46" s="24">
        <v>315</v>
      </c>
      <c r="AHY46" s="24">
        <v>304</v>
      </c>
      <c r="AHZ46" s="24">
        <v>294</v>
      </c>
      <c r="AIA46" s="24">
        <v>309</v>
      </c>
      <c r="AIB46" s="24">
        <v>294</v>
      </c>
      <c r="AIC46" s="24">
        <v>300</v>
      </c>
      <c r="AID46" s="24">
        <v>301</v>
      </c>
      <c r="AIE46" s="24">
        <v>301</v>
      </c>
      <c r="AIF46" s="24">
        <v>306</v>
      </c>
      <c r="AIG46" s="24">
        <v>305</v>
      </c>
      <c r="AIH46" s="24">
        <v>295</v>
      </c>
      <c r="AII46" s="24">
        <v>289</v>
      </c>
      <c r="AIJ46" s="24">
        <v>295</v>
      </c>
      <c r="AIK46" s="24">
        <v>313</v>
      </c>
      <c r="AIL46" s="24">
        <v>299</v>
      </c>
      <c r="AIM46" s="24">
        <v>287</v>
      </c>
      <c r="AIN46" s="24">
        <v>288</v>
      </c>
      <c r="AIO46" s="24">
        <v>302</v>
      </c>
      <c r="AIP46" s="24">
        <v>311</v>
      </c>
      <c r="AIQ46" s="24">
        <v>298</v>
      </c>
      <c r="AIR46" s="24">
        <v>296</v>
      </c>
      <c r="AIS46" s="24">
        <v>280</v>
      </c>
      <c r="AIT46" s="24">
        <v>303</v>
      </c>
      <c r="AIU46" s="24">
        <v>305</v>
      </c>
      <c r="AIV46" s="24">
        <v>297</v>
      </c>
      <c r="AIW46" s="24">
        <v>294</v>
      </c>
      <c r="AIX46" s="24">
        <v>281</v>
      </c>
      <c r="AIY46" s="24">
        <v>291</v>
      </c>
      <c r="AIZ46" s="24">
        <v>295</v>
      </c>
      <c r="AJA46" s="24">
        <v>286</v>
      </c>
      <c r="AJB46" s="24">
        <v>285</v>
      </c>
      <c r="AJC46" s="24">
        <v>289</v>
      </c>
      <c r="AJD46" s="24">
        <v>295</v>
      </c>
      <c r="AJE46" s="24">
        <v>293</v>
      </c>
      <c r="AJF46" s="24">
        <v>286</v>
      </c>
      <c r="AJG46" s="24">
        <v>274</v>
      </c>
      <c r="AJH46" s="24">
        <v>281</v>
      </c>
      <c r="AJI46" s="24">
        <v>291</v>
      </c>
      <c r="AJJ46" s="24">
        <v>294</v>
      </c>
      <c r="AJK46" s="24">
        <v>288</v>
      </c>
      <c r="AJL46" s="24">
        <v>281</v>
      </c>
      <c r="AJM46" s="24">
        <v>285</v>
      </c>
      <c r="AJN46" s="24">
        <v>294</v>
      </c>
      <c r="AJO46" s="24">
        <v>303</v>
      </c>
      <c r="AJP46" s="24">
        <v>291</v>
      </c>
      <c r="AJQ46" s="24">
        <v>286</v>
      </c>
      <c r="AJR46" s="24">
        <v>286</v>
      </c>
      <c r="AJS46" s="24">
        <v>308</v>
      </c>
      <c r="AJT46" s="24">
        <v>295</v>
      </c>
      <c r="AJU46" s="24">
        <v>291</v>
      </c>
      <c r="AJV46" s="24">
        <v>308</v>
      </c>
      <c r="AJW46" s="24">
        <v>299</v>
      </c>
      <c r="AJX46" s="24">
        <v>299</v>
      </c>
      <c r="AJY46" s="24">
        <v>300</v>
      </c>
      <c r="AJZ46" s="24">
        <v>299</v>
      </c>
      <c r="AKA46" s="24">
        <v>297</v>
      </c>
      <c r="AKB46" s="24">
        <v>288</v>
      </c>
      <c r="AKC46" s="24">
        <v>311</v>
      </c>
      <c r="AKD46" s="24">
        <v>288</v>
      </c>
      <c r="AKE46" s="24">
        <v>278</v>
      </c>
      <c r="AKF46" s="24">
        <v>296</v>
      </c>
      <c r="AKG46" s="24">
        <v>290</v>
      </c>
      <c r="AKH46" s="24">
        <v>312</v>
      </c>
      <c r="AKI46" s="24">
        <v>309</v>
      </c>
      <c r="AKJ46" s="24">
        <v>301</v>
      </c>
      <c r="AKK46" s="24">
        <v>310</v>
      </c>
      <c r="AKL46" s="24">
        <v>307</v>
      </c>
      <c r="AKM46" s="24">
        <v>302</v>
      </c>
      <c r="AKN46" s="24">
        <v>309</v>
      </c>
      <c r="AKO46" s="24">
        <v>276</v>
      </c>
      <c r="AKP46" s="24">
        <v>313</v>
      </c>
      <c r="AKQ46" s="24">
        <v>318</v>
      </c>
      <c r="AKR46" s="24">
        <v>299</v>
      </c>
      <c r="AKS46" s="24">
        <v>301</v>
      </c>
      <c r="AKT46" s="24">
        <v>313</v>
      </c>
      <c r="AKU46" s="24">
        <v>305</v>
      </c>
      <c r="AKV46" s="24">
        <v>296</v>
      </c>
      <c r="AKW46" s="24">
        <v>297</v>
      </c>
      <c r="AKX46" s="24">
        <v>287</v>
      </c>
      <c r="AKY46" s="24">
        <v>301</v>
      </c>
      <c r="AKZ46" s="24">
        <v>319</v>
      </c>
      <c r="ALA46" s="24">
        <v>315</v>
      </c>
      <c r="ALB46" s="24">
        <v>308</v>
      </c>
      <c r="ALC46" s="24">
        <v>294</v>
      </c>
      <c r="ALD46" s="24">
        <v>320</v>
      </c>
      <c r="ALE46" s="24">
        <v>310</v>
      </c>
      <c r="ALF46" s="24">
        <v>311</v>
      </c>
      <c r="ALG46" s="24">
        <v>298</v>
      </c>
      <c r="ALH46" s="24">
        <v>302</v>
      </c>
      <c r="ALI46" s="24">
        <v>314</v>
      </c>
      <c r="ALJ46" s="24">
        <v>318</v>
      </c>
      <c r="ALK46" s="24">
        <v>309</v>
      </c>
      <c r="ALL46" s="24">
        <v>316</v>
      </c>
      <c r="ALM46" s="24">
        <v>318</v>
      </c>
      <c r="ALN46" s="24">
        <v>316</v>
      </c>
      <c r="ALO46" s="24">
        <v>304</v>
      </c>
      <c r="ALP46" s="24">
        <v>299</v>
      </c>
      <c r="ALQ46" s="24">
        <v>297</v>
      </c>
      <c r="ALR46" s="24">
        <v>304</v>
      </c>
      <c r="ALS46" s="24">
        <v>303</v>
      </c>
      <c r="ALT46" s="24">
        <v>294</v>
      </c>
      <c r="ALU46" s="24">
        <v>319</v>
      </c>
      <c r="ALV46" s="24">
        <v>316</v>
      </c>
      <c r="ALW46" s="24">
        <v>313</v>
      </c>
      <c r="ALX46" s="24">
        <v>300</v>
      </c>
      <c r="ALY46" s="24">
        <v>294</v>
      </c>
      <c r="ALZ46" s="24">
        <v>302</v>
      </c>
      <c r="AMA46" s="24">
        <v>308</v>
      </c>
      <c r="AMB46" s="24">
        <v>309</v>
      </c>
      <c r="AMC46" s="24">
        <v>306</v>
      </c>
      <c r="AMD46" s="24">
        <v>318</v>
      </c>
      <c r="AME46" s="24">
        <v>313</v>
      </c>
      <c r="AMF46" s="24">
        <v>317</v>
      </c>
      <c r="AMG46" s="24">
        <v>298</v>
      </c>
      <c r="AMH46" s="24">
        <v>304</v>
      </c>
      <c r="AMI46" s="24">
        <v>320</v>
      </c>
      <c r="AMJ46" s="24">
        <v>331</v>
      </c>
      <c r="AMK46" s="24">
        <v>308</v>
      </c>
      <c r="AML46" s="24">
        <v>304</v>
      </c>
      <c r="AMM46" s="24">
        <v>296</v>
      </c>
      <c r="AMN46" s="24">
        <v>304</v>
      </c>
      <c r="AMO46" s="24">
        <v>311</v>
      </c>
      <c r="AMP46" s="24">
        <v>299</v>
      </c>
      <c r="AMQ46" s="24">
        <v>303</v>
      </c>
      <c r="AMR46" s="24">
        <v>296</v>
      </c>
      <c r="AMS46" s="24">
        <v>297</v>
      </c>
      <c r="AMT46" s="24">
        <v>298</v>
      </c>
      <c r="AMU46" s="24">
        <v>300</v>
      </c>
      <c r="AMV46" s="24">
        <v>295</v>
      </c>
      <c r="AMW46" s="24">
        <v>292</v>
      </c>
      <c r="AMX46" s="24">
        <v>305</v>
      </c>
      <c r="AMY46" s="24">
        <v>300</v>
      </c>
      <c r="AMZ46" s="24">
        <v>298</v>
      </c>
      <c r="ANA46" s="24">
        <v>298</v>
      </c>
      <c r="ANB46" s="24">
        <v>301</v>
      </c>
      <c r="ANC46" s="24">
        <v>318</v>
      </c>
      <c r="AND46" s="24">
        <v>321</v>
      </c>
      <c r="ANE46" s="24">
        <v>319</v>
      </c>
      <c r="ANF46" s="24">
        <v>297</v>
      </c>
      <c r="ANG46" s="24">
        <v>295</v>
      </c>
      <c r="ANH46" s="24">
        <v>314</v>
      </c>
      <c r="ANI46" s="24">
        <v>307</v>
      </c>
      <c r="ANJ46" s="24">
        <v>303</v>
      </c>
      <c r="ANK46" s="24">
        <v>303</v>
      </c>
      <c r="ANL46" s="24">
        <v>296</v>
      </c>
      <c r="ANM46" s="24">
        <v>314</v>
      </c>
      <c r="ANN46" s="24">
        <v>321</v>
      </c>
      <c r="ANO46" s="24">
        <v>309</v>
      </c>
      <c r="ANP46" s="24">
        <v>316</v>
      </c>
      <c r="ANQ46" s="24">
        <v>303</v>
      </c>
      <c r="ANR46" s="24">
        <v>312</v>
      </c>
      <c r="ANS46" s="24">
        <v>315</v>
      </c>
      <c r="ANT46" s="24">
        <v>313</v>
      </c>
      <c r="ANU46" s="24">
        <v>307</v>
      </c>
      <c r="ANV46" s="24">
        <v>310</v>
      </c>
      <c r="ANW46" s="24">
        <v>315</v>
      </c>
      <c r="ANX46" s="24">
        <v>309</v>
      </c>
      <c r="ANY46" s="24">
        <v>317</v>
      </c>
      <c r="ANZ46" s="24">
        <v>291</v>
      </c>
      <c r="AOA46" s="24">
        <v>294</v>
      </c>
      <c r="AOB46" s="24">
        <v>318</v>
      </c>
      <c r="AOC46" s="24">
        <v>313</v>
      </c>
      <c r="AOD46" s="24">
        <v>309</v>
      </c>
      <c r="AOE46" s="24">
        <v>306</v>
      </c>
      <c r="AOF46" s="24">
        <v>299</v>
      </c>
      <c r="AOG46" s="24">
        <v>321</v>
      </c>
      <c r="AOH46" s="24">
        <v>308</v>
      </c>
      <c r="AOI46" s="24">
        <v>316</v>
      </c>
      <c r="AOJ46" s="24">
        <v>297</v>
      </c>
      <c r="AOK46" s="24">
        <v>311</v>
      </c>
      <c r="AOL46" s="24">
        <v>310</v>
      </c>
      <c r="AOM46" s="24">
        <v>318</v>
      </c>
      <c r="AON46" s="24">
        <v>304</v>
      </c>
      <c r="AOO46" s="24">
        <v>299</v>
      </c>
      <c r="AOP46" s="24">
        <v>313</v>
      </c>
      <c r="AOQ46" s="24">
        <v>319</v>
      </c>
      <c r="AOR46" s="24">
        <v>314</v>
      </c>
      <c r="AOS46" s="24">
        <v>299</v>
      </c>
      <c r="AOT46" s="24">
        <v>296</v>
      </c>
      <c r="AOU46" s="24">
        <v>317</v>
      </c>
      <c r="AOV46" s="24">
        <v>297</v>
      </c>
      <c r="AOW46" s="24">
        <v>277</v>
      </c>
      <c r="AOX46" s="24">
        <v>279</v>
      </c>
      <c r="AOY46" s="24">
        <v>286</v>
      </c>
      <c r="AOZ46" s="24">
        <v>309</v>
      </c>
      <c r="APA46" s="24">
        <v>304</v>
      </c>
      <c r="APB46" s="24">
        <v>302</v>
      </c>
      <c r="APC46" s="24">
        <f>+(197*3600+46*60+36)/2359</f>
        <v>301.82111064010172</v>
      </c>
      <c r="APD46" s="24">
        <v>291</v>
      </c>
      <c r="APE46" s="24">
        <v>298</v>
      </c>
      <c r="APF46" s="24">
        <v>297</v>
      </c>
      <c r="APG46" s="24">
        <v>300</v>
      </c>
      <c r="APH46" s="24">
        <v>305</v>
      </c>
      <c r="API46" s="24">
        <v>297</v>
      </c>
      <c r="APJ46" s="24">
        <v>313</v>
      </c>
      <c r="APK46" s="24">
        <v>315</v>
      </c>
      <c r="APL46" s="24">
        <v>314</v>
      </c>
      <c r="APM46" s="24">
        <v>293</v>
      </c>
      <c r="APN46" s="24">
        <v>317</v>
      </c>
      <c r="APO46" s="24">
        <v>315</v>
      </c>
      <c r="APP46" s="24">
        <v>289</v>
      </c>
      <c r="APQ46" s="24">
        <v>274</v>
      </c>
      <c r="APR46" s="24">
        <v>274</v>
      </c>
      <c r="APS46" s="24">
        <v>297</v>
      </c>
      <c r="APT46" s="24">
        <v>301</v>
      </c>
      <c r="APU46" s="24">
        <v>304</v>
      </c>
      <c r="APV46" s="24">
        <v>297</v>
      </c>
      <c r="APW46" s="24">
        <v>282</v>
      </c>
      <c r="APX46" s="24">
        <v>318</v>
      </c>
      <c r="APY46" s="24">
        <v>304</v>
      </c>
      <c r="APZ46" s="24">
        <v>309</v>
      </c>
      <c r="AQA46" s="24">
        <v>302</v>
      </c>
      <c r="AQB46" s="24">
        <v>288</v>
      </c>
      <c r="AQC46" s="24">
        <v>306</v>
      </c>
      <c r="AQD46" s="24">
        <v>312</v>
      </c>
      <c r="AQE46" s="24">
        <v>307</v>
      </c>
      <c r="AQF46" s="24">
        <v>307</v>
      </c>
      <c r="AQG46" s="24">
        <v>298</v>
      </c>
    </row>
    <row r="47" spans="1:1125" ht="20.25" customHeight="1" x14ac:dyDescent="0.25">
      <c r="A47" s="31" t="s">
        <v>32</v>
      </c>
      <c r="B47" s="11">
        <f t="shared" ref="B47" si="914">ROUND(B46,0)/60/24</f>
        <v>0.21527777777777779</v>
      </c>
      <c r="C47" s="11">
        <f t="shared" ref="C47:U47" si="915">ROUND(C46,0)/60/24</f>
        <v>0.22638888888888889</v>
      </c>
      <c r="D47" s="11">
        <f t="shared" si="915"/>
        <v>0.21180555555555555</v>
      </c>
      <c r="E47" s="11">
        <f t="shared" si="915"/>
        <v>0.21180555555555555</v>
      </c>
      <c r="F47" s="11">
        <f t="shared" si="915"/>
        <v>0.21249999999999999</v>
      </c>
      <c r="G47" s="11">
        <f t="shared" si="915"/>
        <v>0.20833333333333334</v>
      </c>
      <c r="H47" s="11">
        <f t="shared" si="915"/>
        <v>0.21805555555555556</v>
      </c>
      <c r="I47" s="11">
        <f t="shared" si="915"/>
        <v>0.21875</v>
      </c>
      <c r="J47" s="11">
        <f t="shared" si="915"/>
        <v>0.20625000000000002</v>
      </c>
      <c r="K47" s="11">
        <f t="shared" si="915"/>
        <v>0.20277777777777775</v>
      </c>
      <c r="L47" s="11">
        <f t="shared" si="915"/>
        <v>0.20138888888888887</v>
      </c>
      <c r="M47" s="11">
        <f t="shared" si="915"/>
        <v>0.21875</v>
      </c>
      <c r="N47" s="11">
        <f t="shared" si="915"/>
        <v>0.21944444444444444</v>
      </c>
      <c r="O47" s="11">
        <f t="shared" si="915"/>
        <v>0.21527777777777779</v>
      </c>
      <c r="P47" s="11">
        <f t="shared" si="915"/>
        <v>0.20902777777777778</v>
      </c>
      <c r="Q47" s="11">
        <f t="shared" si="915"/>
        <v>0.21736111111111112</v>
      </c>
      <c r="R47" s="11">
        <f t="shared" si="915"/>
        <v>0.21388888888888891</v>
      </c>
      <c r="S47" s="11">
        <f t="shared" si="915"/>
        <v>0.20833333333333334</v>
      </c>
      <c r="T47" s="11">
        <f t="shared" si="915"/>
        <v>0.2076388888888889</v>
      </c>
      <c r="U47" s="11">
        <f t="shared" si="915"/>
        <v>0.16388888888888889</v>
      </c>
      <c r="V47" s="11">
        <f t="shared" ref="V47:AO47" si="916">ROUND(V46,0)/60/24</f>
        <v>0.21180555555555555</v>
      </c>
      <c r="W47" s="11">
        <f t="shared" si="916"/>
        <v>0.20902777777777778</v>
      </c>
      <c r="X47" s="11">
        <f t="shared" si="916"/>
        <v>0.20555555555555557</v>
      </c>
      <c r="Y47" s="11">
        <f t="shared" si="916"/>
        <v>0.19652777777777777</v>
      </c>
      <c r="Z47" s="11">
        <f t="shared" si="916"/>
        <v>0.19444444444444445</v>
      </c>
      <c r="AA47" s="11">
        <f t="shared" si="916"/>
        <v>0.21111111111111111</v>
      </c>
      <c r="AB47" s="11">
        <f t="shared" si="916"/>
        <v>0.21319444444444444</v>
      </c>
      <c r="AC47" s="11">
        <f t="shared" si="916"/>
        <v>0.21319444444444444</v>
      </c>
      <c r="AD47" s="11">
        <f t="shared" si="916"/>
        <v>0.21041666666666667</v>
      </c>
      <c r="AE47" s="11">
        <f t="shared" si="916"/>
        <v>0.20347222222222225</v>
      </c>
      <c r="AF47" s="11">
        <f t="shared" si="916"/>
        <v>0.20277777777777775</v>
      </c>
      <c r="AG47" s="11">
        <f t="shared" si="916"/>
        <v>0.21527777777777779</v>
      </c>
      <c r="AH47" s="11">
        <f t="shared" si="916"/>
        <v>0.21180555555555555</v>
      </c>
      <c r="AI47" s="11">
        <f t="shared" si="916"/>
        <v>0.21041666666666667</v>
      </c>
      <c r="AJ47" s="11">
        <f t="shared" si="916"/>
        <v>0.20486111111111113</v>
      </c>
      <c r="AK47" s="11">
        <f t="shared" si="916"/>
        <v>0.20555555555555557</v>
      </c>
      <c r="AL47" s="11">
        <f t="shared" si="916"/>
        <v>0.20138888888888887</v>
      </c>
      <c r="AM47" s="11">
        <f t="shared" si="916"/>
        <v>0.20347222222222225</v>
      </c>
      <c r="AN47" s="11">
        <f t="shared" si="916"/>
        <v>0.19999999999999998</v>
      </c>
      <c r="AO47" s="11">
        <f t="shared" si="916"/>
        <v>0.20069444444444443</v>
      </c>
      <c r="AP47" s="11">
        <f t="shared" ref="AP47:BM47" si="917">ROUND(AP46,0)/60/24</f>
        <v>0.20277777777777775</v>
      </c>
      <c r="AQ47" s="11">
        <f t="shared" si="917"/>
        <v>0.19791666666666666</v>
      </c>
      <c r="AR47" s="11">
        <f t="shared" si="917"/>
        <v>0.19583333333333333</v>
      </c>
      <c r="AS47" s="11">
        <f t="shared" si="917"/>
        <v>0.19236111111111109</v>
      </c>
      <c r="AT47" s="11">
        <f t="shared" si="917"/>
        <v>0.18958333333333333</v>
      </c>
      <c r="AU47" s="11">
        <f t="shared" si="917"/>
        <v>0.20694444444444446</v>
      </c>
      <c r="AV47" s="11">
        <f t="shared" si="917"/>
        <v>0.19999999999999998</v>
      </c>
      <c r="AW47" s="11">
        <f t="shared" si="917"/>
        <v>0.20277777777777775</v>
      </c>
      <c r="AX47" s="11">
        <f t="shared" si="917"/>
        <v>0.19375000000000001</v>
      </c>
      <c r="AY47" s="11">
        <f t="shared" si="917"/>
        <v>0.19236111111111109</v>
      </c>
      <c r="AZ47" s="11">
        <f t="shared" si="917"/>
        <v>0.20069444444444443</v>
      </c>
      <c r="BA47" s="11">
        <f t="shared" si="917"/>
        <v>0.19930555555555554</v>
      </c>
      <c r="BB47" s="11">
        <f t="shared" si="917"/>
        <v>0.19444444444444445</v>
      </c>
      <c r="BC47" s="11">
        <f t="shared" si="917"/>
        <v>0.19444444444444445</v>
      </c>
      <c r="BD47" s="11">
        <f t="shared" si="917"/>
        <v>0.19652777777777777</v>
      </c>
      <c r="BE47" s="11">
        <f t="shared" si="917"/>
        <v>0.20138888888888887</v>
      </c>
      <c r="BF47" s="11">
        <f t="shared" si="917"/>
        <v>0.19652777777777777</v>
      </c>
      <c r="BG47" s="11">
        <f t="shared" si="917"/>
        <v>0.19236111111111109</v>
      </c>
      <c r="BH47" s="11">
        <f t="shared" si="917"/>
        <v>0.19305555555555556</v>
      </c>
      <c r="BI47" s="11">
        <f t="shared" si="917"/>
        <v>0.19305555555555556</v>
      </c>
      <c r="BJ47" s="11">
        <f t="shared" si="917"/>
        <v>0.19999999999999998</v>
      </c>
      <c r="BK47" s="11">
        <f t="shared" si="917"/>
        <v>0.19375000000000001</v>
      </c>
      <c r="BL47" s="11">
        <f t="shared" si="917"/>
        <v>0.19166666666666665</v>
      </c>
      <c r="BM47" s="11">
        <f t="shared" si="917"/>
        <v>0.19305555555555556</v>
      </c>
      <c r="BN47" s="11">
        <f t="shared" ref="BN47:BX47" si="918">ROUND(BN46,0)/60/24</f>
        <v>0.19930555555555554</v>
      </c>
      <c r="BO47" s="11">
        <f t="shared" si="918"/>
        <v>0.19583333333333333</v>
      </c>
      <c r="BP47" s="11">
        <f t="shared" si="918"/>
        <v>0.18402777777777779</v>
      </c>
      <c r="BQ47" s="11">
        <f t="shared" si="918"/>
        <v>0.18680555555555556</v>
      </c>
      <c r="BR47" s="11">
        <f t="shared" si="918"/>
        <v>0.19097222222222221</v>
      </c>
      <c r="BS47" s="11">
        <f t="shared" si="918"/>
        <v>0.19513888888888889</v>
      </c>
      <c r="BT47" s="11">
        <f t="shared" si="918"/>
        <v>0.19236111111111109</v>
      </c>
      <c r="BU47" s="11">
        <f t="shared" si="918"/>
        <v>0.19027777777777777</v>
      </c>
      <c r="BV47" s="11">
        <f t="shared" si="918"/>
        <v>0.18958333333333333</v>
      </c>
      <c r="BW47" s="11">
        <f t="shared" si="918"/>
        <v>0.19236111111111109</v>
      </c>
      <c r="BX47" s="11">
        <f t="shared" si="918"/>
        <v>0.19791666666666666</v>
      </c>
      <c r="BY47" s="11">
        <f t="shared" ref="BY47:CG47" si="919">ROUND(BY46,0)/60/24</f>
        <v>0.19722222222222222</v>
      </c>
      <c r="BZ47" s="11">
        <f t="shared" si="919"/>
        <v>0.19236111111111109</v>
      </c>
      <c r="CA47" s="11">
        <f t="shared" si="919"/>
        <v>0.18888888888888888</v>
      </c>
      <c r="CB47" s="11">
        <f t="shared" si="919"/>
        <v>0.18333333333333335</v>
      </c>
      <c r="CC47" s="11">
        <f t="shared" si="919"/>
        <v>0.18958333333333333</v>
      </c>
      <c r="CD47" s="11">
        <f t="shared" si="919"/>
        <v>0.18888888888888888</v>
      </c>
      <c r="CE47" s="11">
        <f t="shared" si="919"/>
        <v>0.18819444444444444</v>
      </c>
      <c r="CF47" s="11">
        <f t="shared" si="919"/>
        <v>0.17986111111111111</v>
      </c>
      <c r="CG47" s="11">
        <f t="shared" si="919"/>
        <v>0.18333333333333335</v>
      </c>
      <c r="CH47" s="11">
        <f t="shared" ref="CH47:CZ47" si="920">ROUND(CH46,0)/60/24</f>
        <v>0.1875</v>
      </c>
      <c r="CI47" s="11">
        <f t="shared" si="920"/>
        <v>0.18541666666666667</v>
      </c>
      <c r="CJ47" s="11">
        <f t="shared" si="920"/>
        <v>0.17430555555555557</v>
      </c>
      <c r="CK47" s="11">
        <f t="shared" si="920"/>
        <v>0.17569444444444446</v>
      </c>
      <c r="CL47" s="11">
        <f t="shared" si="920"/>
        <v>0.17916666666666667</v>
      </c>
      <c r="CM47" s="11">
        <f t="shared" si="920"/>
        <v>0.19236111111111109</v>
      </c>
      <c r="CN47" s="11">
        <f t="shared" si="920"/>
        <v>0.18680555555555556</v>
      </c>
      <c r="CO47" s="11">
        <f t="shared" si="920"/>
        <v>0.18611111111111112</v>
      </c>
      <c r="CP47" s="11">
        <f t="shared" si="920"/>
        <v>0.17430555555555557</v>
      </c>
      <c r="CQ47" s="11">
        <f t="shared" si="920"/>
        <v>0.17986111111111111</v>
      </c>
      <c r="CR47" s="11">
        <f t="shared" si="920"/>
        <v>0.18124999999999999</v>
      </c>
      <c r="CS47" s="11">
        <f t="shared" si="920"/>
        <v>0.18055555555555555</v>
      </c>
      <c r="CT47" s="11">
        <f t="shared" si="920"/>
        <v>0.17847222222222223</v>
      </c>
      <c r="CU47" s="11">
        <f t="shared" si="920"/>
        <v>0.17777777777777778</v>
      </c>
      <c r="CV47" s="11">
        <f t="shared" si="920"/>
        <v>0.17291666666666669</v>
      </c>
      <c r="CW47" s="11">
        <f t="shared" si="920"/>
        <v>0.18333333333333335</v>
      </c>
      <c r="CX47" s="11">
        <f t="shared" si="920"/>
        <v>0.17986111111111111</v>
      </c>
      <c r="CY47" s="11">
        <f t="shared" si="920"/>
        <v>0.17916666666666667</v>
      </c>
      <c r="CZ47" s="11">
        <f t="shared" si="920"/>
        <v>0.18888888888888888</v>
      </c>
      <c r="DA47" s="11">
        <f t="shared" ref="DA47:DV47" si="921">ROUND(DA46,0)/60/24</f>
        <v>0.16111111111111112</v>
      </c>
      <c r="DB47" s="11">
        <f t="shared" si="921"/>
        <v>0.1673611111111111</v>
      </c>
      <c r="DC47" s="11">
        <f t="shared" si="921"/>
        <v>0.17916666666666667</v>
      </c>
      <c r="DD47" s="11">
        <f t="shared" si="921"/>
        <v>0.17430555555555557</v>
      </c>
      <c r="DE47" s="11">
        <f t="shared" si="921"/>
        <v>0.16388888888888889</v>
      </c>
      <c r="DF47" s="11">
        <f t="shared" si="921"/>
        <v>0.18819444444444444</v>
      </c>
      <c r="DG47" s="11">
        <f t="shared" si="921"/>
        <v>0.18263888888888891</v>
      </c>
      <c r="DH47" s="11">
        <f t="shared" si="921"/>
        <v>0.18402777777777779</v>
      </c>
      <c r="DI47" s="11">
        <f t="shared" si="921"/>
        <v>0.18402777777777779</v>
      </c>
      <c r="DJ47" s="11">
        <f t="shared" si="921"/>
        <v>0.19305555555555556</v>
      </c>
      <c r="DK47" s="11">
        <f t="shared" si="921"/>
        <v>0.19236111111111109</v>
      </c>
      <c r="DL47" s="11">
        <f t="shared" si="921"/>
        <v>0.18472222222222223</v>
      </c>
      <c r="DM47" s="11">
        <f t="shared" si="921"/>
        <v>0.18333333333333335</v>
      </c>
      <c r="DN47" s="11">
        <f t="shared" si="921"/>
        <v>0.18541666666666667</v>
      </c>
      <c r="DO47" s="11">
        <f t="shared" si="921"/>
        <v>0.17986111111111111</v>
      </c>
      <c r="DP47" s="11">
        <f t="shared" si="921"/>
        <v>0.19097222222222221</v>
      </c>
      <c r="DQ47" s="11">
        <f t="shared" si="921"/>
        <v>0.18819444444444444</v>
      </c>
      <c r="DR47" s="11">
        <f t="shared" si="921"/>
        <v>0.18124999999999999</v>
      </c>
      <c r="DS47" s="11">
        <f t="shared" si="921"/>
        <v>0.18611111111111112</v>
      </c>
      <c r="DT47" s="11">
        <f t="shared" si="921"/>
        <v>0.18472222222222223</v>
      </c>
      <c r="DU47" s="11">
        <f t="shared" si="921"/>
        <v>0.1875</v>
      </c>
      <c r="DV47" s="11">
        <f t="shared" si="921"/>
        <v>0.18055555555555555</v>
      </c>
      <c r="DW47" s="11">
        <f>ROUND(DW46,0)/60/24</f>
        <v>0.17777777777777778</v>
      </c>
      <c r="DX47" s="11">
        <f>ROUND(DX46,0)/60/24</f>
        <v>0.16458333333333333</v>
      </c>
      <c r="DY47" s="11">
        <f t="shared" ref="DY47:ER47" si="922">ROUND(DY46,0)/60/24</f>
        <v>0.19027777777777777</v>
      </c>
      <c r="DZ47" s="11">
        <f t="shared" si="922"/>
        <v>0.16111111111111112</v>
      </c>
      <c r="EA47" s="11">
        <f t="shared" si="922"/>
        <v>0.14722222222222223</v>
      </c>
      <c r="EB47" s="11">
        <f t="shared" si="922"/>
        <v>0.1590277777777778</v>
      </c>
      <c r="EC47" s="11">
        <f t="shared" si="922"/>
        <v>0.17847222222222223</v>
      </c>
      <c r="ED47" s="11">
        <f t="shared" si="922"/>
        <v>0.18472222222222223</v>
      </c>
      <c r="EE47" s="11">
        <f t="shared" si="922"/>
        <v>0.17986111111111111</v>
      </c>
      <c r="EF47" s="11">
        <f t="shared" si="922"/>
        <v>0.18263888888888891</v>
      </c>
      <c r="EG47" s="11">
        <f t="shared" si="922"/>
        <v>0.18124999999999999</v>
      </c>
      <c r="EH47" s="11">
        <f t="shared" si="922"/>
        <v>0.18819444444444444</v>
      </c>
      <c r="EI47" s="11">
        <f t="shared" si="922"/>
        <v>0.19236111111111109</v>
      </c>
      <c r="EJ47" s="11">
        <f t="shared" si="922"/>
        <v>0.18541666666666667</v>
      </c>
      <c r="EK47" s="11">
        <f t="shared" si="922"/>
        <v>0.1875</v>
      </c>
      <c r="EL47" s="11">
        <f t="shared" si="922"/>
        <v>0.19236111111111109</v>
      </c>
      <c r="EM47" s="11">
        <f t="shared" si="922"/>
        <v>0.1986111111111111</v>
      </c>
      <c r="EN47" s="11">
        <f t="shared" si="922"/>
        <v>0.1986111111111111</v>
      </c>
      <c r="EO47" s="11">
        <f t="shared" si="922"/>
        <v>0.19513888888888889</v>
      </c>
      <c r="EP47" s="11">
        <f t="shared" si="922"/>
        <v>0.19652777777777777</v>
      </c>
      <c r="EQ47" s="11">
        <f t="shared" si="922"/>
        <v>0.18888888888888888</v>
      </c>
      <c r="ER47" s="11">
        <f t="shared" si="922"/>
        <v>0.19097222222222221</v>
      </c>
      <c r="ES47" s="11">
        <f t="shared" ref="ES47:FE47" si="923">ROUND(ES46,0)/60/24</f>
        <v>0.1986111111111111</v>
      </c>
      <c r="ET47" s="11">
        <f t="shared" si="923"/>
        <v>0.19375000000000001</v>
      </c>
      <c r="EU47" s="11">
        <f t="shared" si="923"/>
        <v>0.18958333333333333</v>
      </c>
      <c r="EV47" s="11">
        <f t="shared" si="923"/>
        <v>0.1875</v>
      </c>
      <c r="EW47" s="11">
        <f t="shared" si="923"/>
        <v>0.19236111111111109</v>
      </c>
      <c r="EX47" s="11">
        <f t="shared" si="923"/>
        <v>0.20208333333333331</v>
      </c>
      <c r="EY47" s="11">
        <f t="shared" si="923"/>
        <v>0.20277777777777775</v>
      </c>
      <c r="EZ47" s="11">
        <f t="shared" si="923"/>
        <v>0.19930555555555554</v>
      </c>
      <c r="FA47" s="11">
        <f t="shared" si="923"/>
        <v>0.20277777777777775</v>
      </c>
      <c r="FB47" s="11">
        <f t="shared" si="923"/>
        <v>0.21736111111111112</v>
      </c>
      <c r="FC47" s="11">
        <f t="shared" si="923"/>
        <v>0.24166666666666667</v>
      </c>
      <c r="FD47" s="11">
        <f t="shared" si="923"/>
        <v>0.24791666666666667</v>
      </c>
      <c r="FE47" s="11">
        <f t="shared" si="923"/>
        <v>0.2298611111111111</v>
      </c>
      <c r="FF47" s="11">
        <f t="shared" ref="FF47:FM47" si="924">ROUND(FF46,0)/60/24</f>
        <v>0.21388888888888891</v>
      </c>
      <c r="FG47" s="11">
        <f t="shared" si="924"/>
        <v>0.20902777777777778</v>
      </c>
      <c r="FH47" s="11">
        <f t="shared" si="924"/>
        <v>0.21666666666666667</v>
      </c>
      <c r="FI47" s="11">
        <f>ROUND(FI46,0)/60/24</f>
        <v>0.20972222222222223</v>
      </c>
      <c r="FJ47" s="11">
        <f>ROUND(FJ46,0)/60/24</f>
        <v>0.21111111111111111</v>
      </c>
      <c r="FK47" s="11">
        <f t="shared" si="924"/>
        <v>0.21249999999999999</v>
      </c>
      <c r="FL47" s="11">
        <f t="shared" si="924"/>
        <v>0.20833333333333334</v>
      </c>
      <c r="FM47" s="11">
        <f t="shared" si="924"/>
        <v>0.21944444444444444</v>
      </c>
      <c r="FN47" s="11">
        <f>ROUND(FN46,0)/60/24</f>
        <v>0.20486111111111113</v>
      </c>
      <c r="FO47" s="11">
        <f>ROUND(FO46,0)/60/24</f>
        <v>0.20277777777777775</v>
      </c>
      <c r="FP47" s="11">
        <f>ROUND(FP46,0)/60/24</f>
        <v>0.20208333333333331</v>
      </c>
      <c r="FQ47" s="11">
        <f>ROUND(FQ46,0)/60/24</f>
        <v>0.20277777777777775</v>
      </c>
      <c r="FR47" s="11">
        <f t="shared" ref="FR47:GJ47" si="925">ROUND(FR46,0)/60/24</f>
        <v>0.20486111111111113</v>
      </c>
      <c r="FS47" s="11">
        <f t="shared" si="925"/>
        <v>0.19444444444444445</v>
      </c>
      <c r="FT47" s="11">
        <f t="shared" si="925"/>
        <v>0.19652777777777777</v>
      </c>
      <c r="FU47" s="11">
        <f t="shared" si="925"/>
        <v>0.18333333333333335</v>
      </c>
      <c r="FV47" s="11">
        <f t="shared" si="925"/>
        <v>0.17152777777777775</v>
      </c>
      <c r="FW47" s="11">
        <f t="shared" si="925"/>
        <v>0.18888888888888888</v>
      </c>
      <c r="FX47" s="11">
        <f t="shared" si="925"/>
        <v>0.18541666666666667</v>
      </c>
      <c r="FY47" s="11">
        <f t="shared" si="925"/>
        <v>0.20138888888888887</v>
      </c>
      <c r="FZ47" s="11">
        <f t="shared" si="925"/>
        <v>0.1986111111111111</v>
      </c>
      <c r="GA47" s="11">
        <f t="shared" si="925"/>
        <v>0.19652777777777777</v>
      </c>
      <c r="GB47" s="11">
        <f t="shared" si="925"/>
        <v>0.19097222222222221</v>
      </c>
      <c r="GC47" s="11">
        <f t="shared" si="925"/>
        <v>0.19791666666666666</v>
      </c>
      <c r="GD47" s="11">
        <f t="shared" si="925"/>
        <v>0.19722222222222222</v>
      </c>
      <c r="GE47" s="11">
        <f t="shared" si="925"/>
        <v>0.19930555555555554</v>
      </c>
      <c r="GF47" s="11">
        <f t="shared" si="925"/>
        <v>0.1875</v>
      </c>
      <c r="GG47" s="11">
        <f t="shared" si="925"/>
        <v>0.18958333333333333</v>
      </c>
      <c r="GH47" s="11">
        <f t="shared" si="925"/>
        <v>0.19305555555555556</v>
      </c>
      <c r="GI47" s="11">
        <f t="shared" si="925"/>
        <v>0.19722222222222222</v>
      </c>
      <c r="GJ47" s="11">
        <f t="shared" si="925"/>
        <v>0.19305555555555556</v>
      </c>
      <c r="GK47" s="11">
        <f t="shared" ref="GK47:HD47" si="926">ROUND(GK46,0)/60/24</f>
        <v>0.2076388888888889</v>
      </c>
      <c r="GL47" s="11">
        <f t="shared" si="926"/>
        <v>0.19999999999999998</v>
      </c>
      <c r="GM47" s="11">
        <f t="shared" si="926"/>
        <v>0.19513888888888889</v>
      </c>
      <c r="GN47" s="11">
        <f t="shared" si="926"/>
        <v>0.19444444444444445</v>
      </c>
      <c r="GO47" s="11">
        <f t="shared" si="926"/>
        <v>0.20069444444444443</v>
      </c>
      <c r="GP47" s="11">
        <f t="shared" si="926"/>
        <v>0.21249999999999999</v>
      </c>
      <c r="GQ47" s="11">
        <f t="shared" si="926"/>
        <v>0.21180555555555555</v>
      </c>
      <c r="GR47" s="11">
        <f t="shared" si="926"/>
        <v>0.21111111111111111</v>
      </c>
      <c r="GS47" s="11">
        <f t="shared" si="926"/>
        <v>0.20416666666666669</v>
      </c>
      <c r="GT47" s="11">
        <f t="shared" si="926"/>
        <v>0.20208333333333331</v>
      </c>
      <c r="GU47" s="11">
        <f t="shared" si="926"/>
        <v>0.20416666666666669</v>
      </c>
      <c r="GV47" s="11">
        <f t="shared" si="926"/>
        <v>0.19930555555555554</v>
      </c>
      <c r="GW47" s="11">
        <f t="shared" si="926"/>
        <v>0.19513888888888889</v>
      </c>
      <c r="GX47" s="11">
        <f t="shared" si="926"/>
        <v>0.18611111111111112</v>
      </c>
      <c r="GY47" s="11">
        <f t="shared" si="926"/>
        <v>0.19027777777777777</v>
      </c>
      <c r="GZ47" s="11">
        <f t="shared" si="926"/>
        <v>0.19305555555555556</v>
      </c>
      <c r="HA47" s="11">
        <f t="shared" si="926"/>
        <v>0.19930555555555554</v>
      </c>
      <c r="HB47" s="11">
        <f t="shared" si="926"/>
        <v>0.19027777777777777</v>
      </c>
      <c r="HC47" s="11">
        <f t="shared" si="926"/>
        <v>0.19027777777777777</v>
      </c>
      <c r="HD47" s="11">
        <f t="shared" si="926"/>
        <v>0.18819444444444444</v>
      </c>
      <c r="HE47" s="11">
        <f t="shared" ref="HE47:HV47" si="927">ROUND(HE46,0)/60/24</f>
        <v>0.19791666666666666</v>
      </c>
      <c r="HF47" s="11">
        <f t="shared" si="927"/>
        <v>0.19722222222222222</v>
      </c>
      <c r="HG47" s="11">
        <f t="shared" si="927"/>
        <v>0.19236111111111109</v>
      </c>
      <c r="HH47" s="11">
        <f t="shared" si="927"/>
        <v>0.18819444444444444</v>
      </c>
      <c r="HI47" s="11">
        <f t="shared" si="927"/>
        <v>0.17847222222222223</v>
      </c>
      <c r="HJ47" s="11">
        <f t="shared" si="927"/>
        <v>0.19930555555555554</v>
      </c>
      <c r="HK47" s="11">
        <f t="shared" si="927"/>
        <v>0.1986111111111111</v>
      </c>
      <c r="HL47" s="11">
        <f t="shared" si="927"/>
        <v>0.20208333333333331</v>
      </c>
      <c r="HM47" s="11">
        <f t="shared" si="927"/>
        <v>0.20486111111111113</v>
      </c>
      <c r="HN47" s="11">
        <f t="shared" si="927"/>
        <v>0.21736111111111112</v>
      </c>
      <c r="HO47" s="11">
        <f t="shared" si="927"/>
        <v>0.2076388888888889</v>
      </c>
      <c r="HP47" s="11">
        <f t="shared" si="927"/>
        <v>0.19999999999999998</v>
      </c>
      <c r="HQ47" s="11">
        <f t="shared" si="927"/>
        <v>0.1986111111111111</v>
      </c>
      <c r="HR47" s="11">
        <f t="shared" si="927"/>
        <v>0.19027777777777777</v>
      </c>
      <c r="HS47" s="11">
        <f t="shared" si="927"/>
        <v>0.19652777777777777</v>
      </c>
      <c r="HT47" s="11">
        <f t="shared" si="927"/>
        <v>0.19583333333333333</v>
      </c>
      <c r="HU47" s="11">
        <f t="shared" si="927"/>
        <v>0.19027777777777777</v>
      </c>
      <c r="HV47" s="11">
        <f t="shared" si="927"/>
        <v>0.19791666666666666</v>
      </c>
      <c r="HW47" s="11">
        <f t="shared" ref="HW47:IS47" si="928">ROUND(HW46,0)/60/24</f>
        <v>0.20277777777777775</v>
      </c>
      <c r="HX47" s="11">
        <f t="shared" si="928"/>
        <v>0.19930555555555554</v>
      </c>
      <c r="HY47" s="11">
        <f t="shared" si="928"/>
        <v>0.19027777777777777</v>
      </c>
      <c r="HZ47" s="11">
        <f t="shared" si="928"/>
        <v>0.18680555555555556</v>
      </c>
      <c r="IA47" s="11">
        <f t="shared" si="928"/>
        <v>0.18888888888888888</v>
      </c>
      <c r="IB47" s="11">
        <f t="shared" si="928"/>
        <v>0.19722222222222222</v>
      </c>
      <c r="IC47" s="11">
        <f t="shared" si="928"/>
        <v>0.19305555555555556</v>
      </c>
      <c r="ID47" s="11">
        <f t="shared" si="928"/>
        <v>0.18958333333333333</v>
      </c>
      <c r="IE47" s="11">
        <f t="shared" si="928"/>
        <v>0.19999999999999998</v>
      </c>
      <c r="IF47" s="11">
        <f t="shared" si="928"/>
        <v>0.21319444444444444</v>
      </c>
      <c r="IG47" s="11">
        <f t="shared" si="928"/>
        <v>0.20416666666666669</v>
      </c>
      <c r="IH47" s="11">
        <f t="shared" si="928"/>
        <v>0.19791666666666666</v>
      </c>
      <c r="II47" s="11">
        <f t="shared" si="928"/>
        <v>0.19513888888888889</v>
      </c>
      <c r="IJ47" s="11">
        <f t="shared" si="928"/>
        <v>0.19166666666666665</v>
      </c>
      <c r="IK47" s="11">
        <f t="shared" si="928"/>
        <v>0.19166666666666665</v>
      </c>
      <c r="IL47" s="11">
        <f t="shared" si="928"/>
        <v>0.1875</v>
      </c>
      <c r="IM47" s="11">
        <f t="shared" si="928"/>
        <v>0.18541666666666667</v>
      </c>
      <c r="IN47" s="11">
        <f t="shared" si="928"/>
        <v>0.18472222222222223</v>
      </c>
      <c r="IO47" s="11">
        <f t="shared" si="928"/>
        <v>0.20138888888888887</v>
      </c>
      <c r="IP47" s="11">
        <f t="shared" si="928"/>
        <v>0.20138888888888887</v>
      </c>
      <c r="IQ47" s="11">
        <f t="shared" si="928"/>
        <v>0.19791666666666666</v>
      </c>
      <c r="IR47" s="11">
        <f t="shared" si="928"/>
        <v>0.18958333333333333</v>
      </c>
      <c r="IS47" s="11">
        <f t="shared" si="928"/>
        <v>0.20972222222222223</v>
      </c>
      <c r="IT47" s="11">
        <f t="shared" ref="IT47:JK47" si="929">ROUND(IT46,0)/60/24</f>
        <v>0.1986111111111111</v>
      </c>
      <c r="IU47" s="11">
        <f t="shared" si="929"/>
        <v>0.19027777777777777</v>
      </c>
      <c r="IV47" s="11">
        <f t="shared" si="929"/>
        <v>0.18819444444444444</v>
      </c>
      <c r="IW47" s="11">
        <f t="shared" si="929"/>
        <v>0.19375000000000001</v>
      </c>
      <c r="IX47" s="11">
        <f t="shared" si="929"/>
        <v>0.1986111111111111</v>
      </c>
      <c r="IY47" s="11">
        <f t="shared" si="929"/>
        <v>0.19444444444444445</v>
      </c>
      <c r="IZ47" s="11">
        <f t="shared" si="929"/>
        <v>0.19444444444444445</v>
      </c>
      <c r="JA47" s="11">
        <f t="shared" si="929"/>
        <v>0.19444444444444445</v>
      </c>
      <c r="JB47" s="11">
        <f t="shared" si="929"/>
        <v>0.19583333333333333</v>
      </c>
      <c r="JC47" s="11">
        <f t="shared" si="929"/>
        <v>0.20694444444444446</v>
      </c>
      <c r="JD47" s="11">
        <f t="shared" si="929"/>
        <v>0.19652777777777777</v>
      </c>
      <c r="JE47" s="11">
        <f t="shared" si="929"/>
        <v>0.19166666666666665</v>
      </c>
      <c r="JF47" s="11">
        <f t="shared" si="929"/>
        <v>0.18194444444444444</v>
      </c>
      <c r="JG47" s="11">
        <f t="shared" si="929"/>
        <v>0.19444444444444445</v>
      </c>
      <c r="JH47" s="11">
        <f t="shared" si="929"/>
        <v>0.19097222222222221</v>
      </c>
      <c r="JI47" s="11">
        <f t="shared" si="929"/>
        <v>0.18611111111111112</v>
      </c>
      <c r="JJ47" s="11">
        <f t="shared" si="929"/>
        <v>0.18611111111111112</v>
      </c>
      <c r="JK47" s="11">
        <f t="shared" si="929"/>
        <v>0.1763888888888889</v>
      </c>
      <c r="JL47" s="11">
        <f t="shared" ref="JL47:KK47" si="930">ROUND(JL46,0)/60/24</f>
        <v>0.19722222222222222</v>
      </c>
      <c r="JM47" s="11">
        <f t="shared" si="930"/>
        <v>0.1875</v>
      </c>
      <c r="JN47" s="11">
        <f t="shared" si="930"/>
        <v>0.18472222222222223</v>
      </c>
      <c r="JO47" s="11">
        <f t="shared" si="930"/>
        <v>0.18472222222222223</v>
      </c>
      <c r="JP47" s="11">
        <f t="shared" si="930"/>
        <v>0.18124999999999999</v>
      </c>
      <c r="JQ47" s="11">
        <f t="shared" si="930"/>
        <v>0.19236111111111109</v>
      </c>
      <c r="JR47" s="11">
        <f t="shared" si="930"/>
        <v>0.19236111111111109</v>
      </c>
      <c r="JS47" s="11">
        <f t="shared" si="930"/>
        <v>0.17986111111111111</v>
      </c>
      <c r="JT47" s="11">
        <f t="shared" si="930"/>
        <v>0.18888888888888888</v>
      </c>
      <c r="JU47" s="11">
        <f t="shared" si="930"/>
        <v>0.19375000000000001</v>
      </c>
      <c r="JV47" s="11">
        <f t="shared" si="930"/>
        <v>0.19652777777777777</v>
      </c>
      <c r="JW47" s="11">
        <f t="shared" si="930"/>
        <v>0.19444444444444445</v>
      </c>
      <c r="JX47" s="11">
        <f t="shared" si="930"/>
        <v>0.19444444444444445</v>
      </c>
      <c r="JY47" s="11">
        <f t="shared" si="930"/>
        <v>0.18680555555555556</v>
      </c>
      <c r="JZ47" s="11">
        <f t="shared" si="930"/>
        <v>0.18819444444444444</v>
      </c>
      <c r="KA47" s="11">
        <f t="shared" si="930"/>
        <v>0.18958333333333333</v>
      </c>
      <c r="KB47" s="11">
        <f t="shared" si="930"/>
        <v>0.18611111111111112</v>
      </c>
      <c r="KC47" s="11">
        <f t="shared" si="930"/>
        <v>0.19027777777777777</v>
      </c>
      <c r="KD47" s="11">
        <f t="shared" si="930"/>
        <v>0.19027777777777777</v>
      </c>
      <c r="KE47" s="11">
        <f t="shared" si="930"/>
        <v>0.18958333333333333</v>
      </c>
      <c r="KF47" s="11">
        <f t="shared" si="930"/>
        <v>0.19027777777777777</v>
      </c>
      <c r="KG47" s="11">
        <f t="shared" si="930"/>
        <v>0.19999999999999998</v>
      </c>
      <c r="KH47" s="11">
        <f t="shared" si="930"/>
        <v>0.18958333333333333</v>
      </c>
      <c r="KI47" s="11">
        <f t="shared" si="930"/>
        <v>0.18819444444444444</v>
      </c>
      <c r="KJ47" s="11">
        <f t="shared" si="930"/>
        <v>0.18263888888888891</v>
      </c>
      <c r="KK47" s="11">
        <f t="shared" si="930"/>
        <v>0.18402777777777779</v>
      </c>
      <c r="KL47" s="11">
        <f t="shared" ref="KL47:LC47" si="931">ROUND(KL46,0)/60/24</f>
        <v>0.19027777777777777</v>
      </c>
      <c r="KM47" s="11">
        <f t="shared" si="931"/>
        <v>0.17986111111111111</v>
      </c>
      <c r="KN47" s="11">
        <f t="shared" si="931"/>
        <v>0.18402777777777779</v>
      </c>
      <c r="KO47" s="11">
        <f t="shared" si="931"/>
        <v>0.18541666666666667</v>
      </c>
      <c r="KP47" s="11">
        <f t="shared" si="931"/>
        <v>0.19999999999999998</v>
      </c>
      <c r="KQ47" s="11">
        <f t="shared" si="931"/>
        <v>0.19375000000000001</v>
      </c>
      <c r="KR47" s="11">
        <f t="shared" si="931"/>
        <v>0.18055555555555555</v>
      </c>
      <c r="KS47" s="11">
        <f t="shared" si="931"/>
        <v>0.19027777777777777</v>
      </c>
      <c r="KT47" s="11">
        <f t="shared" si="931"/>
        <v>0.1875</v>
      </c>
      <c r="KU47" s="11">
        <f t="shared" si="931"/>
        <v>0.18958333333333333</v>
      </c>
      <c r="KV47" s="11">
        <f t="shared" si="931"/>
        <v>0.18958333333333333</v>
      </c>
      <c r="KW47" s="11">
        <f t="shared" si="931"/>
        <v>0.18472222222222223</v>
      </c>
      <c r="KX47" s="11">
        <f t="shared" si="931"/>
        <v>0.19097222222222221</v>
      </c>
      <c r="KY47" s="11">
        <f t="shared" si="931"/>
        <v>0.20416666666666669</v>
      </c>
      <c r="KZ47" s="11">
        <f t="shared" si="931"/>
        <v>0.1986111111111111</v>
      </c>
      <c r="LA47" s="11">
        <f t="shared" si="931"/>
        <v>0.18611111111111112</v>
      </c>
      <c r="LB47" s="11">
        <f t="shared" si="931"/>
        <v>0.19166666666666665</v>
      </c>
      <c r="LC47" s="11">
        <f t="shared" si="931"/>
        <v>0.19444444444444445</v>
      </c>
      <c r="LD47" s="11">
        <f t="shared" ref="LD47:LX47" si="932">ROUND(LD46,0)/60/24</f>
        <v>0.20486111111111113</v>
      </c>
      <c r="LE47" s="11">
        <f t="shared" si="932"/>
        <v>0.20138888888888887</v>
      </c>
      <c r="LF47" s="11">
        <f t="shared" si="932"/>
        <v>0.18680555555555556</v>
      </c>
      <c r="LG47" s="11">
        <f t="shared" si="932"/>
        <v>0.19166666666666665</v>
      </c>
      <c r="LH47" s="11">
        <f t="shared" si="932"/>
        <v>0.20347222222222225</v>
      </c>
      <c r="LI47" s="11">
        <f t="shared" si="932"/>
        <v>0.20694444444444446</v>
      </c>
      <c r="LJ47" s="11">
        <f t="shared" si="932"/>
        <v>0.20416666666666669</v>
      </c>
      <c r="LK47" s="11">
        <f>ROUND(LK46,0)/60/24</f>
        <v>0.19722222222222222</v>
      </c>
      <c r="LL47" s="11">
        <f t="shared" si="932"/>
        <v>0.19097222222222221</v>
      </c>
      <c r="LM47" s="11">
        <f t="shared" si="932"/>
        <v>0.19375000000000001</v>
      </c>
      <c r="LN47" s="11">
        <f t="shared" si="932"/>
        <v>0.20277777777777775</v>
      </c>
      <c r="LO47" s="11">
        <f t="shared" si="932"/>
        <v>0.19791666666666666</v>
      </c>
      <c r="LP47" s="11">
        <f t="shared" si="932"/>
        <v>0.19444444444444445</v>
      </c>
      <c r="LQ47" s="11">
        <f t="shared" si="932"/>
        <v>0.19722222222222222</v>
      </c>
      <c r="LR47" s="11">
        <f>ROUND(LR46,0)/60/24</f>
        <v>0.19236111111111109</v>
      </c>
      <c r="LS47" s="11">
        <f t="shared" si="932"/>
        <v>0.19444444444444445</v>
      </c>
      <c r="LT47" s="11">
        <f t="shared" si="932"/>
        <v>0.19652777777777777</v>
      </c>
      <c r="LU47" s="11">
        <f t="shared" si="932"/>
        <v>0.18888888888888888</v>
      </c>
      <c r="LV47" s="11">
        <f t="shared" si="932"/>
        <v>0.18888888888888888</v>
      </c>
      <c r="LW47" s="11">
        <f t="shared" si="932"/>
        <v>0.18888888888888888</v>
      </c>
      <c r="LX47" s="11">
        <f t="shared" si="932"/>
        <v>0.19722222222222222</v>
      </c>
      <c r="LY47" s="11">
        <f t="shared" ref="LY47:MU47" si="933">ROUND(LY46,0)/60/24</f>
        <v>0.19375000000000001</v>
      </c>
      <c r="LZ47" s="11">
        <f t="shared" si="933"/>
        <v>0.18263888888888891</v>
      </c>
      <c r="MA47" s="11">
        <f t="shared" si="933"/>
        <v>0.16944444444444443</v>
      </c>
      <c r="MB47" s="11">
        <f t="shared" si="933"/>
        <v>0.18958333333333333</v>
      </c>
      <c r="MC47" s="11">
        <f t="shared" si="933"/>
        <v>0.19583333333333333</v>
      </c>
      <c r="MD47" s="11">
        <f t="shared" si="933"/>
        <v>0.19027777777777777</v>
      </c>
      <c r="ME47" s="11">
        <f t="shared" si="933"/>
        <v>0.1875</v>
      </c>
      <c r="MF47" s="11">
        <f t="shared" si="933"/>
        <v>0.17847222222222223</v>
      </c>
      <c r="MG47" s="11">
        <f t="shared" si="933"/>
        <v>0.18611111111111112</v>
      </c>
      <c r="MH47" s="11">
        <f t="shared" si="933"/>
        <v>0.19999999999999998</v>
      </c>
      <c r="MI47" s="11">
        <f t="shared" si="933"/>
        <v>0.19027777777777777</v>
      </c>
      <c r="MJ47" s="11">
        <f t="shared" si="933"/>
        <v>0.19097222222222221</v>
      </c>
      <c r="MK47" s="11">
        <f t="shared" si="933"/>
        <v>0.19236111111111109</v>
      </c>
      <c r="ML47" s="11">
        <f t="shared" si="933"/>
        <v>0.19652777777777777</v>
      </c>
      <c r="MM47" s="11">
        <f t="shared" si="933"/>
        <v>0.19375000000000001</v>
      </c>
      <c r="MN47" s="11">
        <f t="shared" si="933"/>
        <v>0.19652777777777777</v>
      </c>
      <c r="MO47" s="11">
        <f t="shared" si="933"/>
        <v>0.18402777777777779</v>
      </c>
      <c r="MP47" s="11">
        <f t="shared" si="933"/>
        <v>0.18333333333333335</v>
      </c>
      <c r="MQ47" s="11">
        <f t="shared" si="933"/>
        <v>0.16805555555555554</v>
      </c>
      <c r="MR47" s="11">
        <f t="shared" si="933"/>
        <v>0.19444444444444445</v>
      </c>
      <c r="MS47" s="11">
        <f t="shared" si="933"/>
        <v>0.19305555555555556</v>
      </c>
      <c r="MT47" s="11">
        <f t="shared" si="933"/>
        <v>0.1875</v>
      </c>
      <c r="MU47" s="11">
        <f t="shared" si="933"/>
        <v>0.17083333333333331</v>
      </c>
      <c r="MV47" s="11">
        <f t="shared" ref="MV47:NO47" si="934">ROUND(MV46,0)/60/24</f>
        <v>0.14791666666666667</v>
      </c>
      <c r="MW47" s="11">
        <f t="shared" si="934"/>
        <v>0.16180555555555556</v>
      </c>
      <c r="MX47" s="11">
        <f t="shared" si="934"/>
        <v>0.18541666666666667</v>
      </c>
      <c r="MY47" s="11">
        <f t="shared" si="934"/>
        <v>0.18680555555555556</v>
      </c>
      <c r="MZ47" s="11">
        <f t="shared" si="934"/>
        <v>0.17916666666666667</v>
      </c>
      <c r="NA47" s="11">
        <f t="shared" si="934"/>
        <v>0.19375000000000001</v>
      </c>
      <c r="NB47" s="11">
        <f t="shared" si="934"/>
        <v>0.19305555555555556</v>
      </c>
      <c r="NC47" s="11">
        <f t="shared" si="934"/>
        <v>0.17291666666666669</v>
      </c>
      <c r="ND47" s="11">
        <f t="shared" si="934"/>
        <v>0.18124999999999999</v>
      </c>
      <c r="NE47" s="11">
        <f t="shared" si="934"/>
        <v>0.18958333333333333</v>
      </c>
      <c r="NF47" s="11">
        <f t="shared" si="934"/>
        <v>0.19097222222222221</v>
      </c>
      <c r="NG47" s="11">
        <f t="shared" si="934"/>
        <v>0.18888888888888888</v>
      </c>
      <c r="NH47" s="11">
        <f t="shared" si="934"/>
        <v>0.17986111111111111</v>
      </c>
      <c r="NI47" s="11">
        <f t="shared" si="934"/>
        <v>0.18263888888888891</v>
      </c>
      <c r="NJ47" s="11">
        <f t="shared" si="934"/>
        <v>0.1763888888888889</v>
      </c>
      <c r="NK47" s="11">
        <f t="shared" si="934"/>
        <v>0.1875</v>
      </c>
      <c r="NL47" s="11">
        <f t="shared" si="934"/>
        <v>0.18055555555555555</v>
      </c>
      <c r="NM47" s="11">
        <f t="shared" si="934"/>
        <v>0.17708333333333334</v>
      </c>
      <c r="NN47" s="11">
        <f t="shared" si="934"/>
        <v>0.18333333333333335</v>
      </c>
      <c r="NO47" s="11">
        <f t="shared" si="934"/>
        <v>0.17916666666666667</v>
      </c>
      <c r="NP47" s="11">
        <f t="shared" ref="NP47:OH47" si="935">ROUND(NP46,0)/60/24</f>
        <v>0.18680555555555556</v>
      </c>
      <c r="NQ47" s="11">
        <f t="shared" si="935"/>
        <v>0.18263888888888891</v>
      </c>
      <c r="NR47" s="11">
        <f t="shared" si="935"/>
        <v>0.17986111111111111</v>
      </c>
      <c r="NS47" s="11">
        <f t="shared" si="935"/>
        <v>0.1763888888888889</v>
      </c>
      <c r="NT47" s="11">
        <f t="shared" si="935"/>
        <v>0.18333333333333335</v>
      </c>
      <c r="NU47" s="11">
        <f t="shared" si="935"/>
        <v>0.18888888888888888</v>
      </c>
      <c r="NV47" s="11">
        <f t="shared" si="935"/>
        <v>0.16250000000000001</v>
      </c>
      <c r="NW47" s="11">
        <f t="shared" si="935"/>
        <v>0.18333333333333335</v>
      </c>
      <c r="NX47" s="11">
        <f t="shared" si="935"/>
        <v>0.18055555555555555</v>
      </c>
      <c r="NY47" s="11">
        <f t="shared" si="935"/>
        <v>0.1361111111111111</v>
      </c>
      <c r="NZ47" s="11">
        <f t="shared" si="935"/>
        <v>0.19027777777777777</v>
      </c>
      <c r="OA47" s="11">
        <f t="shared" si="935"/>
        <v>0.17708333333333334</v>
      </c>
      <c r="OB47" s="11">
        <f t="shared" si="935"/>
        <v>0.18333333333333335</v>
      </c>
      <c r="OC47" s="11">
        <f t="shared" si="935"/>
        <v>0.18124999999999999</v>
      </c>
      <c r="OD47" s="11">
        <f t="shared" si="935"/>
        <v>0.19444444444444445</v>
      </c>
      <c r="OE47" s="11">
        <f t="shared" si="935"/>
        <v>0.1763888888888889</v>
      </c>
      <c r="OF47" s="11">
        <f t="shared" si="935"/>
        <v>0.18541666666666667</v>
      </c>
      <c r="OG47" s="11">
        <f t="shared" si="935"/>
        <v>0.18263888888888891</v>
      </c>
      <c r="OH47" s="11">
        <f t="shared" si="935"/>
        <v>0.18194444444444444</v>
      </c>
      <c r="OI47" s="11">
        <f t="shared" ref="OI47:PG47" si="936">ROUND(OI46,0)/60/24</f>
        <v>0.20694444444444446</v>
      </c>
      <c r="OJ47" s="11">
        <f t="shared" si="936"/>
        <v>0.19444444444444445</v>
      </c>
      <c r="OK47" s="11">
        <f t="shared" si="936"/>
        <v>0.18194444444444444</v>
      </c>
      <c r="OL47" s="11">
        <f t="shared" si="936"/>
        <v>0.18333333333333335</v>
      </c>
      <c r="OM47" s="11">
        <f t="shared" si="936"/>
        <v>0.17013888888888887</v>
      </c>
      <c r="ON47" s="11">
        <f t="shared" si="936"/>
        <v>0.19583333333333333</v>
      </c>
      <c r="OO47" s="11">
        <f t="shared" si="936"/>
        <v>0.19236111111111109</v>
      </c>
      <c r="OP47" s="11">
        <f t="shared" si="936"/>
        <v>0.18680555555555556</v>
      </c>
      <c r="OQ47" s="11">
        <f t="shared" si="936"/>
        <v>0.18333333333333335</v>
      </c>
      <c r="OR47" s="11">
        <f t="shared" si="936"/>
        <v>0.19791666666666666</v>
      </c>
      <c r="OS47" s="11">
        <f t="shared" si="936"/>
        <v>0.20277777777777775</v>
      </c>
      <c r="OT47" s="11">
        <f t="shared" si="936"/>
        <v>0.19444444444444445</v>
      </c>
      <c r="OU47" s="11">
        <f t="shared" si="936"/>
        <v>0.18680555555555556</v>
      </c>
      <c r="OV47" s="11">
        <f t="shared" si="936"/>
        <v>0.19583333333333333</v>
      </c>
      <c r="OW47" s="11">
        <f t="shared" si="936"/>
        <v>0.18472222222222223</v>
      </c>
      <c r="OX47" s="11">
        <f t="shared" si="936"/>
        <v>0.20208333333333331</v>
      </c>
      <c r="OY47" s="11">
        <f t="shared" si="936"/>
        <v>0.20069444444444443</v>
      </c>
      <c r="OZ47" s="11">
        <f t="shared" si="936"/>
        <v>0.19166666666666665</v>
      </c>
      <c r="PA47" s="11">
        <f t="shared" si="936"/>
        <v>0.19305555555555556</v>
      </c>
      <c r="PB47" s="11">
        <f t="shared" si="936"/>
        <v>0.19930555555555554</v>
      </c>
      <c r="PC47" s="11">
        <f t="shared" si="936"/>
        <v>0.19722222222222222</v>
      </c>
      <c r="PD47" s="11">
        <f t="shared" si="936"/>
        <v>0.19999999999999998</v>
      </c>
      <c r="PE47" s="11">
        <f t="shared" si="936"/>
        <v>0.19097222222222221</v>
      </c>
      <c r="PF47" s="11">
        <f t="shared" si="936"/>
        <v>0.19583333333333333</v>
      </c>
      <c r="PG47" s="11">
        <f t="shared" si="936"/>
        <v>0.19444444444444445</v>
      </c>
      <c r="PH47" s="11">
        <f t="shared" ref="PH47:PZ47" si="937">ROUND(PH46,0)/60/24</f>
        <v>0.20277777777777775</v>
      </c>
      <c r="PI47" s="11">
        <f t="shared" si="937"/>
        <v>0.20208333333333331</v>
      </c>
      <c r="PJ47" s="11">
        <f t="shared" si="937"/>
        <v>0.18680555555555556</v>
      </c>
      <c r="PK47" s="11">
        <f t="shared" si="937"/>
        <v>0.19513888888888889</v>
      </c>
      <c r="PL47" s="11">
        <f t="shared" si="937"/>
        <v>0.21388888888888891</v>
      </c>
      <c r="PM47" s="11">
        <f t="shared" si="937"/>
        <v>0.20208333333333331</v>
      </c>
      <c r="PN47" s="11">
        <f t="shared" si="937"/>
        <v>0.19444444444444445</v>
      </c>
      <c r="PO47" s="11">
        <f t="shared" si="937"/>
        <v>0.18888888888888888</v>
      </c>
      <c r="PP47" s="11">
        <f t="shared" si="937"/>
        <v>0.19027777777777777</v>
      </c>
      <c r="PQ47" s="11">
        <f t="shared" si="937"/>
        <v>0.19375000000000001</v>
      </c>
      <c r="PR47" s="11">
        <f t="shared" si="937"/>
        <v>0.18611111111111112</v>
      </c>
      <c r="PS47" s="11">
        <f t="shared" si="937"/>
        <v>0.18958333333333333</v>
      </c>
      <c r="PT47" s="11">
        <f t="shared" si="937"/>
        <v>0.1875</v>
      </c>
      <c r="PU47" s="11">
        <f t="shared" si="937"/>
        <v>0.18263888888888891</v>
      </c>
      <c r="PV47" s="11">
        <f t="shared" si="937"/>
        <v>0.17291666666666669</v>
      </c>
      <c r="PW47" s="11">
        <f t="shared" si="937"/>
        <v>0.19236111111111109</v>
      </c>
      <c r="PX47" s="11">
        <f t="shared" si="937"/>
        <v>0.19513888888888889</v>
      </c>
      <c r="PY47" s="11">
        <f t="shared" si="937"/>
        <v>0.20138888888888887</v>
      </c>
      <c r="PZ47" s="11">
        <f t="shared" si="937"/>
        <v>0.19375000000000001</v>
      </c>
      <c r="QA47" s="11">
        <f t="shared" ref="QA47:QW47" si="938">ROUND(QA46,0)/60/24</f>
        <v>0.21527777777777779</v>
      </c>
      <c r="QB47" s="11">
        <f t="shared" si="938"/>
        <v>0.20833333333333334</v>
      </c>
      <c r="QC47" s="11">
        <f t="shared" si="938"/>
        <v>0.19444444444444445</v>
      </c>
      <c r="QD47" s="11">
        <f t="shared" si="938"/>
        <v>0.21041666666666667</v>
      </c>
      <c r="QE47" s="11">
        <f t="shared" si="938"/>
        <v>0.20625000000000002</v>
      </c>
      <c r="QF47" s="11">
        <f t="shared" si="938"/>
        <v>0.19027777777777777</v>
      </c>
      <c r="QG47" s="11">
        <f t="shared" si="938"/>
        <v>0.19930555555555554</v>
      </c>
      <c r="QH47" s="11">
        <f t="shared" si="938"/>
        <v>0.20416666666666669</v>
      </c>
      <c r="QI47" s="11">
        <f t="shared" si="938"/>
        <v>0.21319444444444444</v>
      </c>
      <c r="QJ47" s="11">
        <f t="shared" si="938"/>
        <v>0.20277777777777775</v>
      </c>
      <c r="QK47" s="11">
        <f t="shared" si="938"/>
        <v>0.20486111111111113</v>
      </c>
      <c r="QL47" s="11">
        <f t="shared" si="938"/>
        <v>0.19930555555555554</v>
      </c>
      <c r="QM47" s="11">
        <f t="shared" si="938"/>
        <v>0.19375000000000001</v>
      </c>
      <c r="QN47" s="11">
        <f t="shared" si="938"/>
        <v>0.20555555555555557</v>
      </c>
      <c r="QO47" s="11">
        <f t="shared" si="938"/>
        <v>0.19652777777777777</v>
      </c>
      <c r="QP47" s="11">
        <f t="shared" si="938"/>
        <v>0.19722222222222222</v>
      </c>
      <c r="QQ47" s="11">
        <f t="shared" si="938"/>
        <v>0.19236111111111109</v>
      </c>
      <c r="QR47" s="11">
        <f t="shared" si="938"/>
        <v>0.18958333333333333</v>
      </c>
      <c r="QS47" s="11">
        <f t="shared" si="938"/>
        <v>0.16527777777777777</v>
      </c>
      <c r="QT47" s="11">
        <f t="shared" si="938"/>
        <v>0.19375000000000001</v>
      </c>
      <c r="QU47" s="11">
        <f t="shared" si="938"/>
        <v>0.19236111111111109</v>
      </c>
      <c r="QV47" s="11">
        <f t="shared" si="938"/>
        <v>0.19097222222222221</v>
      </c>
      <c r="QW47" s="11">
        <f t="shared" si="938"/>
        <v>0.18333333333333335</v>
      </c>
      <c r="QX47" s="11">
        <f t="shared" ref="QX47:RN47" si="939">ROUND(QX46,0)/60/24</f>
        <v>0.1986111111111111</v>
      </c>
      <c r="QY47" s="11">
        <f t="shared" si="939"/>
        <v>0.19930555555555554</v>
      </c>
      <c r="QZ47" s="11">
        <f t="shared" si="939"/>
        <v>0.19513888888888889</v>
      </c>
      <c r="RA47" s="11">
        <f t="shared" si="939"/>
        <v>0.19513888888888889</v>
      </c>
      <c r="RB47" s="11">
        <f t="shared" si="939"/>
        <v>0.20208333333333331</v>
      </c>
      <c r="RC47" s="11">
        <f t="shared" si="939"/>
        <v>0.20138888888888887</v>
      </c>
      <c r="RD47" s="11">
        <f t="shared" si="939"/>
        <v>0.19097222222222221</v>
      </c>
      <c r="RE47" s="11">
        <f t="shared" si="939"/>
        <v>0.19236111111111109</v>
      </c>
      <c r="RF47" s="11">
        <f t="shared" si="939"/>
        <v>0.18333333333333335</v>
      </c>
      <c r="RG47" s="11">
        <f t="shared" si="939"/>
        <v>0.19722222222222222</v>
      </c>
      <c r="RH47" s="11">
        <f t="shared" si="939"/>
        <v>0.19097222222222221</v>
      </c>
      <c r="RI47" s="11">
        <f t="shared" si="939"/>
        <v>0.19375000000000001</v>
      </c>
      <c r="RJ47" s="11">
        <f t="shared" si="939"/>
        <v>0.1986111111111111</v>
      </c>
      <c r="RK47" s="11">
        <f t="shared" si="939"/>
        <v>0.18888888888888888</v>
      </c>
      <c r="RL47" s="11">
        <f t="shared" si="939"/>
        <v>0.19027777777777777</v>
      </c>
      <c r="RM47" s="11">
        <f t="shared" si="939"/>
        <v>0.19444444444444445</v>
      </c>
      <c r="RN47" s="11">
        <f t="shared" si="939"/>
        <v>0.1875</v>
      </c>
      <c r="RO47" s="11">
        <f t="shared" ref="RO47:SK47" si="940">ROUND(RO46,0)/60/24</f>
        <v>0.19236111111111109</v>
      </c>
      <c r="RP47" s="11">
        <f t="shared" si="940"/>
        <v>0.19027777777777777</v>
      </c>
      <c r="RQ47" s="11">
        <f t="shared" si="940"/>
        <v>0.18472222222222223</v>
      </c>
      <c r="RR47" s="11">
        <f t="shared" si="940"/>
        <v>0.18958333333333333</v>
      </c>
      <c r="RS47" s="11">
        <f t="shared" si="940"/>
        <v>0.19444444444444445</v>
      </c>
      <c r="RT47" s="11">
        <f t="shared" si="940"/>
        <v>0.2076388888888889</v>
      </c>
      <c r="RU47" s="11">
        <f t="shared" si="940"/>
        <v>0.19722222222222222</v>
      </c>
      <c r="RV47" s="11">
        <f t="shared" si="940"/>
        <v>0.19513888888888889</v>
      </c>
      <c r="RW47" s="11">
        <f t="shared" si="940"/>
        <v>0.18680555555555556</v>
      </c>
      <c r="RX47" s="11">
        <f t="shared" si="940"/>
        <v>0.18194444444444444</v>
      </c>
      <c r="RY47" s="11">
        <f t="shared" si="940"/>
        <v>0.18819444444444444</v>
      </c>
      <c r="RZ47" s="11">
        <f t="shared" si="940"/>
        <v>0.19097222222222221</v>
      </c>
      <c r="SA47" s="11">
        <f t="shared" si="940"/>
        <v>0.18680555555555556</v>
      </c>
      <c r="SB47" s="11">
        <f t="shared" si="940"/>
        <v>0.18680555555555556</v>
      </c>
      <c r="SC47" s="11">
        <f t="shared" si="940"/>
        <v>0.18888888888888888</v>
      </c>
      <c r="SD47" s="11">
        <f t="shared" si="940"/>
        <v>0.19305555555555556</v>
      </c>
      <c r="SE47" s="11">
        <f t="shared" si="940"/>
        <v>0.19166666666666665</v>
      </c>
      <c r="SF47" s="11">
        <f t="shared" si="940"/>
        <v>0.19236111111111109</v>
      </c>
      <c r="SG47" s="11">
        <f t="shared" si="940"/>
        <v>0.19305555555555556</v>
      </c>
      <c r="SH47" s="11">
        <f t="shared" si="940"/>
        <v>0.19444444444444445</v>
      </c>
      <c r="SI47" s="11">
        <f t="shared" si="940"/>
        <v>0.16180555555555556</v>
      </c>
      <c r="SJ47" s="11">
        <f t="shared" si="940"/>
        <v>0.18194444444444444</v>
      </c>
      <c r="SK47" s="11">
        <f t="shared" si="940"/>
        <v>0.18055555555555555</v>
      </c>
      <c r="SL47" s="11">
        <f t="shared" ref="SL47:TD47" si="941">ROUND(SL46,0)/60/24</f>
        <v>0.19236111111111109</v>
      </c>
      <c r="SM47" s="11">
        <f t="shared" si="941"/>
        <v>0.19166666666666665</v>
      </c>
      <c r="SN47" s="11">
        <f t="shared" si="941"/>
        <v>0.18472222222222223</v>
      </c>
      <c r="SO47" s="11">
        <f t="shared" si="941"/>
        <v>0.18819444444444444</v>
      </c>
      <c r="SP47" s="11">
        <f t="shared" si="941"/>
        <v>0.18402777777777779</v>
      </c>
      <c r="SQ47" s="11">
        <f t="shared" si="941"/>
        <v>0.19999999999999998</v>
      </c>
      <c r="SR47" s="11">
        <f t="shared" si="941"/>
        <v>0.1875</v>
      </c>
      <c r="SS47" s="11">
        <f t="shared" si="941"/>
        <v>0.18611111111111112</v>
      </c>
      <c r="ST47" s="11">
        <f t="shared" si="941"/>
        <v>0.17708333333333334</v>
      </c>
      <c r="SU47" s="11">
        <f t="shared" si="941"/>
        <v>0.1875</v>
      </c>
      <c r="SV47" s="11">
        <f t="shared" si="941"/>
        <v>0.17986111111111111</v>
      </c>
      <c r="SW47" s="11">
        <f t="shared" si="941"/>
        <v>0.17291666666666669</v>
      </c>
      <c r="SX47" s="11">
        <f t="shared" si="941"/>
        <v>0.17291666666666669</v>
      </c>
      <c r="SY47" s="11">
        <f t="shared" si="941"/>
        <v>0.17986111111111111</v>
      </c>
      <c r="SZ47" s="11">
        <f t="shared" si="941"/>
        <v>0.18263888888888891</v>
      </c>
      <c r="TA47" s="11">
        <f t="shared" si="941"/>
        <v>0.18263888888888891</v>
      </c>
      <c r="TB47" s="11">
        <f t="shared" si="941"/>
        <v>0.1875</v>
      </c>
      <c r="TC47" s="11">
        <f t="shared" si="941"/>
        <v>0.18680555555555556</v>
      </c>
      <c r="TD47" s="11">
        <f t="shared" si="941"/>
        <v>0.17916666666666667</v>
      </c>
      <c r="TE47" s="11">
        <f t="shared" ref="TE47:VO47" si="942">ROUND(TE46,0)/60/24</f>
        <v>0.18958333333333333</v>
      </c>
      <c r="TF47" s="11">
        <f t="shared" si="942"/>
        <v>0.18611111111111112</v>
      </c>
      <c r="TG47" s="11">
        <f t="shared" si="942"/>
        <v>0.18263888888888891</v>
      </c>
      <c r="TH47" s="11">
        <f t="shared" si="942"/>
        <v>0.17083333333333331</v>
      </c>
      <c r="TI47" s="11">
        <f t="shared" si="942"/>
        <v>0.19027777777777777</v>
      </c>
      <c r="TJ47" s="11">
        <f t="shared" si="942"/>
        <v>0.1986111111111111</v>
      </c>
      <c r="TK47" s="11">
        <f t="shared" si="942"/>
        <v>0.18819444444444444</v>
      </c>
      <c r="TL47" s="11">
        <f t="shared" si="942"/>
        <v>0.18402777777777779</v>
      </c>
      <c r="TM47" s="11">
        <f t="shared" si="942"/>
        <v>0.18333333333333335</v>
      </c>
      <c r="TN47" s="11">
        <f t="shared" si="942"/>
        <v>0.18472222222222223</v>
      </c>
      <c r="TO47" s="11">
        <f t="shared" si="942"/>
        <v>0.18124999999999999</v>
      </c>
      <c r="TP47" s="11">
        <f t="shared" si="942"/>
        <v>0.18611111111111112</v>
      </c>
      <c r="TQ47" s="11">
        <f t="shared" si="942"/>
        <v>0.18333333333333335</v>
      </c>
      <c r="TR47" s="11">
        <f t="shared" si="942"/>
        <v>0.18333333333333335</v>
      </c>
      <c r="TS47" s="11">
        <f t="shared" si="942"/>
        <v>0.17986111111111111</v>
      </c>
      <c r="TT47" s="11">
        <f t="shared" si="942"/>
        <v>0.17291666666666669</v>
      </c>
      <c r="TU47" s="11">
        <f t="shared" si="942"/>
        <v>0.15763888888888888</v>
      </c>
      <c r="TV47" s="11">
        <f t="shared" si="942"/>
        <v>0.20347222222222225</v>
      </c>
      <c r="TW47" s="11">
        <f t="shared" si="942"/>
        <v>0.19999999999999998</v>
      </c>
      <c r="TX47" s="11">
        <f t="shared" si="942"/>
        <v>0.16666666666666666</v>
      </c>
      <c r="TY47" s="11">
        <f t="shared" si="942"/>
        <v>0.21111111111111111</v>
      </c>
      <c r="TZ47" s="11">
        <f t="shared" si="942"/>
        <v>0.17847222222222223</v>
      </c>
      <c r="UA47" s="11">
        <f t="shared" si="942"/>
        <v>0.19722222222222222</v>
      </c>
      <c r="UB47" s="11">
        <f t="shared" si="942"/>
        <v>0.20347222222222225</v>
      </c>
      <c r="UC47" s="11">
        <f t="shared" si="942"/>
        <v>0.20833333333333334</v>
      </c>
      <c r="UD47" s="11">
        <f t="shared" si="942"/>
        <v>0.21458333333333335</v>
      </c>
      <c r="UE47" s="11">
        <f t="shared" si="942"/>
        <v>0.21944444444444444</v>
      </c>
      <c r="UF47" s="11">
        <f t="shared" si="942"/>
        <v>0.2076388888888889</v>
      </c>
      <c r="UG47" s="11">
        <f t="shared" si="942"/>
        <v>0.20347222222222225</v>
      </c>
      <c r="UH47" s="11">
        <f t="shared" si="942"/>
        <v>0.20833333333333334</v>
      </c>
      <c r="UI47" s="11">
        <f t="shared" si="942"/>
        <v>0.20138888888888887</v>
      </c>
      <c r="UJ47" s="11">
        <f t="shared" si="942"/>
        <v>0.19652777777777777</v>
      </c>
      <c r="UK47" s="11">
        <f t="shared" si="942"/>
        <v>0.19513888888888889</v>
      </c>
      <c r="UL47" s="11">
        <f t="shared" si="942"/>
        <v>0.19444444444444445</v>
      </c>
      <c r="UM47" s="11">
        <f t="shared" si="942"/>
        <v>0.19652777777777777</v>
      </c>
      <c r="UN47" s="11">
        <f t="shared" si="942"/>
        <v>0.20208333333333331</v>
      </c>
      <c r="UO47" s="11">
        <f t="shared" si="942"/>
        <v>0.19583333333333333</v>
      </c>
      <c r="UP47" s="11">
        <f t="shared" si="942"/>
        <v>0.19444444444444445</v>
      </c>
      <c r="UQ47" s="11">
        <f t="shared" si="942"/>
        <v>0.19166666666666665</v>
      </c>
      <c r="UR47" s="11">
        <f t="shared" si="942"/>
        <v>0.18541666666666667</v>
      </c>
      <c r="US47" s="11">
        <f t="shared" si="942"/>
        <v>0.20833333333333334</v>
      </c>
      <c r="UT47" s="11">
        <f t="shared" si="942"/>
        <v>0.19583333333333333</v>
      </c>
      <c r="UU47" s="11">
        <f t="shared" si="942"/>
        <v>0.19513888888888889</v>
      </c>
      <c r="UV47" s="11">
        <f t="shared" si="942"/>
        <v>0.19513888888888889</v>
      </c>
      <c r="UW47" s="11">
        <f t="shared" si="942"/>
        <v>0.19166666666666665</v>
      </c>
      <c r="UX47" s="11">
        <f t="shared" si="942"/>
        <v>0.18888888888888888</v>
      </c>
      <c r="UY47" s="11">
        <f t="shared" si="942"/>
        <v>0.19791666666666666</v>
      </c>
      <c r="UZ47" s="11">
        <f t="shared" si="942"/>
        <v>0.20416666666666669</v>
      </c>
      <c r="VA47" s="11">
        <f t="shared" si="942"/>
        <v>0.20069444444444443</v>
      </c>
      <c r="VB47" s="11">
        <f t="shared" si="942"/>
        <v>0.20972222222222223</v>
      </c>
      <c r="VC47" s="11">
        <f t="shared" si="942"/>
        <v>0.20555555555555557</v>
      </c>
      <c r="VD47" s="11">
        <f t="shared" si="942"/>
        <v>0.20416666666666669</v>
      </c>
      <c r="VE47" s="11">
        <f t="shared" si="942"/>
        <v>0.20208333333333331</v>
      </c>
      <c r="VF47" s="11">
        <f t="shared" si="942"/>
        <v>0.19791666666666666</v>
      </c>
      <c r="VG47" s="11">
        <f t="shared" si="942"/>
        <v>0.20833333333333334</v>
      </c>
      <c r="VH47" s="11">
        <f t="shared" si="942"/>
        <v>0.19444444444444445</v>
      </c>
      <c r="VI47" s="11">
        <f t="shared" si="942"/>
        <v>0.19444444444444445</v>
      </c>
      <c r="VJ47" s="11">
        <f t="shared" si="942"/>
        <v>0.20138888888888887</v>
      </c>
      <c r="VK47" s="11">
        <f t="shared" si="942"/>
        <v>0.19791666666666666</v>
      </c>
      <c r="VL47" s="11">
        <f t="shared" si="942"/>
        <v>0.20625000000000002</v>
      </c>
      <c r="VM47" s="11">
        <f t="shared" si="942"/>
        <v>0.20416666666666669</v>
      </c>
      <c r="VN47" s="11">
        <f t="shared" si="942"/>
        <v>0.19930555555555554</v>
      </c>
      <c r="VO47" s="11">
        <f t="shared" si="942"/>
        <v>0.19236111111111109</v>
      </c>
      <c r="VP47" s="11">
        <f t="shared" ref="VP47:YA47" si="943">ROUND(VP46,0)/60/24</f>
        <v>0.18819444444444444</v>
      </c>
      <c r="VQ47" s="11">
        <f t="shared" si="943"/>
        <v>0.20902777777777778</v>
      </c>
      <c r="VR47" s="11">
        <f t="shared" si="943"/>
        <v>0.21249999999999999</v>
      </c>
      <c r="VS47" s="11">
        <f t="shared" si="943"/>
        <v>0.20208333333333331</v>
      </c>
      <c r="VT47" s="11">
        <f t="shared" si="943"/>
        <v>0.20347222222222225</v>
      </c>
      <c r="VU47" s="11">
        <f t="shared" si="943"/>
        <v>0.20555555555555557</v>
      </c>
      <c r="VV47" s="11">
        <f t="shared" si="943"/>
        <v>0.20555555555555557</v>
      </c>
      <c r="VW47" s="11">
        <f t="shared" si="943"/>
        <v>0.20972222222222223</v>
      </c>
      <c r="VX47" s="11">
        <f t="shared" si="943"/>
        <v>0.19652777777777777</v>
      </c>
      <c r="VY47" s="11">
        <f t="shared" si="943"/>
        <v>0.1986111111111111</v>
      </c>
      <c r="VZ47" s="11">
        <f t="shared" si="943"/>
        <v>0.18888888888888888</v>
      </c>
      <c r="WA47" s="11">
        <f t="shared" si="943"/>
        <v>0.19791666666666666</v>
      </c>
      <c r="WB47" s="11">
        <f t="shared" si="943"/>
        <v>0.19999999999999998</v>
      </c>
      <c r="WC47" s="11">
        <f t="shared" si="943"/>
        <v>0.19097222222222221</v>
      </c>
      <c r="WD47" s="11">
        <f t="shared" si="943"/>
        <v>0.19444444444444445</v>
      </c>
      <c r="WE47" s="11">
        <f t="shared" si="943"/>
        <v>0.19444444444444445</v>
      </c>
      <c r="WF47" s="11">
        <f t="shared" si="943"/>
        <v>0.19791666666666666</v>
      </c>
      <c r="WG47" s="11">
        <f t="shared" si="943"/>
        <v>0.19583333333333333</v>
      </c>
      <c r="WH47" s="11">
        <f t="shared" si="943"/>
        <v>0.19930555555555554</v>
      </c>
      <c r="WI47" s="11">
        <f t="shared" si="943"/>
        <v>0.19305555555555556</v>
      </c>
      <c r="WJ47" s="11">
        <f t="shared" si="943"/>
        <v>0.2076388888888889</v>
      </c>
      <c r="WK47" s="11">
        <f t="shared" si="943"/>
        <v>0.19097222222222221</v>
      </c>
      <c r="WL47" s="11">
        <f t="shared" si="943"/>
        <v>0.18055555555555555</v>
      </c>
      <c r="WM47" s="11">
        <f t="shared" si="943"/>
        <v>0.19375000000000001</v>
      </c>
      <c r="WN47" s="11">
        <f t="shared" si="943"/>
        <v>0.19722222222222222</v>
      </c>
      <c r="WO47" s="11">
        <f t="shared" si="943"/>
        <v>0.21041666666666667</v>
      </c>
      <c r="WP47" s="11">
        <f t="shared" si="943"/>
        <v>0.19930555555555554</v>
      </c>
      <c r="WQ47" s="11">
        <f t="shared" si="943"/>
        <v>0.18680555555555556</v>
      </c>
      <c r="WR47" s="11">
        <f t="shared" si="943"/>
        <v>0.19027777777777777</v>
      </c>
      <c r="WS47" s="11">
        <f t="shared" si="943"/>
        <v>0.19097222222222221</v>
      </c>
      <c r="WT47" s="11">
        <f t="shared" si="943"/>
        <v>0.19236111111111109</v>
      </c>
      <c r="WU47" s="11">
        <f t="shared" si="943"/>
        <v>0.19236111111111109</v>
      </c>
      <c r="WV47" s="11">
        <f t="shared" si="943"/>
        <v>0.19305555555555556</v>
      </c>
      <c r="WW47" s="11">
        <f t="shared" si="943"/>
        <v>0.19375000000000001</v>
      </c>
      <c r="WX47" s="11">
        <f t="shared" si="943"/>
        <v>0.19305555555555556</v>
      </c>
      <c r="WY47" s="11">
        <f t="shared" si="943"/>
        <v>0.19791666666666666</v>
      </c>
      <c r="WZ47" s="11">
        <f t="shared" si="943"/>
        <v>0.19791666666666666</v>
      </c>
      <c r="XA47" s="11">
        <f t="shared" si="943"/>
        <v>0.18888888888888888</v>
      </c>
      <c r="XB47" s="11">
        <f t="shared" si="943"/>
        <v>0.17916666666666667</v>
      </c>
      <c r="XC47" s="11">
        <f t="shared" si="943"/>
        <v>0.18958333333333333</v>
      </c>
      <c r="XD47" s="11">
        <f t="shared" si="943"/>
        <v>0.18958333333333333</v>
      </c>
      <c r="XE47" s="11">
        <f t="shared" si="943"/>
        <v>0.19652777777777777</v>
      </c>
      <c r="XF47" s="11">
        <f t="shared" si="943"/>
        <v>0.19722222222222222</v>
      </c>
      <c r="XG47" s="11">
        <f t="shared" si="943"/>
        <v>0.18541666666666667</v>
      </c>
      <c r="XH47" s="11">
        <f t="shared" si="943"/>
        <v>0.1986111111111111</v>
      </c>
      <c r="XI47" s="11">
        <f t="shared" si="943"/>
        <v>0.20347222222222225</v>
      </c>
      <c r="XJ47" s="11">
        <f t="shared" si="943"/>
        <v>0.19513888888888889</v>
      </c>
      <c r="XK47" s="11">
        <f t="shared" si="943"/>
        <v>0.19166666666666665</v>
      </c>
      <c r="XL47" s="11">
        <f t="shared" si="943"/>
        <v>0.19166666666666665</v>
      </c>
      <c r="XM47" s="11">
        <f t="shared" si="943"/>
        <v>0.20486111111111113</v>
      </c>
      <c r="XN47" s="11">
        <f t="shared" si="943"/>
        <v>0.19236111111111109</v>
      </c>
      <c r="XO47" s="11">
        <f t="shared" si="943"/>
        <v>0.19166666666666665</v>
      </c>
      <c r="XP47" s="11">
        <f t="shared" si="943"/>
        <v>0.19444444444444445</v>
      </c>
      <c r="XQ47" s="11">
        <f t="shared" si="943"/>
        <v>0.19027777777777777</v>
      </c>
      <c r="XR47" s="11">
        <f t="shared" si="943"/>
        <v>0.19791666666666666</v>
      </c>
      <c r="XS47" s="11">
        <f t="shared" si="943"/>
        <v>0.19583333333333333</v>
      </c>
      <c r="XT47" s="11">
        <f t="shared" si="943"/>
        <v>0.1875</v>
      </c>
      <c r="XU47" s="11">
        <f t="shared" si="943"/>
        <v>0.18611111111111112</v>
      </c>
      <c r="XV47" s="11">
        <f t="shared" si="943"/>
        <v>0.19652777777777777</v>
      </c>
      <c r="XW47" s="11">
        <f t="shared" si="943"/>
        <v>0.19375000000000001</v>
      </c>
      <c r="XX47" s="11">
        <f t="shared" si="943"/>
        <v>0.19652777777777777</v>
      </c>
      <c r="XY47" s="11">
        <f t="shared" si="943"/>
        <v>0.19236111111111109</v>
      </c>
      <c r="XZ47" s="11">
        <f t="shared" si="943"/>
        <v>0.18888888888888888</v>
      </c>
      <c r="YA47" s="11">
        <f t="shared" si="943"/>
        <v>0.18472222222222223</v>
      </c>
      <c r="YB47" s="11">
        <f t="shared" ref="YB47:ZM47" si="944">ROUND(YB46,0)/60/24</f>
        <v>0.19999999999999998</v>
      </c>
      <c r="YC47" s="11">
        <f t="shared" si="944"/>
        <v>0.19513888888888889</v>
      </c>
      <c r="YD47" s="11">
        <f t="shared" si="944"/>
        <v>0.19375000000000001</v>
      </c>
      <c r="YE47" s="11">
        <f t="shared" si="944"/>
        <v>0.20347222222222225</v>
      </c>
      <c r="YF47" s="11">
        <f t="shared" si="944"/>
        <v>0.20347222222222225</v>
      </c>
      <c r="YG47" s="11">
        <f t="shared" si="944"/>
        <v>0.20833333333333334</v>
      </c>
      <c r="YH47" s="11">
        <f t="shared" si="944"/>
        <v>0.20347222222222225</v>
      </c>
      <c r="YI47" s="11">
        <f t="shared" si="944"/>
        <v>0.19652777777777777</v>
      </c>
      <c r="YJ47" s="11">
        <f t="shared" si="944"/>
        <v>0.19236111111111109</v>
      </c>
      <c r="YK47" s="11">
        <f t="shared" si="944"/>
        <v>0.19027777777777777</v>
      </c>
      <c r="YL47" s="11">
        <f t="shared" si="944"/>
        <v>0.19722222222222222</v>
      </c>
      <c r="YM47" s="11">
        <f t="shared" si="944"/>
        <v>0.19722222222222222</v>
      </c>
      <c r="YN47" s="11">
        <f t="shared" si="944"/>
        <v>0.20069444444444443</v>
      </c>
      <c r="YO47" s="11">
        <f t="shared" si="944"/>
        <v>0.19097222222222221</v>
      </c>
      <c r="YP47" s="11">
        <f t="shared" si="944"/>
        <v>0.19027777777777777</v>
      </c>
      <c r="YQ47" s="11">
        <f t="shared" si="944"/>
        <v>0.20277777777777775</v>
      </c>
      <c r="YR47" s="11">
        <f t="shared" si="944"/>
        <v>0.20069444444444443</v>
      </c>
      <c r="YS47" s="11">
        <f t="shared" si="944"/>
        <v>0.19791666666666666</v>
      </c>
      <c r="YT47" s="11">
        <f t="shared" si="944"/>
        <v>0.20277777777777775</v>
      </c>
      <c r="YU47" s="11">
        <f t="shared" si="944"/>
        <v>0.20555555555555557</v>
      </c>
      <c r="YV47" s="11">
        <f t="shared" si="944"/>
        <v>0.20555555555555557</v>
      </c>
      <c r="YW47" s="11">
        <f t="shared" si="944"/>
        <v>0.19305555555555556</v>
      </c>
      <c r="YX47" s="11">
        <f t="shared" si="944"/>
        <v>0.16180555555555556</v>
      </c>
      <c r="YY47" s="11">
        <f t="shared" si="944"/>
        <v>0.22013888888888888</v>
      </c>
      <c r="YZ47" s="11">
        <f t="shared" si="944"/>
        <v>0.23958333333333334</v>
      </c>
      <c r="ZA47" s="11">
        <f t="shared" si="944"/>
        <v>0.20416666666666669</v>
      </c>
      <c r="ZB47" s="11">
        <f t="shared" si="944"/>
        <v>0.20208333333333331</v>
      </c>
      <c r="ZC47" s="11">
        <f t="shared" si="944"/>
        <v>0.19027777777777777</v>
      </c>
      <c r="ZD47" s="11">
        <f t="shared" si="944"/>
        <v>0.20555555555555557</v>
      </c>
      <c r="ZE47" s="11">
        <f t="shared" si="944"/>
        <v>0.20138888888888887</v>
      </c>
      <c r="ZF47" s="11">
        <f t="shared" si="944"/>
        <v>0.19305555555555556</v>
      </c>
      <c r="ZG47" s="11">
        <f t="shared" si="944"/>
        <v>0.19583333333333333</v>
      </c>
      <c r="ZH47" s="11">
        <f t="shared" si="944"/>
        <v>0.18680555555555556</v>
      </c>
      <c r="ZI47" s="11">
        <f t="shared" si="944"/>
        <v>0.1986111111111111</v>
      </c>
      <c r="ZJ47" s="11">
        <f t="shared" si="944"/>
        <v>0.19513888888888889</v>
      </c>
      <c r="ZK47" s="11">
        <f t="shared" si="944"/>
        <v>0.19305555555555556</v>
      </c>
      <c r="ZL47" s="11">
        <f t="shared" si="944"/>
        <v>0.19027777777777777</v>
      </c>
      <c r="ZM47" s="11">
        <f t="shared" si="944"/>
        <v>0.18958333333333333</v>
      </c>
      <c r="ZN47" s="11">
        <f t="shared" ref="ZN47:ABV47" si="945">ROUND(ZN46,0)/60/24</f>
        <v>0.20555555555555557</v>
      </c>
      <c r="ZO47" s="11">
        <f t="shared" si="945"/>
        <v>0.19791666666666666</v>
      </c>
      <c r="ZP47" s="11">
        <f t="shared" si="945"/>
        <v>0.19166666666666665</v>
      </c>
      <c r="ZQ47" s="11">
        <f t="shared" si="945"/>
        <v>0.18888888888888888</v>
      </c>
      <c r="ZR47" s="11">
        <f t="shared" si="945"/>
        <v>0.17916666666666667</v>
      </c>
      <c r="ZS47" s="11">
        <f t="shared" si="945"/>
        <v>0.20208333333333331</v>
      </c>
      <c r="ZT47" s="11">
        <f t="shared" si="945"/>
        <v>0.19097222222222221</v>
      </c>
      <c r="ZU47" s="11">
        <f t="shared" si="945"/>
        <v>0.18819444444444444</v>
      </c>
      <c r="ZV47" s="11">
        <f t="shared" si="945"/>
        <v>0.19722222222222222</v>
      </c>
      <c r="ZW47" s="11">
        <f t="shared" si="945"/>
        <v>0.19375000000000001</v>
      </c>
      <c r="ZX47" s="11">
        <f t="shared" si="945"/>
        <v>0.20208333333333331</v>
      </c>
      <c r="ZY47" s="11">
        <f>ROUND(ZY46,0)/60/24</f>
        <v>0.19583333333333333</v>
      </c>
      <c r="ZZ47" s="11">
        <f>ROUND(ZZ46,0)/60/24</f>
        <v>0.19652777777777777</v>
      </c>
      <c r="AAA47" s="11">
        <f>ROUND(AAA46,0)/60/24</f>
        <v>0.18888888888888888</v>
      </c>
      <c r="AAB47" s="11">
        <f>ROUND(AAB46,0)/60/24</f>
        <v>0.18958333333333333</v>
      </c>
      <c r="AAC47" s="11">
        <f t="shared" si="945"/>
        <v>0.18819444444444444</v>
      </c>
      <c r="AAD47" s="11">
        <f t="shared" si="945"/>
        <v>0.19375000000000001</v>
      </c>
      <c r="AAE47" s="11">
        <f t="shared" si="945"/>
        <v>0.19652777777777777</v>
      </c>
      <c r="AAF47" s="11">
        <f t="shared" si="945"/>
        <v>0.19236111111111109</v>
      </c>
      <c r="AAG47" s="11">
        <f t="shared" si="945"/>
        <v>0.19722222222222222</v>
      </c>
      <c r="AAH47" s="11">
        <f t="shared" si="945"/>
        <v>0.20486111111111113</v>
      </c>
      <c r="AAI47" s="11">
        <f t="shared" si="945"/>
        <v>0.19166666666666665</v>
      </c>
      <c r="AAJ47" s="11">
        <f t="shared" si="945"/>
        <v>0.18333333333333335</v>
      </c>
      <c r="AAK47" s="11">
        <f t="shared" si="945"/>
        <v>0.20208333333333331</v>
      </c>
      <c r="AAL47" s="11">
        <f t="shared" si="945"/>
        <v>0.19583333333333333</v>
      </c>
      <c r="AAM47" s="11">
        <f t="shared" si="945"/>
        <v>0.17569444444444446</v>
      </c>
      <c r="AAN47" s="11">
        <f t="shared" si="945"/>
        <v>0.19444444444444445</v>
      </c>
      <c r="AAO47" s="11">
        <f t="shared" si="945"/>
        <v>0.19999999999999998</v>
      </c>
      <c r="AAP47" s="11">
        <f t="shared" si="945"/>
        <v>0.20277777777777775</v>
      </c>
      <c r="AAQ47" s="11">
        <f t="shared" si="945"/>
        <v>0.21249999999999999</v>
      </c>
      <c r="AAR47" s="11">
        <f t="shared" si="945"/>
        <v>0.20833333333333334</v>
      </c>
      <c r="AAS47" s="11">
        <f t="shared" si="945"/>
        <v>0.19791666666666666</v>
      </c>
      <c r="AAT47" s="11">
        <f t="shared" si="945"/>
        <v>0.20277777777777775</v>
      </c>
      <c r="AAU47" s="11">
        <f t="shared" si="945"/>
        <v>0.19513888888888889</v>
      </c>
      <c r="AAV47" s="11">
        <f t="shared" si="945"/>
        <v>0.20277777777777775</v>
      </c>
      <c r="AAW47" s="11">
        <f t="shared" si="945"/>
        <v>0.20069444444444443</v>
      </c>
      <c r="AAX47" s="11">
        <f t="shared" si="945"/>
        <v>0.19583333333333333</v>
      </c>
      <c r="AAY47" s="11">
        <f t="shared" si="945"/>
        <v>0.20625000000000002</v>
      </c>
      <c r="AAZ47" s="11">
        <f t="shared" si="945"/>
        <v>0.20138888888888887</v>
      </c>
      <c r="ABA47" s="11">
        <f t="shared" si="945"/>
        <v>0.19791666666666666</v>
      </c>
      <c r="ABB47" s="11">
        <f t="shared" si="945"/>
        <v>0.19652777777777777</v>
      </c>
      <c r="ABC47" s="11">
        <f t="shared" si="945"/>
        <v>0.19375000000000001</v>
      </c>
      <c r="ABD47" s="11">
        <f t="shared" si="945"/>
        <v>0.19930555555555554</v>
      </c>
      <c r="ABE47" s="11">
        <f t="shared" si="945"/>
        <v>0.20347222222222225</v>
      </c>
      <c r="ABF47" s="11">
        <f t="shared" si="945"/>
        <v>0.19166666666666665</v>
      </c>
      <c r="ABG47" s="11">
        <f t="shared" si="945"/>
        <v>0.17222222222222225</v>
      </c>
      <c r="ABH47" s="11">
        <f t="shared" si="945"/>
        <v>0.17013888888888887</v>
      </c>
      <c r="ABI47" s="11">
        <f t="shared" si="945"/>
        <v>0.11875000000000001</v>
      </c>
      <c r="ABJ47" s="11">
        <f t="shared" si="945"/>
        <v>0.21944444444444444</v>
      </c>
      <c r="ABK47" s="11">
        <f t="shared" si="945"/>
        <v>0.18680555555555556</v>
      </c>
      <c r="ABL47" s="11">
        <f t="shared" si="945"/>
        <v>0.20138888888888887</v>
      </c>
      <c r="ABM47" s="11">
        <f t="shared" si="945"/>
        <v>0.19930555555555554</v>
      </c>
      <c r="ABN47" s="11">
        <f t="shared" si="945"/>
        <v>0.19999999999999998</v>
      </c>
      <c r="ABO47" s="11">
        <f t="shared" si="945"/>
        <v>0.20347222222222225</v>
      </c>
      <c r="ABP47" s="11">
        <f t="shared" si="945"/>
        <v>0.19583333333333333</v>
      </c>
      <c r="ABQ47" s="11">
        <f t="shared" si="945"/>
        <v>0.19652777777777777</v>
      </c>
      <c r="ABR47" s="11">
        <f t="shared" si="945"/>
        <v>0.20069444444444443</v>
      </c>
      <c r="ABS47" s="11">
        <f t="shared" si="945"/>
        <v>0.20555555555555557</v>
      </c>
      <c r="ABT47" s="11">
        <f t="shared" si="945"/>
        <v>0.20208333333333331</v>
      </c>
      <c r="ABU47" s="11">
        <f t="shared" si="945"/>
        <v>0.19652777777777777</v>
      </c>
      <c r="ABV47" s="11">
        <f t="shared" si="945"/>
        <v>0.1986111111111111</v>
      </c>
      <c r="ABW47" s="11">
        <f t="shared" ref="ABW47:ACS47" si="946">ROUND(ABW46,0)/60/24</f>
        <v>0.21458333333333335</v>
      </c>
      <c r="ABX47" s="11">
        <f t="shared" si="946"/>
        <v>0.20694444444444446</v>
      </c>
      <c r="ABY47" s="11">
        <f t="shared" si="946"/>
        <v>0.20277777777777775</v>
      </c>
      <c r="ABZ47" s="11">
        <f t="shared" si="946"/>
        <v>0.1986111111111111</v>
      </c>
      <c r="ACA47" s="11">
        <f t="shared" si="946"/>
        <v>0.20555555555555557</v>
      </c>
      <c r="ACB47" s="11">
        <f t="shared" si="946"/>
        <v>0.20069444444444443</v>
      </c>
      <c r="ACC47" s="11">
        <f t="shared" si="946"/>
        <v>0.19999999999999998</v>
      </c>
      <c r="ACD47" s="11">
        <f t="shared" si="946"/>
        <v>0.19999999999999998</v>
      </c>
      <c r="ACE47" s="11">
        <f t="shared" si="946"/>
        <v>0.20208333333333331</v>
      </c>
      <c r="ACF47" s="11">
        <f t="shared" si="946"/>
        <v>0.21388888888888891</v>
      </c>
      <c r="ACG47" s="11">
        <f t="shared" si="946"/>
        <v>0.2076388888888889</v>
      </c>
      <c r="ACH47" s="11">
        <f t="shared" si="946"/>
        <v>0.20138888888888887</v>
      </c>
      <c r="ACI47" s="11">
        <f t="shared" si="946"/>
        <v>0.20208333333333331</v>
      </c>
      <c r="ACJ47" s="11">
        <f t="shared" si="946"/>
        <v>0.21527777777777779</v>
      </c>
      <c r="ACK47" s="11">
        <f t="shared" si="946"/>
        <v>0.20347222222222225</v>
      </c>
      <c r="ACL47" s="11">
        <f t="shared" si="946"/>
        <v>0.20347222222222225</v>
      </c>
      <c r="ACM47" s="11">
        <f t="shared" si="946"/>
        <v>0.20972222222222223</v>
      </c>
      <c r="ACN47" s="11">
        <f t="shared" si="946"/>
        <v>0.20486111111111113</v>
      </c>
      <c r="ACO47" s="11">
        <f t="shared" si="946"/>
        <v>0.21458333333333335</v>
      </c>
      <c r="ACP47" s="11">
        <f t="shared" si="946"/>
        <v>0.21875</v>
      </c>
      <c r="ACQ47" s="11">
        <f t="shared" si="946"/>
        <v>0.22222222222222221</v>
      </c>
      <c r="ACR47" s="11">
        <f t="shared" si="946"/>
        <v>0.22430555555555556</v>
      </c>
      <c r="ACS47" s="11">
        <f t="shared" si="946"/>
        <v>0.22152777777777777</v>
      </c>
      <c r="ACT47" s="11">
        <f t="shared" ref="ACT47:AFD47" si="947">ROUND(ACT46,0)/60/24</f>
        <v>0.23472222222222225</v>
      </c>
      <c r="ACU47" s="11">
        <f t="shared" si="947"/>
        <v>0.22777777777777777</v>
      </c>
      <c r="ACV47" s="11">
        <f t="shared" si="947"/>
        <v>0.22083333333333333</v>
      </c>
      <c r="ACW47" s="11">
        <f t="shared" si="947"/>
        <v>0.21736111111111112</v>
      </c>
      <c r="ACX47" s="11">
        <f t="shared" si="947"/>
        <v>0.23541666666666669</v>
      </c>
      <c r="ACY47" s="11">
        <f t="shared" si="947"/>
        <v>0.22500000000000001</v>
      </c>
      <c r="ACZ47" s="11">
        <f t="shared" si="947"/>
        <v>0.21736111111111112</v>
      </c>
      <c r="ADA47" s="11">
        <f t="shared" si="947"/>
        <v>0.20902777777777778</v>
      </c>
      <c r="ADB47" s="11">
        <f t="shared" si="947"/>
        <v>0.20694444444444446</v>
      </c>
      <c r="ADC47" s="11">
        <f t="shared" si="947"/>
        <v>0.20972222222222223</v>
      </c>
      <c r="ADD47" s="11">
        <f t="shared" si="947"/>
        <v>0.21041666666666667</v>
      </c>
      <c r="ADE47" s="11">
        <f t="shared" si="947"/>
        <v>0.21111111111111111</v>
      </c>
      <c r="ADF47" s="11">
        <f t="shared" si="947"/>
        <v>0.20416666666666669</v>
      </c>
      <c r="ADG47" s="11">
        <f t="shared" si="947"/>
        <v>0.20208333333333331</v>
      </c>
      <c r="ADH47" s="11">
        <f t="shared" si="947"/>
        <v>0.20486111111111113</v>
      </c>
      <c r="ADI47" s="11">
        <f t="shared" si="947"/>
        <v>0.18888888888888888</v>
      </c>
      <c r="ADJ47" s="11">
        <f t="shared" si="947"/>
        <v>0.21319444444444444</v>
      </c>
      <c r="ADK47" s="11">
        <f t="shared" si="947"/>
        <v>0.20902777777777778</v>
      </c>
      <c r="ADL47" s="11">
        <f t="shared" si="947"/>
        <v>0.21597222222222223</v>
      </c>
      <c r="ADM47" s="11">
        <f t="shared" si="947"/>
        <v>0.21180555555555555</v>
      </c>
      <c r="ADN47" s="11">
        <f t="shared" si="947"/>
        <v>0.21180555555555555</v>
      </c>
      <c r="ADO47" s="11">
        <f t="shared" si="947"/>
        <v>0.20555555555555557</v>
      </c>
      <c r="ADP47" s="11">
        <f t="shared" si="947"/>
        <v>0.19097222222222221</v>
      </c>
      <c r="ADQ47" s="11">
        <f t="shared" si="947"/>
        <v>0.20277777777777775</v>
      </c>
      <c r="ADR47" s="11">
        <f t="shared" si="947"/>
        <v>0.21319444444444444</v>
      </c>
      <c r="ADS47" s="11">
        <f t="shared" si="947"/>
        <v>0.21527777777777779</v>
      </c>
      <c r="ADT47" s="11">
        <f t="shared" si="947"/>
        <v>0.21388888888888891</v>
      </c>
      <c r="ADU47" s="11">
        <f t="shared" si="947"/>
        <v>0.21319444444444444</v>
      </c>
      <c r="ADV47" s="11">
        <f t="shared" si="947"/>
        <v>0.21111111111111111</v>
      </c>
      <c r="ADW47" s="11">
        <f t="shared" si="947"/>
        <v>0.20347222222222225</v>
      </c>
      <c r="ADX47" s="11">
        <f t="shared" si="947"/>
        <v>0.20902777777777778</v>
      </c>
      <c r="ADY47" s="11">
        <f t="shared" si="947"/>
        <v>0.20902777777777778</v>
      </c>
      <c r="ADZ47" s="11">
        <f t="shared" si="947"/>
        <v>0.20347222222222225</v>
      </c>
      <c r="AEA47" s="11">
        <f t="shared" si="947"/>
        <v>0.20694444444444446</v>
      </c>
      <c r="AEB47" s="11">
        <f t="shared" si="947"/>
        <v>0.21597222222222223</v>
      </c>
      <c r="AEC47" s="11">
        <f t="shared" si="947"/>
        <v>0.21319444444444444</v>
      </c>
      <c r="AED47" s="11">
        <f t="shared" si="947"/>
        <v>0.20972222222222223</v>
      </c>
      <c r="AEE47" s="11">
        <f t="shared" si="947"/>
        <v>0.20833333333333334</v>
      </c>
      <c r="AEF47" s="11">
        <f t="shared" si="947"/>
        <v>0.20972222222222223</v>
      </c>
      <c r="AEG47" s="11">
        <f t="shared" si="947"/>
        <v>0.22152777777777777</v>
      </c>
      <c r="AEH47" s="11">
        <f t="shared" si="947"/>
        <v>0.21458333333333335</v>
      </c>
      <c r="AEI47" s="11">
        <f t="shared" si="947"/>
        <v>0.20833333333333334</v>
      </c>
      <c r="AEJ47" s="11">
        <f t="shared" si="947"/>
        <v>0.20694444444444446</v>
      </c>
      <c r="AEK47" s="11">
        <f t="shared" si="947"/>
        <v>0.20833333333333334</v>
      </c>
      <c r="AEL47" s="11">
        <f t="shared" si="947"/>
        <v>0.20833333333333334</v>
      </c>
      <c r="AEM47" s="11">
        <f t="shared" si="947"/>
        <v>0.21041666666666667</v>
      </c>
      <c r="AEN47" s="11">
        <f t="shared" si="947"/>
        <v>0.20833333333333334</v>
      </c>
      <c r="AEO47" s="11">
        <f t="shared" si="947"/>
        <v>0.21388888888888891</v>
      </c>
      <c r="AEP47" s="11">
        <f t="shared" si="947"/>
        <v>0.20347222222222225</v>
      </c>
      <c r="AEQ47" s="11">
        <f t="shared" si="947"/>
        <v>0.20833333333333334</v>
      </c>
      <c r="AER47" s="11">
        <f t="shared" si="947"/>
        <v>0.20833333333333334</v>
      </c>
      <c r="AES47" s="11">
        <f t="shared" si="947"/>
        <v>0.20069444444444443</v>
      </c>
      <c r="AET47" s="11">
        <f t="shared" si="947"/>
        <v>0.20694444444444446</v>
      </c>
      <c r="AEU47" s="11">
        <f t="shared" si="947"/>
        <v>0.21041666666666667</v>
      </c>
      <c r="AEV47" s="11">
        <f t="shared" si="947"/>
        <v>0.20902777777777778</v>
      </c>
      <c r="AEW47" s="11">
        <f t="shared" si="947"/>
        <v>0.20625000000000002</v>
      </c>
      <c r="AEX47" s="11">
        <f t="shared" si="947"/>
        <v>0.1277777777777778</v>
      </c>
      <c r="AEY47" s="11">
        <f t="shared" si="947"/>
        <v>0.21111111111111111</v>
      </c>
      <c r="AEZ47" s="11">
        <f t="shared" si="947"/>
        <v>0.20972222222222223</v>
      </c>
      <c r="AFA47" s="11">
        <f t="shared" si="947"/>
        <v>0.20555555555555557</v>
      </c>
      <c r="AFB47" s="11">
        <f t="shared" si="947"/>
        <v>0.20972222222222223</v>
      </c>
      <c r="AFC47" s="11">
        <f t="shared" si="947"/>
        <v>0.20833333333333334</v>
      </c>
      <c r="AFD47" s="11">
        <f t="shared" si="947"/>
        <v>0.1986111111111111</v>
      </c>
      <c r="AFE47" s="11">
        <f t="shared" ref="AFE47:AFX47" si="948">ROUND(AFE46,0)/60/24</f>
        <v>0.18611111111111112</v>
      </c>
      <c r="AFF47" s="11">
        <f t="shared" si="948"/>
        <v>0.20833333333333334</v>
      </c>
      <c r="AFG47" s="11">
        <f t="shared" si="948"/>
        <v>0.18958333333333333</v>
      </c>
      <c r="AFH47" s="11">
        <f t="shared" si="948"/>
        <v>0.17777777777777778</v>
      </c>
      <c r="AFI47" s="11">
        <f t="shared" si="948"/>
        <v>0.2076388888888889</v>
      </c>
      <c r="AFJ47" s="11">
        <f t="shared" si="948"/>
        <v>0.21249999999999999</v>
      </c>
      <c r="AFK47" s="11">
        <f t="shared" si="948"/>
        <v>0.21180555555555555</v>
      </c>
      <c r="AFL47" s="11">
        <f t="shared" si="948"/>
        <v>0.20555555555555557</v>
      </c>
      <c r="AFM47" s="11">
        <f t="shared" si="948"/>
        <v>0.2076388888888889</v>
      </c>
      <c r="AFN47" s="11">
        <f t="shared" si="948"/>
        <v>0.21597222222222223</v>
      </c>
      <c r="AFO47" s="11">
        <f t="shared" si="948"/>
        <v>0.20694444444444446</v>
      </c>
      <c r="AFP47" s="11">
        <f t="shared" si="948"/>
        <v>0.20902777777777778</v>
      </c>
      <c r="AFQ47" s="11">
        <f t="shared" si="948"/>
        <v>0.20555555555555557</v>
      </c>
      <c r="AFR47" s="11">
        <f t="shared" si="948"/>
        <v>0.20625000000000002</v>
      </c>
      <c r="AFS47" s="11">
        <f t="shared" si="948"/>
        <v>0.21249999999999999</v>
      </c>
      <c r="AFT47" s="11">
        <f t="shared" si="948"/>
        <v>0.20208333333333331</v>
      </c>
      <c r="AFU47" s="11">
        <f t="shared" si="948"/>
        <v>0.21458333333333335</v>
      </c>
      <c r="AFV47" s="11">
        <f t="shared" si="948"/>
        <v>0.20833333333333334</v>
      </c>
      <c r="AFW47" s="11">
        <f t="shared" si="948"/>
        <v>0.20416666666666669</v>
      </c>
      <c r="AFX47" s="11">
        <f t="shared" si="948"/>
        <v>0.20347222222222225</v>
      </c>
      <c r="AFY47" s="11">
        <f t="shared" ref="AFY47:AHA47" si="949">ROUND(AFY46,0)/60/24</f>
        <v>0.20416666666666669</v>
      </c>
      <c r="AFZ47" s="11">
        <f t="shared" si="949"/>
        <v>0.19791666666666666</v>
      </c>
      <c r="AGA47" s="11">
        <f t="shared" si="949"/>
        <v>0.19583333333333333</v>
      </c>
      <c r="AGB47" s="11">
        <f t="shared" si="949"/>
        <v>0.20138888888888887</v>
      </c>
      <c r="AGC47" s="11">
        <f t="shared" si="949"/>
        <v>0.20347222222222225</v>
      </c>
      <c r="AGD47" s="11">
        <f t="shared" si="949"/>
        <v>0.21458333333333335</v>
      </c>
      <c r="AGE47" s="11">
        <f t="shared" si="949"/>
        <v>0.21249999999999999</v>
      </c>
      <c r="AGF47" s="11">
        <f t="shared" si="949"/>
        <v>0.20694444444444446</v>
      </c>
      <c r="AGG47" s="11">
        <f t="shared" si="949"/>
        <v>0.20277777777777775</v>
      </c>
      <c r="AGH47" s="11">
        <f t="shared" si="949"/>
        <v>0.20694444444444446</v>
      </c>
      <c r="AGI47" s="11">
        <f t="shared" si="949"/>
        <v>0.21249999999999999</v>
      </c>
      <c r="AGJ47" s="11">
        <f t="shared" si="949"/>
        <v>0.21111111111111111</v>
      </c>
      <c r="AGK47" s="11">
        <f t="shared" si="949"/>
        <v>0.20347222222222225</v>
      </c>
      <c r="AGL47" s="11">
        <f t="shared" si="949"/>
        <v>0.2076388888888889</v>
      </c>
      <c r="AGM47" s="11">
        <f t="shared" si="949"/>
        <v>0.20902777777777778</v>
      </c>
      <c r="AGN47" s="11">
        <f t="shared" si="949"/>
        <v>0.21597222222222223</v>
      </c>
      <c r="AGO47" s="11">
        <f t="shared" si="949"/>
        <v>0.21527777777777779</v>
      </c>
      <c r="AGP47" s="11">
        <f t="shared" si="949"/>
        <v>0.21319444444444444</v>
      </c>
      <c r="AGQ47" s="11">
        <f t="shared" si="949"/>
        <v>0.2076388888888889</v>
      </c>
      <c r="AGR47" s="11">
        <f t="shared" si="949"/>
        <v>0.20138888888888887</v>
      </c>
      <c r="AGS47" s="11">
        <f t="shared" si="949"/>
        <v>0.20902777777777778</v>
      </c>
      <c r="AGT47" s="11">
        <f t="shared" si="949"/>
        <v>0.21805555555555556</v>
      </c>
      <c r="AGU47" s="11">
        <f t="shared" si="949"/>
        <v>0.21180555555555555</v>
      </c>
      <c r="AGV47" s="11">
        <f t="shared" si="949"/>
        <v>0.20277777777777775</v>
      </c>
      <c r="AGW47" s="11">
        <f t="shared" si="949"/>
        <v>0.21805555555555556</v>
      </c>
      <c r="AGX47" s="11">
        <f t="shared" si="949"/>
        <v>0.20833333333333334</v>
      </c>
      <c r="AGY47" s="11">
        <f t="shared" si="949"/>
        <v>0.21388888888888891</v>
      </c>
      <c r="AGZ47" s="11">
        <f t="shared" si="949"/>
        <v>0.21180555555555555</v>
      </c>
      <c r="AHA47" s="11">
        <f t="shared" si="949"/>
        <v>0.20555555555555557</v>
      </c>
      <c r="AHB47" s="11">
        <f t="shared" ref="AHB47:AHM47" si="950">ROUND(AHB46,0)/60/24</f>
        <v>0.21111111111111111</v>
      </c>
      <c r="AHC47" s="11">
        <f t="shared" si="950"/>
        <v>0.20972222222222223</v>
      </c>
      <c r="AHD47" s="11">
        <f t="shared" si="950"/>
        <v>0.21180555555555555</v>
      </c>
      <c r="AHE47" s="11">
        <f t="shared" si="950"/>
        <v>0.18472222222222223</v>
      </c>
      <c r="AHF47" s="11">
        <f t="shared" si="950"/>
        <v>0.21249999999999999</v>
      </c>
      <c r="AHG47" s="11">
        <f t="shared" si="950"/>
        <v>0.21180555555555555</v>
      </c>
      <c r="AHH47" s="11">
        <f t="shared" si="950"/>
        <v>0.21388888888888891</v>
      </c>
      <c r="AHI47" s="11">
        <f t="shared" si="950"/>
        <v>0.21041666666666667</v>
      </c>
      <c r="AHJ47" s="11">
        <f t="shared" si="950"/>
        <v>0.20486111111111113</v>
      </c>
      <c r="AHK47" s="11">
        <f t="shared" si="950"/>
        <v>0.21041666666666667</v>
      </c>
      <c r="AHL47" s="11">
        <f t="shared" si="950"/>
        <v>0.21041666666666667</v>
      </c>
      <c r="AHM47" s="11">
        <f t="shared" si="950"/>
        <v>0.21111111111111111</v>
      </c>
      <c r="AHN47" s="11">
        <f t="shared" ref="AHN47:AIJ47" si="951">ROUND(AHN46,0)/60/24</f>
        <v>0.21527777777777779</v>
      </c>
      <c r="AHO47" s="11">
        <f t="shared" si="951"/>
        <v>0.21458333333333335</v>
      </c>
      <c r="AHP47" s="11">
        <f t="shared" si="951"/>
        <v>0.21041666666666667</v>
      </c>
      <c r="AHQ47" s="11">
        <f t="shared" si="951"/>
        <v>0.21111111111111111</v>
      </c>
      <c r="AHR47" s="11">
        <f t="shared" si="951"/>
        <v>0.21180555555555555</v>
      </c>
      <c r="AHS47" s="11">
        <f t="shared" si="951"/>
        <v>0.21458333333333335</v>
      </c>
      <c r="AHT47" s="11">
        <f t="shared" si="951"/>
        <v>0.20902777777777778</v>
      </c>
      <c r="AHU47" s="11">
        <f t="shared" si="951"/>
        <v>0.20486111111111113</v>
      </c>
      <c r="AHV47" s="11">
        <f t="shared" si="951"/>
        <v>0.22152777777777777</v>
      </c>
      <c r="AHW47" s="11">
        <f t="shared" si="951"/>
        <v>0.21458333333333335</v>
      </c>
      <c r="AHX47" s="11">
        <f t="shared" si="951"/>
        <v>0.21875</v>
      </c>
      <c r="AHY47" s="11">
        <f t="shared" si="951"/>
        <v>0.21111111111111111</v>
      </c>
      <c r="AHZ47" s="11">
        <f t="shared" si="951"/>
        <v>0.20416666666666669</v>
      </c>
      <c r="AIA47" s="11">
        <f t="shared" si="951"/>
        <v>0.21458333333333335</v>
      </c>
      <c r="AIB47" s="11">
        <f t="shared" si="951"/>
        <v>0.20416666666666669</v>
      </c>
      <c r="AIC47" s="11">
        <f t="shared" si="951"/>
        <v>0.20833333333333334</v>
      </c>
      <c r="AID47" s="11">
        <f t="shared" si="951"/>
        <v>0.20902777777777778</v>
      </c>
      <c r="AIE47" s="11">
        <f t="shared" si="951"/>
        <v>0.20902777777777778</v>
      </c>
      <c r="AIF47" s="11">
        <f t="shared" si="951"/>
        <v>0.21249999999999999</v>
      </c>
      <c r="AIG47" s="11">
        <f t="shared" si="951"/>
        <v>0.21180555555555555</v>
      </c>
      <c r="AIH47" s="11">
        <f t="shared" si="951"/>
        <v>0.20486111111111113</v>
      </c>
      <c r="AII47" s="11">
        <f t="shared" si="951"/>
        <v>0.20069444444444443</v>
      </c>
      <c r="AIJ47" s="11">
        <f t="shared" si="951"/>
        <v>0.20486111111111113</v>
      </c>
      <c r="AIK47" s="11">
        <f t="shared" ref="AIK47:AJH47" si="952">ROUND(AIK46,0)/60/24</f>
        <v>0.21736111111111112</v>
      </c>
      <c r="AIL47" s="11">
        <f t="shared" si="952"/>
        <v>0.2076388888888889</v>
      </c>
      <c r="AIM47" s="11">
        <f t="shared" si="952"/>
        <v>0.19930555555555554</v>
      </c>
      <c r="AIN47" s="11">
        <f t="shared" si="952"/>
        <v>0.19999999999999998</v>
      </c>
      <c r="AIO47" s="11">
        <f t="shared" si="952"/>
        <v>0.20972222222222223</v>
      </c>
      <c r="AIP47" s="11">
        <f t="shared" si="952"/>
        <v>0.21597222222222223</v>
      </c>
      <c r="AIQ47" s="11">
        <f t="shared" si="952"/>
        <v>0.20694444444444446</v>
      </c>
      <c r="AIR47" s="11">
        <f t="shared" si="952"/>
        <v>0.20555555555555557</v>
      </c>
      <c r="AIS47" s="11">
        <f t="shared" si="952"/>
        <v>0.19444444444444445</v>
      </c>
      <c r="AIT47" s="11">
        <f t="shared" si="952"/>
        <v>0.21041666666666667</v>
      </c>
      <c r="AIU47" s="11">
        <f t="shared" si="952"/>
        <v>0.21180555555555555</v>
      </c>
      <c r="AIV47" s="11">
        <f t="shared" si="952"/>
        <v>0.20625000000000002</v>
      </c>
      <c r="AIW47" s="11">
        <f t="shared" si="952"/>
        <v>0.20416666666666669</v>
      </c>
      <c r="AIX47" s="11">
        <f t="shared" si="952"/>
        <v>0.19513888888888889</v>
      </c>
      <c r="AIY47" s="11">
        <f t="shared" si="952"/>
        <v>0.20208333333333331</v>
      </c>
      <c r="AIZ47" s="11">
        <f t="shared" si="952"/>
        <v>0.20486111111111113</v>
      </c>
      <c r="AJA47" s="11">
        <f t="shared" si="952"/>
        <v>0.1986111111111111</v>
      </c>
      <c r="AJB47" s="11">
        <f t="shared" si="952"/>
        <v>0.19791666666666666</v>
      </c>
      <c r="AJC47" s="11">
        <f t="shared" si="952"/>
        <v>0.20069444444444443</v>
      </c>
      <c r="AJD47" s="11">
        <f t="shared" si="952"/>
        <v>0.20486111111111113</v>
      </c>
      <c r="AJE47" s="11">
        <f t="shared" si="952"/>
        <v>0.20347222222222225</v>
      </c>
      <c r="AJF47" s="11">
        <f t="shared" si="952"/>
        <v>0.1986111111111111</v>
      </c>
      <c r="AJG47" s="11">
        <f t="shared" si="952"/>
        <v>0.19027777777777777</v>
      </c>
      <c r="AJH47" s="11">
        <f t="shared" si="952"/>
        <v>0.19513888888888889</v>
      </c>
      <c r="AJI47" s="11">
        <f t="shared" ref="AJI47:AJZ47" si="953">ROUND(AJI46,0)/60/24</f>
        <v>0.20208333333333331</v>
      </c>
      <c r="AJJ47" s="11">
        <f t="shared" si="953"/>
        <v>0.20416666666666669</v>
      </c>
      <c r="AJK47" s="11">
        <f t="shared" si="953"/>
        <v>0.19999999999999998</v>
      </c>
      <c r="AJL47" s="11">
        <f t="shared" si="953"/>
        <v>0.19513888888888889</v>
      </c>
      <c r="AJM47" s="11">
        <f t="shared" si="953"/>
        <v>0.19791666666666666</v>
      </c>
      <c r="AJN47" s="11">
        <f t="shared" si="953"/>
        <v>0.20416666666666669</v>
      </c>
      <c r="AJO47" s="11">
        <f t="shared" si="953"/>
        <v>0.21041666666666667</v>
      </c>
      <c r="AJP47" s="11">
        <f t="shared" si="953"/>
        <v>0.20208333333333331</v>
      </c>
      <c r="AJQ47" s="11">
        <f t="shared" si="953"/>
        <v>0.1986111111111111</v>
      </c>
      <c r="AJR47" s="11">
        <f t="shared" si="953"/>
        <v>0.1986111111111111</v>
      </c>
      <c r="AJS47" s="11">
        <f t="shared" si="953"/>
        <v>0.21388888888888891</v>
      </c>
      <c r="AJT47" s="11">
        <f t="shared" si="953"/>
        <v>0.20486111111111113</v>
      </c>
      <c r="AJU47" s="11">
        <f t="shared" si="953"/>
        <v>0.20208333333333331</v>
      </c>
      <c r="AJV47" s="11">
        <f t="shared" si="953"/>
        <v>0.21388888888888891</v>
      </c>
      <c r="AJW47" s="11">
        <f t="shared" si="953"/>
        <v>0.2076388888888889</v>
      </c>
      <c r="AJX47" s="11">
        <f t="shared" si="953"/>
        <v>0.2076388888888889</v>
      </c>
      <c r="AJY47" s="11">
        <f t="shared" si="953"/>
        <v>0.20833333333333334</v>
      </c>
      <c r="AJZ47" s="11">
        <f t="shared" si="953"/>
        <v>0.2076388888888889</v>
      </c>
      <c r="AKA47" s="11">
        <f t="shared" ref="AKA47:AKB47" si="954">ROUND(AKA46,0)/60/24</f>
        <v>0.20625000000000002</v>
      </c>
      <c r="AKB47" s="11">
        <f t="shared" si="954"/>
        <v>0.19999999999999998</v>
      </c>
      <c r="AKC47" s="11">
        <f t="shared" ref="AKC47:AKS47" si="955">ROUND(AKC46,0)/60/24</f>
        <v>0.21597222222222223</v>
      </c>
      <c r="AKD47" s="11">
        <f t="shared" si="955"/>
        <v>0.19999999999999998</v>
      </c>
      <c r="AKE47" s="11">
        <f t="shared" si="955"/>
        <v>0.19305555555555556</v>
      </c>
      <c r="AKF47" s="11">
        <f t="shared" si="955"/>
        <v>0.20555555555555557</v>
      </c>
      <c r="AKG47" s="11">
        <f t="shared" si="955"/>
        <v>0.20138888888888887</v>
      </c>
      <c r="AKH47" s="11">
        <f t="shared" si="955"/>
        <v>0.21666666666666667</v>
      </c>
      <c r="AKI47" s="11">
        <f t="shared" si="955"/>
        <v>0.21458333333333335</v>
      </c>
      <c r="AKJ47" s="11">
        <f t="shared" si="955"/>
        <v>0.20902777777777778</v>
      </c>
      <c r="AKK47" s="11">
        <f t="shared" si="955"/>
        <v>0.21527777777777779</v>
      </c>
      <c r="AKL47" s="11">
        <f t="shared" si="955"/>
        <v>0.21319444444444444</v>
      </c>
      <c r="AKM47" s="11">
        <f t="shared" si="955"/>
        <v>0.20972222222222223</v>
      </c>
      <c r="AKN47" s="11">
        <f t="shared" si="955"/>
        <v>0.21458333333333335</v>
      </c>
      <c r="AKO47" s="11">
        <f t="shared" si="955"/>
        <v>0.19166666666666665</v>
      </c>
      <c r="AKP47" s="11">
        <f t="shared" si="955"/>
        <v>0.21736111111111112</v>
      </c>
      <c r="AKQ47" s="11">
        <f t="shared" si="955"/>
        <v>0.22083333333333333</v>
      </c>
      <c r="AKR47" s="11">
        <f t="shared" si="955"/>
        <v>0.2076388888888889</v>
      </c>
      <c r="AKS47" s="11">
        <f t="shared" si="955"/>
        <v>0.20902777777777778</v>
      </c>
      <c r="AKT47" s="11">
        <f t="shared" ref="AKT47" si="956">ROUND(AKT46,0)/60/24</f>
        <v>0.21736111111111112</v>
      </c>
      <c r="AKU47" s="11">
        <f t="shared" ref="AKU47:ALO47" si="957">ROUND(AKU46,0)/60/24</f>
        <v>0.21180555555555555</v>
      </c>
      <c r="AKV47" s="11">
        <f t="shared" si="957"/>
        <v>0.20555555555555557</v>
      </c>
      <c r="AKW47" s="11">
        <f t="shared" si="957"/>
        <v>0.20625000000000002</v>
      </c>
      <c r="AKX47" s="11">
        <f t="shared" si="957"/>
        <v>0.19930555555555554</v>
      </c>
      <c r="AKY47" s="11">
        <f t="shared" si="957"/>
        <v>0.20902777777777778</v>
      </c>
      <c r="AKZ47" s="11">
        <f t="shared" si="957"/>
        <v>0.22152777777777777</v>
      </c>
      <c r="ALA47" s="11">
        <f t="shared" si="957"/>
        <v>0.21875</v>
      </c>
      <c r="ALB47" s="11">
        <f t="shared" si="957"/>
        <v>0.21388888888888891</v>
      </c>
      <c r="ALC47" s="11">
        <f t="shared" si="957"/>
        <v>0.20416666666666669</v>
      </c>
      <c r="ALD47" s="11">
        <f t="shared" si="957"/>
        <v>0.22222222222222221</v>
      </c>
      <c r="ALE47" s="11">
        <f t="shared" si="957"/>
        <v>0.21527777777777779</v>
      </c>
      <c r="ALF47" s="11">
        <f t="shared" si="957"/>
        <v>0.21597222222222223</v>
      </c>
      <c r="ALG47" s="11">
        <f t="shared" si="957"/>
        <v>0.20694444444444446</v>
      </c>
      <c r="ALH47" s="11">
        <f t="shared" si="957"/>
        <v>0.20972222222222223</v>
      </c>
      <c r="ALI47" s="11">
        <f t="shared" si="957"/>
        <v>0.21805555555555556</v>
      </c>
      <c r="ALJ47" s="11">
        <f t="shared" si="957"/>
        <v>0.22083333333333333</v>
      </c>
      <c r="ALK47" s="11">
        <f t="shared" si="957"/>
        <v>0.21458333333333335</v>
      </c>
      <c r="ALL47" s="11">
        <f t="shared" si="957"/>
        <v>0.21944444444444444</v>
      </c>
      <c r="ALM47" s="11">
        <f t="shared" si="957"/>
        <v>0.22083333333333333</v>
      </c>
      <c r="ALN47" s="11">
        <f t="shared" si="957"/>
        <v>0.21944444444444444</v>
      </c>
      <c r="ALO47" s="11">
        <f t="shared" si="957"/>
        <v>0.21111111111111111</v>
      </c>
      <c r="ALP47" s="11">
        <f t="shared" ref="ALP47:AMH47" si="958">ROUND(ALP46,0)/60/24</f>
        <v>0.2076388888888889</v>
      </c>
      <c r="ALQ47" s="11">
        <f t="shared" si="958"/>
        <v>0.20625000000000002</v>
      </c>
      <c r="ALR47" s="11">
        <f t="shared" si="958"/>
        <v>0.21111111111111111</v>
      </c>
      <c r="ALS47" s="11">
        <f t="shared" si="958"/>
        <v>0.21041666666666667</v>
      </c>
      <c r="ALT47" s="11">
        <f t="shared" si="958"/>
        <v>0.20416666666666669</v>
      </c>
      <c r="ALU47" s="11">
        <f t="shared" si="958"/>
        <v>0.22152777777777777</v>
      </c>
      <c r="ALV47" s="11">
        <f t="shared" si="958"/>
        <v>0.21944444444444444</v>
      </c>
      <c r="ALW47" s="11">
        <f t="shared" si="958"/>
        <v>0.21736111111111112</v>
      </c>
      <c r="ALX47" s="11">
        <f t="shared" si="958"/>
        <v>0.20833333333333334</v>
      </c>
      <c r="ALY47" s="11">
        <f t="shared" si="958"/>
        <v>0.20416666666666669</v>
      </c>
      <c r="ALZ47" s="11">
        <f t="shared" si="958"/>
        <v>0.20972222222222223</v>
      </c>
      <c r="AMA47" s="11">
        <f t="shared" si="958"/>
        <v>0.21388888888888891</v>
      </c>
      <c r="AMB47" s="11">
        <f t="shared" si="958"/>
        <v>0.21458333333333335</v>
      </c>
      <c r="AMC47" s="11">
        <f t="shared" si="958"/>
        <v>0.21249999999999999</v>
      </c>
      <c r="AMD47" s="11">
        <f t="shared" si="958"/>
        <v>0.22083333333333333</v>
      </c>
      <c r="AME47" s="11">
        <f t="shared" si="958"/>
        <v>0.21736111111111112</v>
      </c>
      <c r="AMF47" s="11">
        <f t="shared" si="958"/>
        <v>0.22013888888888888</v>
      </c>
      <c r="AMG47" s="11">
        <f t="shared" si="958"/>
        <v>0.20694444444444446</v>
      </c>
      <c r="AMH47" s="11">
        <f t="shared" si="958"/>
        <v>0.21111111111111111</v>
      </c>
      <c r="AMI47" s="11">
        <f t="shared" ref="AMI47:ANB47" si="959">ROUND(AMI46,0)/60/24</f>
        <v>0.22222222222222221</v>
      </c>
      <c r="AMJ47" s="11">
        <f t="shared" si="959"/>
        <v>0.2298611111111111</v>
      </c>
      <c r="AMK47" s="11">
        <f t="shared" si="959"/>
        <v>0.21388888888888891</v>
      </c>
      <c r="AML47" s="11">
        <f t="shared" si="959"/>
        <v>0.21111111111111111</v>
      </c>
      <c r="AMM47" s="11">
        <f t="shared" si="959"/>
        <v>0.20555555555555557</v>
      </c>
      <c r="AMN47" s="11">
        <f t="shared" si="959"/>
        <v>0.21111111111111111</v>
      </c>
      <c r="AMO47" s="11">
        <f t="shared" si="959"/>
        <v>0.21597222222222223</v>
      </c>
      <c r="AMP47" s="11">
        <f t="shared" si="959"/>
        <v>0.2076388888888889</v>
      </c>
      <c r="AMQ47" s="11">
        <f t="shared" si="959"/>
        <v>0.21041666666666667</v>
      </c>
      <c r="AMR47" s="11">
        <f t="shared" si="959"/>
        <v>0.20555555555555557</v>
      </c>
      <c r="AMS47" s="11">
        <f t="shared" si="959"/>
        <v>0.20625000000000002</v>
      </c>
      <c r="AMT47" s="11">
        <f t="shared" si="959"/>
        <v>0.20694444444444446</v>
      </c>
      <c r="AMU47" s="11">
        <f t="shared" si="959"/>
        <v>0.20833333333333334</v>
      </c>
      <c r="AMV47" s="11">
        <f t="shared" si="959"/>
        <v>0.20486111111111113</v>
      </c>
      <c r="AMW47" s="11">
        <f t="shared" si="959"/>
        <v>0.20277777777777775</v>
      </c>
      <c r="AMX47" s="11">
        <f t="shared" si="959"/>
        <v>0.21180555555555555</v>
      </c>
      <c r="AMY47" s="11">
        <f t="shared" si="959"/>
        <v>0.20833333333333334</v>
      </c>
      <c r="AMZ47" s="11">
        <f t="shared" si="959"/>
        <v>0.20694444444444446</v>
      </c>
      <c r="ANA47" s="11">
        <f t="shared" si="959"/>
        <v>0.20694444444444446</v>
      </c>
      <c r="ANB47" s="11">
        <f t="shared" si="959"/>
        <v>0.20902777777777778</v>
      </c>
      <c r="ANC47" s="11">
        <f t="shared" ref="ANC47:ANV47" si="960">ROUND(ANC46,0)/60/24</f>
        <v>0.22083333333333333</v>
      </c>
      <c r="AND47" s="11">
        <f t="shared" si="960"/>
        <v>0.22291666666666665</v>
      </c>
      <c r="ANE47" s="11">
        <f t="shared" si="960"/>
        <v>0.22152777777777777</v>
      </c>
      <c r="ANF47" s="11">
        <f t="shared" si="960"/>
        <v>0.20625000000000002</v>
      </c>
      <c r="ANG47" s="11">
        <f t="shared" si="960"/>
        <v>0.20486111111111113</v>
      </c>
      <c r="ANH47" s="11">
        <f t="shared" si="960"/>
        <v>0.21805555555555556</v>
      </c>
      <c r="ANI47" s="11">
        <f t="shared" si="960"/>
        <v>0.21319444444444444</v>
      </c>
      <c r="ANJ47" s="11">
        <f t="shared" si="960"/>
        <v>0.21041666666666667</v>
      </c>
      <c r="ANK47" s="11">
        <f t="shared" si="960"/>
        <v>0.21041666666666667</v>
      </c>
      <c r="ANL47" s="11">
        <f t="shared" si="960"/>
        <v>0.20555555555555557</v>
      </c>
      <c r="ANM47" s="11">
        <f t="shared" si="960"/>
        <v>0.21805555555555556</v>
      </c>
      <c r="ANN47" s="11">
        <f t="shared" si="960"/>
        <v>0.22291666666666665</v>
      </c>
      <c r="ANO47" s="11">
        <f t="shared" si="960"/>
        <v>0.21458333333333335</v>
      </c>
      <c r="ANP47" s="11">
        <f t="shared" si="960"/>
        <v>0.21944444444444444</v>
      </c>
      <c r="ANQ47" s="11">
        <f t="shared" si="960"/>
        <v>0.21041666666666667</v>
      </c>
      <c r="ANR47" s="11">
        <f t="shared" si="960"/>
        <v>0.21666666666666667</v>
      </c>
      <c r="ANS47" s="11">
        <f t="shared" si="960"/>
        <v>0.21875</v>
      </c>
      <c r="ANT47" s="11">
        <f t="shared" si="960"/>
        <v>0.21736111111111112</v>
      </c>
      <c r="ANU47" s="11">
        <f t="shared" si="960"/>
        <v>0.21319444444444444</v>
      </c>
      <c r="ANV47" s="11">
        <f t="shared" si="960"/>
        <v>0.21527777777777779</v>
      </c>
      <c r="ANW47" s="11">
        <f t="shared" ref="ANW47:AOT47" si="961">ROUND(ANW46,0)/60/24</f>
        <v>0.21875</v>
      </c>
      <c r="ANX47" s="11">
        <f t="shared" si="961"/>
        <v>0.21458333333333335</v>
      </c>
      <c r="ANY47" s="11">
        <f t="shared" si="961"/>
        <v>0.22013888888888888</v>
      </c>
      <c r="ANZ47" s="11">
        <f t="shared" si="961"/>
        <v>0.20208333333333331</v>
      </c>
      <c r="AOA47" s="11">
        <f t="shared" si="961"/>
        <v>0.20416666666666669</v>
      </c>
      <c r="AOB47" s="11">
        <f t="shared" si="961"/>
        <v>0.22083333333333333</v>
      </c>
      <c r="AOC47" s="11">
        <f t="shared" si="961"/>
        <v>0.21736111111111112</v>
      </c>
      <c r="AOD47" s="11">
        <f t="shared" si="961"/>
        <v>0.21458333333333335</v>
      </c>
      <c r="AOE47" s="11">
        <f t="shared" si="961"/>
        <v>0.21249999999999999</v>
      </c>
      <c r="AOF47" s="11">
        <f t="shared" si="961"/>
        <v>0.2076388888888889</v>
      </c>
      <c r="AOG47" s="11">
        <f t="shared" si="961"/>
        <v>0.22291666666666665</v>
      </c>
      <c r="AOH47" s="11">
        <f t="shared" si="961"/>
        <v>0.21388888888888891</v>
      </c>
      <c r="AOI47" s="11">
        <f t="shared" si="961"/>
        <v>0.21944444444444444</v>
      </c>
      <c r="AOJ47" s="11">
        <f t="shared" si="961"/>
        <v>0.20625000000000002</v>
      </c>
      <c r="AOK47" s="11">
        <f t="shared" si="961"/>
        <v>0.21597222222222223</v>
      </c>
      <c r="AOL47" s="11">
        <f t="shared" si="961"/>
        <v>0.21527777777777779</v>
      </c>
      <c r="AOM47" s="11">
        <f t="shared" si="961"/>
        <v>0.22083333333333333</v>
      </c>
      <c r="AON47" s="11">
        <f t="shared" si="961"/>
        <v>0.21111111111111111</v>
      </c>
      <c r="AOO47" s="11">
        <f t="shared" si="961"/>
        <v>0.2076388888888889</v>
      </c>
      <c r="AOP47" s="11">
        <f t="shared" si="961"/>
        <v>0.21736111111111112</v>
      </c>
      <c r="AOQ47" s="11">
        <f t="shared" si="961"/>
        <v>0.22152777777777777</v>
      </c>
      <c r="AOR47" s="11">
        <f t="shared" si="961"/>
        <v>0.21805555555555556</v>
      </c>
      <c r="AOS47" s="11">
        <f t="shared" si="961"/>
        <v>0.2076388888888889</v>
      </c>
      <c r="AOT47" s="11">
        <f t="shared" si="961"/>
        <v>0.20555555555555557</v>
      </c>
      <c r="AOU47" s="11">
        <f t="shared" ref="AOU47:APM47" si="962">ROUND(AOU46,0)/60/24</f>
        <v>0.22013888888888888</v>
      </c>
      <c r="AOV47" s="11">
        <f t="shared" si="962"/>
        <v>0.20625000000000002</v>
      </c>
      <c r="AOW47" s="11">
        <f t="shared" si="962"/>
        <v>0.19236111111111109</v>
      </c>
      <c r="AOX47" s="11">
        <f t="shared" si="962"/>
        <v>0.19375000000000001</v>
      </c>
      <c r="AOY47" s="11">
        <f t="shared" si="962"/>
        <v>0.1986111111111111</v>
      </c>
      <c r="AOZ47" s="11">
        <f t="shared" si="962"/>
        <v>0.21458333333333335</v>
      </c>
      <c r="APA47" s="11">
        <f t="shared" si="962"/>
        <v>0.21111111111111111</v>
      </c>
      <c r="APB47" s="11">
        <f t="shared" si="962"/>
        <v>0.20972222222222223</v>
      </c>
      <c r="APC47" s="11">
        <f t="shared" si="962"/>
        <v>0.20972222222222223</v>
      </c>
      <c r="APD47" s="11">
        <f t="shared" si="962"/>
        <v>0.20208333333333331</v>
      </c>
      <c r="APE47" s="11">
        <f t="shared" si="962"/>
        <v>0.20694444444444446</v>
      </c>
      <c r="APF47" s="11">
        <f t="shared" si="962"/>
        <v>0.20625000000000002</v>
      </c>
      <c r="APG47" s="11">
        <f t="shared" si="962"/>
        <v>0.20833333333333334</v>
      </c>
      <c r="APH47" s="11">
        <f t="shared" si="962"/>
        <v>0.21180555555555555</v>
      </c>
      <c r="API47" s="11">
        <f t="shared" si="962"/>
        <v>0.20625000000000002</v>
      </c>
      <c r="APJ47" s="11">
        <f t="shared" si="962"/>
        <v>0.21736111111111112</v>
      </c>
      <c r="APK47" s="11">
        <f t="shared" si="962"/>
        <v>0.21875</v>
      </c>
      <c r="APL47" s="11">
        <f t="shared" si="962"/>
        <v>0.21805555555555556</v>
      </c>
      <c r="APM47" s="11">
        <f t="shared" si="962"/>
        <v>0.20347222222222225</v>
      </c>
      <c r="APN47" s="11">
        <f t="shared" ref="APN47:APR47" si="963">ROUND(APN46,0)/60/24</f>
        <v>0.22013888888888888</v>
      </c>
      <c r="APO47" s="11">
        <f t="shared" si="963"/>
        <v>0.21875</v>
      </c>
      <c r="APP47" s="11">
        <f t="shared" si="963"/>
        <v>0.20069444444444443</v>
      </c>
      <c r="APQ47" s="11">
        <f t="shared" si="963"/>
        <v>0.19027777777777777</v>
      </c>
      <c r="APR47" s="11">
        <f t="shared" si="963"/>
        <v>0.19027777777777777</v>
      </c>
      <c r="APS47" s="11">
        <f t="shared" ref="APS47:APW47" si="964">ROUND(APS46,0)/60/24</f>
        <v>0.20625000000000002</v>
      </c>
      <c r="APT47" s="11">
        <f t="shared" si="964"/>
        <v>0.20902777777777778</v>
      </c>
      <c r="APU47" s="11">
        <f t="shared" si="964"/>
        <v>0.21111111111111111</v>
      </c>
      <c r="APV47" s="11">
        <f t="shared" si="964"/>
        <v>0.20625000000000002</v>
      </c>
      <c r="APW47" s="11">
        <f t="shared" si="964"/>
        <v>0.19583333333333333</v>
      </c>
      <c r="APX47" s="11">
        <f t="shared" ref="APX47:AQB47" si="965">ROUND(APX46,0)/60/24</f>
        <v>0.22083333333333333</v>
      </c>
      <c r="APY47" s="11">
        <f t="shared" si="965"/>
        <v>0.21111111111111111</v>
      </c>
      <c r="APZ47" s="11">
        <f t="shared" si="965"/>
        <v>0.21458333333333335</v>
      </c>
      <c r="AQA47" s="11">
        <f t="shared" si="965"/>
        <v>0.20972222222222223</v>
      </c>
      <c r="AQB47" s="11">
        <f t="shared" si="965"/>
        <v>0.19999999999999998</v>
      </c>
      <c r="AQC47" s="11">
        <f t="shared" ref="AQC47:AQG47" si="966">ROUND(AQC46,0)/60/24</f>
        <v>0.21249999999999999</v>
      </c>
      <c r="AQD47" s="11">
        <f t="shared" si="966"/>
        <v>0.21666666666666667</v>
      </c>
      <c r="AQE47" s="11">
        <f t="shared" ref="AQE47:AQF47" si="967">ROUND(AQE46,0)/60/24</f>
        <v>0.21319444444444444</v>
      </c>
      <c r="AQF47" s="11">
        <f t="shared" si="967"/>
        <v>0.21319444444444444</v>
      </c>
      <c r="AQG47" s="11">
        <f t="shared" si="966"/>
        <v>0.20694444444444446</v>
      </c>
    </row>
    <row r="48" spans="1:1125" s="27" customFormat="1" ht="20.25" customHeight="1" x14ac:dyDescent="0.25">
      <c r="A48" s="3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  <c r="JA48" s="25"/>
      <c r="JB48" s="25"/>
      <c r="JC48" s="25"/>
      <c r="JD48" s="25"/>
      <c r="JE48" s="25"/>
      <c r="JF48" s="25"/>
      <c r="JG48" s="25"/>
      <c r="JH48" s="25"/>
      <c r="JI48" s="25"/>
      <c r="JJ48" s="25"/>
      <c r="JK48" s="25"/>
      <c r="JL48" s="25"/>
      <c r="JM48" s="25"/>
      <c r="JN48" s="25"/>
      <c r="JO48" s="25"/>
      <c r="JP48" s="25"/>
      <c r="JQ48" s="25"/>
      <c r="JR48" s="25"/>
      <c r="JS48" s="25"/>
      <c r="JT48" s="25"/>
      <c r="JU48" s="25"/>
      <c r="JV48" s="25"/>
      <c r="JW48" s="25"/>
      <c r="JX48" s="25"/>
      <c r="JY48" s="25"/>
      <c r="JZ48" s="25"/>
      <c r="KA48" s="25"/>
      <c r="KB48" s="25"/>
      <c r="KC48" s="25"/>
      <c r="KD48" s="25"/>
      <c r="KE48" s="25"/>
      <c r="KF48" s="25"/>
      <c r="KG48" s="25"/>
      <c r="KH48" s="25"/>
      <c r="KI48" s="25"/>
      <c r="KJ48" s="25"/>
      <c r="KK48" s="25"/>
      <c r="KL48" s="25"/>
      <c r="KM48" s="25"/>
      <c r="KN48" s="25"/>
      <c r="KO48" s="25"/>
      <c r="KP48" s="25"/>
      <c r="KQ48" s="25"/>
      <c r="KR48" s="25"/>
      <c r="KS48" s="25"/>
      <c r="KT48" s="25"/>
      <c r="KU48" s="25"/>
      <c r="KV48" s="25"/>
      <c r="KW48" s="25"/>
      <c r="KX48" s="25"/>
      <c r="KY48" s="25"/>
      <c r="KZ48" s="25"/>
      <c r="LA48" s="25"/>
      <c r="LB48" s="25"/>
      <c r="LC48" s="25"/>
      <c r="LD48" s="25"/>
      <c r="LE48" s="25"/>
      <c r="LF48" s="25"/>
      <c r="LG48" s="25"/>
      <c r="LH48" s="25"/>
      <c r="LI48" s="25"/>
      <c r="LJ48" s="25"/>
      <c r="LK48" s="25"/>
      <c r="LL48" s="25"/>
      <c r="LM48" s="25"/>
      <c r="LN48" s="25"/>
      <c r="LO48" s="25"/>
      <c r="LP48" s="25"/>
      <c r="LQ48" s="25"/>
      <c r="LR48" s="25"/>
      <c r="LS48" s="25"/>
      <c r="LT48" s="25"/>
      <c r="LU48" s="25"/>
      <c r="LV48" s="25"/>
      <c r="LW48" s="25"/>
      <c r="LX48" s="25"/>
      <c r="LY48" s="25"/>
      <c r="LZ48" s="25"/>
      <c r="MA48" s="25"/>
      <c r="MB48" s="25"/>
      <c r="MC48" s="25"/>
      <c r="MD48" s="25"/>
      <c r="ME48" s="25"/>
      <c r="MF48" s="25"/>
      <c r="MG48" s="25"/>
      <c r="MH48" s="25"/>
      <c r="MI48" s="25"/>
      <c r="MJ48" s="25"/>
      <c r="MK48" s="25"/>
      <c r="ML48" s="25"/>
      <c r="MM48" s="25"/>
      <c r="MN48" s="25"/>
      <c r="MO48" s="25"/>
      <c r="MP48" s="25"/>
      <c r="MQ48" s="25"/>
      <c r="MR48" s="25"/>
      <c r="MS48" s="25"/>
      <c r="MT48" s="25"/>
      <c r="MU48" s="25"/>
      <c r="MV48" s="25"/>
      <c r="MW48" s="25"/>
      <c r="MX48" s="25"/>
      <c r="MY48" s="25"/>
      <c r="MZ48" s="25"/>
      <c r="NA48" s="25"/>
      <c r="NB48" s="25"/>
      <c r="NC48" s="25"/>
      <c r="ND48" s="25"/>
      <c r="NE48" s="25"/>
      <c r="NF48" s="25"/>
      <c r="NG48" s="25"/>
      <c r="NH48" s="25"/>
      <c r="NI48" s="25"/>
      <c r="NJ48" s="25"/>
      <c r="NK48" s="25"/>
      <c r="NL48" s="25"/>
      <c r="NM48" s="25"/>
      <c r="NN48" s="25"/>
      <c r="NO48" s="25"/>
      <c r="NP48" s="25"/>
      <c r="NQ48" s="25"/>
      <c r="NR48" s="25"/>
      <c r="NS48" s="25"/>
      <c r="NT48" s="25"/>
      <c r="NU48" s="25"/>
      <c r="NV48" s="25"/>
      <c r="NW48" s="25"/>
      <c r="NX48" s="25"/>
      <c r="NY48" s="25"/>
      <c r="NZ48" s="25"/>
      <c r="OA48" s="25"/>
      <c r="OB48" s="25"/>
      <c r="OC48" s="25"/>
      <c r="OD48" s="25"/>
      <c r="OE48" s="25"/>
      <c r="OF48" s="25"/>
      <c r="OG48" s="25"/>
      <c r="OH48" s="25"/>
      <c r="OI48" s="25"/>
      <c r="OJ48" s="25"/>
      <c r="OK48" s="25"/>
      <c r="OL48" s="25"/>
      <c r="OM48" s="25"/>
      <c r="ON48" s="25"/>
      <c r="OO48" s="25"/>
      <c r="OP48" s="25"/>
      <c r="OQ48" s="25"/>
      <c r="OR48" s="25"/>
      <c r="OS48" s="25"/>
      <c r="OT48" s="25"/>
      <c r="OU48" s="25"/>
      <c r="OV48" s="25"/>
      <c r="OW48" s="25"/>
      <c r="OX48" s="25"/>
      <c r="OY48" s="25"/>
      <c r="OZ48" s="25"/>
      <c r="PA48" s="25"/>
      <c r="PB48" s="25"/>
      <c r="PC48" s="25"/>
      <c r="PD48" s="25"/>
      <c r="PE48" s="25"/>
      <c r="PF48" s="25"/>
      <c r="PG48" s="25"/>
      <c r="PH48" s="25"/>
      <c r="PI48" s="25"/>
      <c r="PJ48" s="25"/>
      <c r="PK48" s="25"/>
      <c r="PL48" s="25"/>
      <c r="PM48" s="25"/>
      <c r="PN48" s="25"/>
      <c r="PO48" s="25"/>
      <c r="PP48" s="25"/>
      <c r="PQ48" s="25"/>
      <c r="PR48" s="25"/>
      <c r="PS48" s="25"/>
      <c r="PT48" s="25"/>
      <c r="PU48" s="25"/>
      <c r="PV48" s="25"/>
      <c r="PW48" s="25"/>
      <c r="PX48" s="25"/>
      <c r="PY48" s="25"/>
      <c r="PZ48" s="25"/>
      <c r="QA48" s="25"/>
      <c r="QB48" s="25"/>
      <c r="QC48" s="25"/>
      <c r="QD48" s="25"/>
      <c r="QE48" s="25"/>
      <c r="QF48" s="25"/>
      <c r="QG48" s="25"/>
      <c r="QH48" s="25"/>
      <c r="QI48" s="25"/>
      <c r="QJ48" s="25"/>
      <c r="QK48" s="25"/>
      <c r="QL48" s="25"/>
      <c r="QM48" s="25"/>
      <c r="QN48" s="25"/>
      <c r="QO48" s="25"/>
      <c r="QP48" s="25"/>
      <c r="QQ48" s="25"/>
      <c r="QR48" s="25"/>
      <c r="QS48" s="25"/>
      <c r="QT48" s="25"/>
      <c r="QU48" s="25"/>
      <c r="QV48" s="25"/>
      <c r="QW48" s="25"/>
      <c r="QX48" s="25"/>
      <c r="QY48" s="25"/>
      <c r="QZ48" s="25"/>
      <c r="RA48" s="25"/>
      <c r="RB48" s="25"/>
      <c r="RC48" s="25"/>
      <c r="RD48" s="25"/>
      <c r="RE48" s="25"/>
      <c r="RF48" s="25"/>
      <c r="RG48" s="25"/>
      <c r="RH48" s="25"/>
      <c r="RI48" s="25"/>
      <c r="RJ48" s="25"/>
      <c r="RK48" s="25"/>
      <c r="RL48" s="25"/>
      <c r="RM48" s="25"/>
      <c r="RN48" s="25"/>
      <c r="RO48" s="25"/>
      <c r="RP48" s="25"/>
      <c r="RQ48" s="25"/>
      <c r="RR48" s="25"/>
      <c r="RS48" s="25"/>
      <c r="RT48" s="25"/>
      <c r="RU48" s="25"/>
      <c r="RV48" s="25"/>
      <c r="RW48" s="25"/>
      <c r="RX48" s="25"/>
      <c r="RY48" s="25"/>
      <c r="RZ48" s="25"/>
      <c r="SA48" s="25"/>
      <c r="SB48" s="25"/>
      <c r="SC48" s="25"/>
      <c r="SD48" s="25"/>
      <c r="SE48" s="25"/>
      <c r="SF48" s="25"/>
      <c r="SG48" s="25"/>
      <c r="SH48" s="25"/>
      <c r="SI48" s="25"/>
      <c r="SJ48" s="25"/>
      <c r="SK48" s="25"/>
      <c r="SL48" s="25"/>
      <c r="SM48" s="25"/>
      <c r="SN48" s="25"/>
      <c r="SO48" s="25"/>
      <c r="SP48" s="25"/>
      <c r="SQ48" s="25"/>
      <c r="SR48" s="25"/>
      <c r="SS48" s="25"/>
      <c r="ST48" s="25"/>
      <c r="SU48" s="25"/>
      <c r="SV48" s="25"/>
      <c r="SW48" s="25"/>
      <c r="SX48" s="25"/>
      <c r="SY48" s="25"/>
      <c r="SZ48" s="25"/>
      <c r="TA48" s="25"/>
      <c r="TB48" s="25"/>
      <c r="TC48" s="25"/>
      <c r="TD48" s="25"/>
      <c r="TE48" s="25"/>
      <c r="TF48" s="25"/>
      <c r="TG48" s="25"/>
      <c r="TH48" s="25"/>
      <c r="TI48" s="25"/>
      <c r="TJ48" s="25"/>
      <c r="TK48" s="25"/>
      <c r="TL48" s="25"/>
      <c r="TM48" s="25"/>
      <c r="TN48" s="25"/>
      <c r="TO48" s="25"/>
      <c r="TP48" s="25"/>
      <c r="TQ48" s="25"/>
      <c r="TR48" s="25"/>
      <c r="TS48" s="25"/>
      <c r="TT48" s="25"/>
      <c r="TU48" s="25"/>
      <c r="TV48" s="26"/>
      <c r="TW48" s="25"/>
      <c r="TX48" s="25"/>
      <c r="TY48" s="25"/>
      <c r="TZ48" s="25"/>
      <c r="UA48" s="25"/>
      <c r="UB48" s="25"/>
      <c r="UC48" s="25"/>
      <c r="UD48" s="25"/>
      <c r="UE48" s="25"/>
      <c r="UF48" s="25"/>
      <c r="UG48" s="25"/>
      <c r="UH48" s="25"/>
      <c r="UI48" s="25"/>
      <c r="UJ48" s="25"/>
      <c r="UK48" s="25"/>
      <c r="UL48" s="25"/>
      <c r="UM48" s="25"/>
      <c r="UN48" s="25"/>
      <c r="UO48" s="25"/>
      <c r="UP48" s="25"/>
      <c r="UQ48" s="25"/>
      <c r="UR48" s="25"/>
      <c r="US48" s="25"/>
      <c r="UT48" s="25"/>
      <c r="UU48" s="25"/>
      <c r="UV48" s="25"/>
      <c r="UW48" s="25"/>
      <c r="UX48" s="25"/>
      <c r="UY48" s="25"/>
      <c r="UZ48" s="25"/>
      <c r="VA48" s="25"/>
      <c r="VB48" s="25"/>
      <c r="VC48" s="25"/>
      <c r="VD48" s="25"/>
      <c r="VE48" s="25"/>
      <c r="VF48" s="25"/>
      <c r="VG48" s="25"/>
      <c r="VH48" s="25"/>
      <c r="VI48" s="25"/>
      <c r="VJ48" s="25"/>
      <c r="VK48" s="25"/>
      <c r="VL48" s="25"/>
      <c r="VM48" s="25"/>
      <c r="VN48" s="25"/>
      <c r="VO48" s="25"/>
      <c r="VP48" s="25"/>
      <c r="VQ48" s="25"/>
      <c r="VR48" s="25"/>
      <c r="VS48" s="25"/>
      <c r="VT48" s="25"/>
      <c r="VU48" s="25"/>
      <c r="VV48" s="25"/>
      <c r="VW48" s="25"/>
      <c r="VX48" s="25"/>
      <c r="VY48" s="25"/>
      <c r="VZ48" s="25"/>
      <c r="WA48" s="25"/>
      <c r="WB48" s="25"/>
      <c r="WC48" s="25"/>
      <c r="WD48" s="25"/>
      <c r="WE48" s="25"/>
      <c r="WF48" s="25"/>
      <c r="WG48" s="25"/>
      <c r="WH48" s="25"/>
      <c r="WI48" s="25"/>
      <c r="WJ48" s="25"/>
      <c r="WK48" s="25"/>
      <c r="WL48" s="25"/>
      <c r="WM48" s="25"/>
      <c r="WN48" s="25"/>
      <c r="WO48" s="25"/>
      <c r="WP48" s="25"/>
      <c r="WQ48" s="25"/>
      <c r="WR48" s="25"/>
      <c r="WS48" s="25"/>
      <c r="WT48" s="25"/>
      <c r="WU48" s="25"/>
      <c r="WV48" s="25"/>
      <c r="WW48" s="25"/>
      <c r="WX48" s="25"/>
      <c r="WY48" s="25"/>
      <c r="WZ48" s="25"/>
      <c r="XA48" s="25"/>
      <c r="XB48" s="25"/>
      <c r="XC48" s="25"/>
      <c r="XD48" s="25"/>
      <c r="XE48" s="25"/>
      <c r="XF48" s="25"/>
      <c r="XG48" s="25"/>
      <c r="XH48" s="25"/>
      <c r="XI48" s="25"/>
      <c r="XJ48" s="25"/>
      <c r="XK48" s="25"/>
      <c r="XL48" s="25"/>
      <c r="XM48" s="25"/>
      <c r="XN48" s="25"/>
      <c r="XO48" s="25"/>
      <c r="XP48" s="25"/>
      <c r="XQ48" s="25"/>
      <c r="XR48" s="25"/>
      <c r="XS48" s="25"/>
      <c r="XT48" s="25"/>
      <c r="XU48" s="25"/>
      <c r="XV48" s="25"/>
      <c r="XW48" s="25"/>
      <c r="XX48" s="25"/>
      <c r="XY48" s="25"/>
      <c r="XZ48" s="25"/>
      <c r="YA48" s="25"/>
      <c r="YB48" s="25"/>
      <c r="YC48" s="25"/>
      <c r="YD48" s="25"/>
      <c r="YE48" s="25"/>
      <c r="YF48" s="25"/>
      <c r="YG48" s="25"/>
      <c r="YH48" s="25"/>
      <c r="YI48" s="25"/>
      <c r="YJ48" s="25"/>
      <c r="YK48" s="25"/>
      <c r="YL48" s="25"/>
      <c r="YM48" s="25"/>
      <c r="YN48" s="25"/>
      <c r="YO48" s="25"/>
      <c r="YP48" s="25"/>
      <c r="YQ48" s="25"/>
      <c r="YR48" s="25"/>
      <c r="YS48" s="25"/>
      <c r="YT48" s="25"/>
      <c r="YU48" s="25"/>
      <c r="YV48" s="25"/>
      <c r="YW48" s="25"/>
      <c r="YX48" s="25"/>
      <c r="YY48" s="25"/>
      <c r="YZ48" s="25"/>
      <c r="ZA48" s="25"/>
      <c r="ZB48" s="25"/>
      <c r="ZC48" s="25"/>
      <c r="ZD48" s="25"/>
      <c r="ZE48" s="25"/>
      <c r="ZF48" s="25"/>
      <c r="ZG48" s="25"/>
      <c r="ZH48" s="25"/>
      <c r="ZI48" s="25"/>
      <c r="ZJ48" s="25"/>
      <c r="ZK48" s="25"/>
      <c r="ZL48" s="25"/>
      <c r="ZM48" s="25"/>
      <c r="ZN48" s="25"/>
      <c r="ZO48" s="25"/>
      <c r="ZP48" s="25"/>
      <c r="ZQ48" s="25"/>
      <c r="ZR48" s="25"/>
      <c r="ZS48" s="25"/>
      <c r="ZT48" s="25"/>
      <c r="ZU48" s="25"/>
      <c r="ZV48" s="25"/>
      <c r="ZW48" s="25"/>
      <c r="ZX48" s="25"/>
      <c r="ZY48" s="25"/>
      <c r="ZZ48" s="25"/>
      <c r="AAA48" s="25"/>
      <c r="AAB48" s="25"/>
      <c r="AAC48" s="25"/>
      <c r="AAD48" s="25"/>
      <c r="AAE48" s="25"/>
      <c r="AAF48" s="25"/>
      <c r="AAG48" s="25"/>
      <c r="AAH48" s="25"/>
      <c r="AAI48" s="25"/>
      <c r="AAJ48" s="25"/>
      <c r="AAK48" s="25"/>
      <c r="AAL48" s="25"/>
      <c r="AAM48" s="25"/>
      <c r="AAN48" s="25"/>
      <c r="AAO48" s="25"/>
      <c r="AAP48" s="25"/>
      <c r="AAQ48" s="25"/>
      <c r="AAR48" s="25"/>
      <c r="AAS48" s="25"/>
      <c r="AAT48" s="25"/>
      <c r="AAU48" s="25"/>
      <c r="AAV48" s="25"/>
      <c r="AAW48" s="25"/>
      <c r="AAX48" s="25"/>
      <c r="AAY48" s="25"/>
      <c r="AAZ48" s="25"/>
      <c r="ABA48" s="25"/>
      <c r="ABB48" s="25"/>
      <c r="ABC48" s="25"/>
      <c r="ABD48" s="25"/>
      <c r="ABE48" s="25"/>
      <c r="ABF48" s="25"/>
      <c r="ABG48" s="25"/>
      <c r="ABH48" s="25"/>
      <c r="ABI48" s="25"/>
      <c r="ABJ48" s="25"/>
      <c r="ABK48" s="25"/>
      <c r="ABL48" s="25"/>
      <c r="ABM48" s="25"/>
      <c r="ABN48" s="25"/>
      <c r="ABO48" s="25"/>
      <c r="ABP48" s="25"/>
      <c r="ABQ48" s="25"/>
      <c r="ABR48" s="25"/>
      <c r="ABS48" s="25"/>
      <c r="ABT48" s="25"/>
      <c r="ABU48" s="25"/>
      <c r="ABV48" s="25"/>
      <c r="ABW48" s="25"/>
      <c r="ABX48" s="25"/>
      <c r="ABY48" s="25"/>
      <c r="ABZ48" s="25"/>
      <c r="ACA48" s="25"/>
      <c r="ACB48" s="25"/>
      <c r="ACC48" s="25"/>
      <c r="ACD48" s="25"/>
      <c r="ACE48" s="25"/>
      <c r="ACF48" s="25"/>
      <c r="ACG48" s="25"/>
      <c r="ACH48" s="25"/>
      <c r="ACI48" s="25"/>
      <c r="ACJ48" s="25"/>
      <c r="ACK48" s="25"/>
      <c r="ACL48" s="25"/>
      <c r="ACM48" s="25"/>
      <c r="ACN48" s="25"/>
      <c r="ACO48" s="25"/>
      <c r="ACP48" s="25"/>
      <c r="ACQ48" s="25"/>
      <c r="ACR48" s="25"/>
      <c r="ACS48" s="25"/>
      <c r="ACT48" s="25"/>
      <c r="ACU48" s="25"/>
      <c r="ACV48" s="25"/>
      <c r="ACW48" s="25"/>
      <c r="ACX48" s="25"/>
      <c r="ACY48" s="25"/>
      <c r="ACZ48" s="25"/>
      <c r="ADA48" s="25"/>
      <c r="ADB48" s="25"/>
      <c r="ADC48" s="25"/>
      <c r="ADD48" s="25"/>
      <c r="ADE48" s="25"/>
      <c r="ADF48" s="25"/>
      <c r="ADG48" s="25"/>
      <c r="ADH48" s="25"/>
      <c r="ADI48" s="25"/>
      <c r="ADJ48" s="25"/>
      <c r="ADK48" s="25"/>
      <c r="ADL48" s="25"/>
      <c r="ADM48" s="25"/>
      <c r="ADN48" s="25"/>
      <c r="ADO48" s="25"/>
      <c r="ADP48" s="25"/>
      <c r="ADQ48" s="25"/>
      <c r="ADR48" s="25"/>
      <c r="ADS48" s="25"/>
      <c r="ADT48" s="25"/>
      <c r="ADU48" s="25"/>
      <c r="ADV48" s="25"/>
      <c r="ADW48" s="25"/>
      <c r="ADX48" s="25"/>
      <c r="ADY48" s="25"/>
      <c r="ADZ48" s="25"/>
      <c r="AEA48" s="25"/>
      <c r="AEB48" s="25"/>
      <c r="AEC48" s="25"/>
      <c r="AED48" s="25"/>
      <c r="AEE48" s="25"/>
      <c r="AEF48" s="25"/>
      <c r="AEG48" s="25"/>
      <c r="AEH48" s="25"/>
      <c r="AEI48" s="25"/>
      <c r="AEJ48" s="25"/>
      <c r="AEK48" s="25"/>
      <c r="AEL48" s="25"/>
      <c r="AEM48" s="25"/>
      <c r="AEN48" s="25"/>
      <c r="AEO48" s="25"/>
      <c r="AEP48" s="25"/>
      <c r="AEQ48" s="25"/>
      <c r="AER48" s="25"/>
      <c r="AES48" s="25"/>
      <c r="AET48" s="25"/>
      <c r="AEU48" s="25"/>
      <c r="AEV48" s="25"/>
      <c r="AEW48" s="25"/>
      <c r="AEX48" s="25"/>
      <c r="AEY48" s="25"/>
      <c r="AEZ48" s="25"/>
      <c r="AFA48" s="25"/>
      <c r="AFB48" s="25"/>
      <c r="AFC48" s="25"/>
      <c r="AFD48" s="25"/>
      <c r="AFE48" s="25"/>
      <c r="AFF48" s="25"/>
      <c r="AFG48" s="25"/>
      <c r="AFH48" s="25"/>
      <c r="AFI48" s="25"/>
      <c r="AFJ48" s="25"/>
      <c r="AFK48" s="25"/>
      <c r="AFL48" s="25"/>
      <c r="AFM48" s="25"/>
      <c r="AFN48" s="25"/>
      <c r="AFO48" s="25"/>
      <c r="AFP48" s="25"/>
      <c r="AFQ48" s="25"/>
      <c r="AFR48" s="25"/>
      <c r="AFS48" s="25"/>
      <c r="AFT48" s="25"/>
      <c r="AFU48" s="25"/>
      <c r="AFV48" s="25"/>
      <c r="AFW48" s="25"/>
      <c r="AFX48" s="25"/>
      <c r="AFY48" s="25"/>
      <c r="AFZ48" s="25"/>
      <c r="AGA48" s="25"/>
      <c r="AGB48" s="25"/>
      <c r="AGC48" s="25"/>
      <c r="AGD48" s="25"/>
      <c r="AGE48" s="25"/>
      <c r="AGF48" s="25"/>
      <c r="AGG48" s="25"/>
      <c r="AGH48" s="25"/>
      <c r="AGI48" s="25"/>
      <c r="AGJ48" s="25"/>
      <c r="AGK48" s="25"/>
      <c r="AGL48" s="25"/>
      <c r="AGM48" s="25"/>
      <c r="AGN48" s="25"/>
      <c r="AGO48" s="25"/>
      <c r="AGP48" s="25"/>
      <c r="AGQ48" s="25"/>
      <c r="AGR48" s="25"/>
      <c r="AGS48" s="25"/>
      <c r="AGT48" s="25"/>
      <c r="AGU48" s="25"/>
      <c r="AGV48" s="25"/>
      <c r="AGW48" s="25"/>
      <c r="AGX48" s="25"/>
      <c r="AGY48" s="25"/>
      <c r="AGZ48" s="25"/>
      <c r="AHA48" s="25"/>
      <c r="AHB48" s="25"/>
      <c r="AHC48" s="25"/>
      <c r="AHD48" s="25"/>
      <c r="AHE48" s="25"/>
      <c r="AHF48" s="25"/>
      <c r="AHG48" s="25"/>
      <c r="AHH48" s="25"/>
      <c r="AHI48" s="25"/>
      <c r="AHJ48" s="25"/>
      <c r="AHK48" s="25"/>
      <c r="AHL48" s="25"/>
      <c r="AHM48" s="25"/>
      <c r="AHN48" s="25"/>
      <c r="AHO48" s="25"/>
      <c r="AHP48" s="25"/>
      <c r="AHQ48" s="25"/>
      <c r="AHR48" s="25"/>
      <c r="AHS48" s="25"/>
      <c r="AHT48" s="25"/>
      <c r="AHU48" s="25"/>
      <c r="AHV48" s="25"/>
      <c r="AHW48" s="25"/>
      <c r="AHX48" s="25"/>
      <c r="AHY48" s="25"/>
      <c r="AHZ48" s="25"/>
      <c r="AIA48" s="25"/>
      <c r="AIB48" s="25"/>
      <c r="AIC48" s="25"/>
      <c r="AID48" s="25"/>
      <c r="AIE48" s="25"/>
      <c r="AIF48" s="25"/>
      <c r="AIG48" s="25"/>
      <c r="AIH48" s="25"/>
      <c r="AII48" s="25"/>
      <c r="AIJ48" s="25"/>
      <c r="AIK48" s="25"/>
      <c r="AIL48" s="25"/>
      <c r="AIM48" s="25"/>
      <c r="AIN48" s="25"/>
      <c r="AIO48" s="25"/>
      <c r="AIP48" s="25"/>
      <c r="AIQ48" s="25"/>
      <c r="AIR48" s="25"/>
      <c r="AIS48" s="25"/>
      <c r="AIT48" s="25"/>
      <c r="AIU48" s="25"/>
      <c r="AIV48" s="25"/>
      <c r="AIW48" s="25"/>
      <c r="AIX48" s="25"/>
      <c r="AIY48" s="25"/>
      <c r="AIZ48" s="25"/>
      <c r="AJA48" s="25"/>
      <c r="AJB48" s="25"/>
      <c r="AJC48" s="25"/>
      <c r="AJD48" s="25"/>
      <c r="AJE48" s="25"/>
      <c r="AJF48" s="25"/>
      <c r="AJG48" s="25"/>
      <c r="AJH48" s="25"/>
      <c r="AJI48" s="25"/>
      <c r="AJJ48" s="25"/>
      <c r="AJK48" s="25"/>
      <c r="AJL48" s="25"/>
      <c r="AJM48" s="25"/>
      <c r="AJN48" s="25"/>
      <c r="AJO48" s="25"/>
      <c r="AJP48" s="25"/>
      <c r="AJQ48" s="25"/>
      <c r="AJR48" s="25"/>
      <c r="AJS48" s="25"/>
      <c r="AJT48" s="25"/>
      <c r="AJU48" s="25"/>
      <c r="AJV48" s="25"/>
      <c r="AJW48" s="25"/>
      <c r="AJX48" s="25"/>
      <c r="AJY48" s="25"/>
      <c r="AJZ48" s="25"/>
      <c r="AKA48" s="25"/>
      <c r="AKB48" s="25"/>
      <c r="AKC48" s="25"/>
      <c r="AKD48" s="25"/>
      <c r="AKE48" s="25"/>
      <c r="AKF48" s="25"/>
      <c r="AKG48" s="25"/>
      <c r="AKH48" s="25"/>
      <c r="AKI48" s="25"/>
      <c r="AKJ48" s="25"/>
      <c r="AKK48" s="25"/>
      <c r="AKL48" s="25"/>
      <c r="AKM48" s="25"/>
      <c r="AKN48" s="25"/>
      <c r="AKO48" s="25"/>
      <c r="AKP48" s="25"/>
      <c r="AKQ48" s="25"/>
      <c r="AKR48" s="25"/>
      <c r="AKS48" s="25"/>
      <c r="AKT48" s="25"/>
      <c r="AKU48" s="25"/>
      <c r="AKV48" s="25"/>
      <c r="AKW48" s="25"/>
      <c r="AKX48" s="25"/>
      <c r="AKY48" s="25"/>
      <c r="AKZ48" s="25"/>
      <c r="ALA48" s="25"/>
      <c r="ALB48" s="25"/>
      <c r="ALC48" s="25"/>
      <c r="ALD48" s="25"/>
      <c r="ALE48" s="25"/>
      <c r="ALF48" s="25"/>
      <c r="ALG48" s="25"/>
      <c r="ALH48" s="25"/>
      <c r="ALI48" s="25"/>
      <c r="ALJ48" s="25"/>
      <c r="ALK48" s="25"/>
      <c r="ALL48" s="25"/>
      <c r="ALM48" s="25"/>
      <c r="ALN48" s="25"/>
      <c r="ALO48" s="25"/>
      <c r="ALP48" s="25"/>
      <c r="ALQ48" s="25"/>
      <c r="ALR48" s="25"/>
      <c r="ALS48" s="25"/>
      <c r="ALT48" s="25"/>
      <c r="ALU48" s="25"/>
      <c r="ALV48" s="25"/>
      <c r="ALW48" s="25"/>
      <c r="ALX48" s="25"/>
      <c r="ALY48" s="25"/>
      <c r="ALZ48" s="25"/>
      <c r="AMA48" s="25"/>
      <c r="AMB48" s="25"/>
      <c r="AMC48" s="25"/>
      <c r="AMD48" s="25"/>
      <c r="AME48" s="25"/>
      <c r="AMF48" s="25"/>
      <c r="AMG48" s="25"/>
      <c r="AMH48" s="25"/>
      <c r="AMI48" s="25"/>
      <c r="AMJ48" s="25"/>
      <c r="AMK48" s="25"/>
      <c r="AML48" s="25"/>
      <c r="AMM48" s="25"/>
      <c r="AMN48" s="25"/>
      <c r="AMO48" s="25"/>
      <c r="AMP48" s="25"/>
      <c r="AMQ48" s="25"/>
      <c r="AMR48" s="25"/>
      <c r="AMS48" s="25"/>
      <c r="AMT48" s="25"/>
      <c r="AMU48" s="25"/>
      <c r="AMV48" s="25"/>
      <c r="AMW48" s="25"/>
      <c r="AMX48" s="25"/>
      <c r="AMY48" s="25"/>
      <c r="AMZ48" s="25"/>
      <c r="ANA48" s="25"/>
      <c r="ANB48" s="25"/>
      <c r="ANC48" s="25"/>
      <c r="AND48" s="25"/>
      <c r="ANE48" s="25"/>
      <c r="ANF48" s="25"/>
      <c r="ANG48" s="25"/>
      <c r="ANH48" s="25"/>
      <c r="ANI48" s="25"/>
      <c r="ANJ48" s="25"/>
      <c r="ANK48" s="25"/>
      <c r="ANL48" s="25"/>
      <c r="ANM48" s="25"/>
      <c r="ANN48" s="25"/>
      <c r="ANO48" s="25"/>
      <c r="ANP48" s="25"/>
      <c r="ANQ48" s="25"/>
      <c r="ANR48" s="25"/>
      <c r="ANS48" s="25"/>
      <c r="ANT48" s="25"/>
      <c r="ANU48" s="25"/>
      <c r="ANV48" s="25"/>
      <c r="ANW48" s="25"/>
      <c r="ANX48" s="25"/>
      <c r="ANY48" s="25"/>
      <c r="ANZ48" s="25"/>
      <c r="AOA48" s="25"/>
      <c r="AOB48" s="25"/>
      <c r="AOC48" s="25"/>
      <c r="AOD48" s="25"/>
      <c r="AOE48" s="25"/>
      <c r="AOF48" s="25"/>
      <c r="AOG48" s="25"/>
      <c r="AOH48" s="25"/>
      <c r="AOI48" s="25"/>
      <c r="AOJ48" s="25"/>
      <c r="AOK48" s="25"/>
      <c r="AOL48" s="25"/>
      <c r="AOM48" s="25"/>
      <c r="AON48" s="25"/>
      <c r="AOO48" s="25"/>
      <c r="AOP48" s="25"/>
      <c r="AOQ48" s="25"/>
      <c r="AOR48" s="25"/>
      <c r="AOS48" s="25"/>
      <c r="AOT48" s="25"/>
      <c r="AOU48" s="25"/>
      <c r="AOV48" s="25"/>
      <c r="AOW48" s="25"/>
      <c r="AOX48" s="25"/>
      <c r="AOY48" s="25"/>
      <c r="AOZ48" s="25"/>
      <c r="APA48" s="25"/>
      <c r="APB48" s="25"/>
      <c r="APC48" s="25"/>
      <c r="APD48" s="25"/>
      <c r="APE48" s="25"/>
      <c r="APF48" s="25"/>
      <c r="APG48" s="25"/>
      <c r="APH48" s="25"/>
      <c r="API48" s="25"/>
      <c r="APJ48" s="25"/>
      <c r="APK48" s="25"/>
      <c r="APL48" s="25"/>
      <c r="APM48" s="25"/>
      <c r="APN48" s="25"/>
      <c r="APO48" s="25"/>
      <c r="APP48" s="25"/>
      <c r="APQ48" s="25"/>
      <c r="APR48" s="25"/>
      <c r="APS48" s="25"/>
      <c r="APT48" s="25"/>
      <c r="APU48" s="25"/>
      <c r="APV48" s="25"/>
      <c r="APW48" s="25"/>
      <c r="APX48" s="25"/>
      <c r="APY48" s="25"/>
      <c r="APZ48" s="25"/>
      <c r="AQA48" s="25"/>
      <c r="AQB48" s="25"/>
      <c r="AQC48" s="25"/>
      <c r="AQD48" s="25"/>
      <c r="AQE48" s="25"/>
      <c r="AQF48" s="25"/>
      <c r="AQG48" s="25"/>
    </row>
    <row r="49" spans="1:1125" s="21" customFormat="1" ht="20.25" customHeight="1" x14ac:dyDescent="0.25">
      <c r="A49" s="3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  <c r="IV49" s="28"/>
      <c r="IW49" s="28"/>
      <c r="IX49" s="28"/>
      <c r="IY49" s="28"/>
      <c r="IZ49" s="28"/>
      <c r="JA49" s="28"/>
      <c r="JB49" s="28"/>
      <c r="JC49" s="28"/>
      <c r="JD49" s="28"/>
      <c r="JE49" s="28"/>
      <c r="JF49" s="28"/>
      <c r="JG49" s="28"/>
      <c r="JH49" s="28"/>
      <c r="JI49" s="28"/>
      <c r="JJ49" s="28"/>
      <c r="JK49" s="28"/>
      <c r="JL49" s="28"/>
      <c r="JM49" s="28"/>
      <c r="JN49" s="28"/>
      <c r="JO49" s="28"/>
      <c r="JP49" s="28"/>
      <c r="JQ49" s="28"/>
      <c r="JR49" s="28"/>
      <c r="JS49" s="28"/>
      <c r="JT49" s="28"/>
      <c r="JU49" s="28"/>
      <c r="JV49" s="28"/>
      <c r="JW49" s="28"/>
      <c r="JX49" s="28"/>
      <c r="JY49" s="28"/>
      <c r="JZ49" s="28"/>
      <c r="KA49" s="28"/>
      <c r="KB49" s="28"/>
      <c r="KC49" s="28"/>
      <c r="KD49" s="28"/>
      <c r="KE49" s="28"/>
      <c r="KF49" s="28"/>
      <c r="KG49" s="28"/>
      <c r="KH49" s="28"/>
      <c r="KI49" s="28"/>
      <c r="KJ49" s="28"/>
      <c r="KK49" s="28"/>
      <c r="KL49" s="28"/>
      <c r="KM49" s="28"/>
      <c r="KN49" s="28"/>
      <c r="KO49" s="28"/>
      <c r="KP49" s="28"/>
      <c r="KQ49" s="28"/>
      <c r="KR49" s="28"/>
      <c r="KS49" s="28"/>
      <c r="KT49" s="28"/>
      <c r="KU49" s="28"/>
      <c r="KV49" s="28"/>
      <c r="KW49" s="28"/>
      <c r="KX49" s="28"/>
      <c r="KY49" s="28"/>
      <c r="KZ49" s="28"/>
      <c r="LA49" s="28"/>
      <c r="LB49" s="28"/>
      <c r="LC49" s="28"/>
      <c r="LD49" s="28"/>
      <c r="LE49" s="28"/>
      <c r="LF49" s="28"/>
      <c r="LG49" s="28"/>
      <c r="LH49" s="28"/>
      <c r="LI49" s="28"/>
      <c r="LJ49" s="28"/>
      <c r="LK49" s="28"/>
      <c r="LL49" s="28"/>
      <c r="LM49" s="28"/>
      <c r="LN49" s="28"/>
      <c r="LO49" s="28"/>
      <c r="LP49" s="28"/>
      <c r="LQ49" s="28"/>
      <c r="LR49" s="28"/>
      <c r="LS49" s="28"/>
      <c r="LT49" s="28"/>
      <c r="LU49" s="28"/>
      <c r="LV49" s="28"/>
      <c r="LW49" s="28"/>
      <c r="LX49" s="28"/>
      <c r="LY49" s="28"/>
      <c r="LZ49" s="28"/>
      <c r="MA49" s="28"/>
      <c r="MB49" s="28"/>
      <c r="MC49" s="28"/>
      <c r="MD49" s="28"/>
      <c r="ME49" s="28"/>
      <c r="MF49" s="28"/>
      <c r="MG49" s="28"/>
      <c r="MH49" s="28"/>
      <c r="MI49" s="28"/>
      <c r="MJ49" s="28"/>
      <c r="MK49" s="28"/>
      <c r="ML49" s="28"/>
      <c r="MM49" s="28"/>
      <c r="MN49" s="28"/>
      <c r="MO49" s="28"/>
      <c r="MP49" s="28"/>
      <c r="MQ49" s="28"/>
      <c r="MR49" s="28"/>
      <c r="MS49" s="28"/>
      <c r="MT49" s="28"/>
      <c r="MU49" s="28"/>
      <c r="MV49" s="28"/>
      <c r="MW49" s="28"/>
      <c r="MX49" s="28"/>
      <c r="MY49" s="28"/>
      <c r="MZ49" s="28"/>
      <c r="NA49" s="28"/>
      <c r="NB49" s="28"/>
      <c r="NC49" s="28"/>
      <c r="ND49" s="28"/>
      <c r="NE49" s="28"/>
      <c r="NF49" s="28"/>
      <c r="NG49" s="28"/>
      <c r="NH49" s="28"/>
      <c r="NI49" s="28"/>
      <c r="NJ49" s="28"/>
      <c r="NK49" s="28"/>
      <c r="NL49" s="28"/>
      <c r="NM49" s="28"/>
      <c r="NN49" s="28"/>
      <c r="NO49" s="28"/>
      <c r="NP49" s="28"/>
      <c r="NQ49" s="28"/>
      <c r="NR49" s="28"/>
      <c r="NS49" s="28"/>
      <c r="NT49" s="28"/>
      <c r="NU49" s="28"/>
      <c r="NV49" s="28"/>
      <c r="NW49" s="28"/>
      <c r="NX49" s="28"/>
      <c r="NY49" s="28"/>
      <c r="NZ49" s="28"/>
      <c r="OA49" s="28"/>
      <c r="OB49" s="28"/>
      <c r="OC49" s="28"/>
      <c r="OD49" s="28"/>
      <c r="OE49" s="28"/>
      <c r="OF49" s="28"/>
      <c r="OG49" s="28"/>
      <c r="OH49" s="28"/>
      <c r="OI49" s="28"/>
      <c r="OJ49" s="28"/>
      <c r="OK49" s="28"/>
      <c r="OL49" s="28"/>
      <c r="OM49" s="28"/>
      <c r="ON49" s="28"/>
      <c r="OO49" s="28"/>
      <c r="OP49" s="28"/>
      <c r="OQ49" s="28"/>
      <c r="OR49" s="28"/>
      <c r="OS49" s="28"/>
      <c r="OT49" s="28"/>
      <c r="OU49" s="28"/>
      <c r="OV49" s="28"/>
      <c r="OW49" s="28"/>
      <c r="OX49" s="28"/>
      <c r="OY49" s="28"/>
      <c r="OZ49" s="28"/>
      <c r="PA49" s="28"/>
      <c r="PB49" s="28"/>
      <c r="PC49" s="28"/>
      <c r="PD49" s="28"/>
      <c r="PE49" s="28"/>
      <c r="PF49" s="28"/>
      <c r="PG49" s="28"/>
      <c r="PH49" s="28"/>
      <c r="PI49" s="28"/>
      <c r="PJ49" s="28"/>
      <c r="PK49" s="28"/>
      <c r="PL49" s="28"/>
      <c r="PM49" s="28"/>
      <c r="PN49" s="28"/>
      <c r="PO49" s="28"/>
      <c r="PP49" s="28"/>
      <c r="PQ49" s="28"/>
      <c r="PR49" s="28"/>
      <c r="PS49" s="28"/>
      <c r="PT49" s="28"/>
      <c r="PU49" s="28"/>
      <c r="PV49" s="28"/>
      <c r="PW49" s="28"/>
      <c r="PX49" s="28"/>
      <c r="PY49" s="28"/>
      <c r="PZ49" s="28"/>
      <c r="QA49" s="28"/>
      <c r="QB49" s="28"/>
      <c r="QC49" s="28"/>
      <c r="QD49" s="28"/>
      <c r="QE49" s="28"/>
      <c r="QF49" s="28"/>
      <c r="QG49" s="28"/>
      <c r="QH49" s="28"/>
      <c r="QI49" s="28"/>
      <c r="QJ49" s="28"/>
      <c r="QK49" s="28"/>
      <c r="QL49" s="28"/>
      <c r="QM49" s="28"/>
      <c r="QN49" s="28"/>
      <c r="QO49" s="28"/>
      <c r="QP49" s="28"/>
      <c r="QQ49" s="28"/>
      <c r="QR49" s="28"/>
      <c r="QS49" s="28"/>
      <c r="QT49" s="28"/>
      <c r="QU49" s="28"/>
      <c r="QV49" s="28"/>
      <c r="QW49" s="28"/>
      <c r="QX49" s="28"/>
      <c r="QY49" s="28"/>
      <c r="QZ49" s="28"/>
      <c r="RA49" s="28"/>
      <c r="RB49" s="28"/>
      <c r="RC49" s="28"/>
      <c r="RD49" s="28"/>
      <c r="RE49" s="28"/>
      <c r="RF49" s="28"/>
      <c r="RG49" s="28"/>
      <c r="RH49" s="28"/>
      <c r="RI49" s="28"/>
      <c r="RJ49" s="28"/>
      <c r="RK49" s="28"/>
      <c r="RL49" s="28"/>
      <c r="RM49" s="28"/>
      <c r="RN49" s="28"/>
      <c r="RO49" s="28"/>
      <c r="RP49" s="28"/>
      <c r="RQ49" s="28"/>
      <c r="RR49" s="28"/>
      <c r="RS49" s="28"/>
      <c r="RT49" s="28"/>
      <c r="RU49" s="28"/>
      <c r="RV49" s="28"/>
      <c r="RW49" s="28"/>
      <c r="RX49" s="28"/>
      <c r="RY49" s="28"/>
      <c r="RZ49" s="28"/>
      <c r="SA49" s="28"/>
      <c r="SB49" s="28"/>
      <c r="SC49" s="28"/>
      <c r="SD49" s="28"/>
      <c r="SE49" s="28"/>
      <c r="SF49" s="28"/>
      <c r="SG49" s="28"/>
      <c r="SH49" s="28"/>
      <c r="SI49" s="28"/>
      <c r="SJ49" s="28"/>
      <c r="SK49" s="28"/>
      <c r="SL49" s="28"/>
      <c r="SM49" s="28"/>
      <c r="SN49" s="28"/>
      <c r="SO49" s="28"/>
      <c r="SP49" s="28"/>
      <c r="SQ49" s="28"/>
      <c r="SR49" s="28"/>
      <c r="SS49" s="28"/>
      <c r="ST49" s="28"/>
      <c r="SU49" s="28"/>
      <c r="SV49" s="28"/>
      <c r="SW49" s="28"/>
      <c r="SX49" s="28"/>
      <c r="SY49" s="28"/>
      <c r="SZ49" s="28"/>
      <c r="TA49" s="28"/>
      <c r="TB49" s="28"/>
      <c r="TC49" s="28"/>
      <c r="TD49" s="28"/>
      <c r="TE49" s="28"/>
      <c r="TF49" s="28"/>
      <c r="TG49" s="28"/>
      <c r="TH49" s="28"/>
      <c r="TI49" s="28"/>
      <c r="TJ49" s="28"/>
      <c r="TK49" s="28"/>
      <c r="TL49" s="28"/>
      <c r="TM49" s="28"/>
      <c r="TN49" s="28"/>
      <c r="TO49" s="28"/>
      <c r="TP49" s="28"/>
      <c r="TQ49" s="28"/>
      <c r="TR49" s="28"/>
      <c r="TS49" s="28"/>
      <c r="TT49" s="28"/>
      <c r="TU49" s="28"/>
      <c r="TV49" s="28"/>
      <c r="TW49" s="28"/>
      <c r="TX49" s="28"/>
      <c r="TY49" s="28"/>
      <c r="TZ49" s="28"/>
      <c r="UA49" s="28"/>
      <c r="UB49" s="28"/>
      <c r="UC49" s="28"/>
      <c r="UD49" s="28"/>
      <c r="UE49" s="28"/>
      <c r="UF49" s="28"/>
      <c r="UG49" s="28"/>
      <c r="UH49" s="28"/>
      <c r="UI49" s="28"/>
      <c r="UJ49" s="28"/>
      <c r="UK49" s="28"/>
      <c r="UL49" s="28"/>
      <c r="UM49" s="28"/>
      <c r="UN49" s="28"/>
      <c r="UO49" s="28"/>
      <c r="UP49" s="28"/>
      <c r="UQ49" s="28"/>
      <c r="UR49" s="28"/>
      <c r="US49" s="28"/>
      <c r="UT49" s="28"/>
      <c r="UU49" s="28"/>
      <c r="UV49" s="28"/>
      <c r="UW49" s="28"/>
      <c r="UX49" s="28"/>
      <c r="UY49" s="28"/>
      <c r="UZ49" s="28"/>
      <c r="VA49" s="28"/>
      <c r="VB49" s="28"/>
      <c r="VC49" s="28"/>
      <c r="VD49" s="28"/>
      <c r="VE49" s="28"/>
      <c r="VF49" s="28"/>
      <c r="VG49" s="28"/>
      <c r="VH49" s="28"/>
      <c r="VI49" s="28"/>
      <c r="VJ49" s="28"/>
      <c r="VK49" s="28"/>
      <c r="VL49" s="28"/>
      <c r="VM49" s="28"/>
      <c r="VN49" s="28"/>
      <c r="VO49" s="28"/>
      <c r="VP49" s="28"/>
      <c r="VQ49" s="28"/>
      <c r="VR49" s="28"/>
      <c r="VS49" s="28"/>
      <c r="VT49" s="28"/>
      <c r="VU49" s="28"/>
      <c r="VV49" s="28"/>
      <c r="VW49" s="28"/>
      <c r="VX49" s="28"/>
      <c r="VY49" s="28"/>
      <c r="VZ49" s="28"/>
      <c r="WA49" s="28"/>
      <c r="WB49" s="28"/>
      <c r="WC49" s="28"/>
      <c r="WD49" s="28"/>
      <c r="WE49" s="28"/>
      <c r="WF49" s="28"/>
      <c r="WG49" s="28"/>
      <c r="WH49" s="28"/>
      <c r="WI49" s="28"/>
      <c r="WJ49" s="28"/>
      <c r="WK49" s="28"/>
      <c r="WL49" s="28"/>
      <c r="WM49" s="28"/>
      <c r="WN49" s="28"/>
      <c r="WO49" s="28"/>
      <c r="WP49" s="28"/>
      <c r="WQ49" s="28"/>
      <c r="WR49" s="28"/>
      <c r="WS49" s="28"/>
      <c r="WT49" s="28"/>
      <c r="WU49" s="28"/>
      <c r="WV49" s="28"/>
      <c r="WW49" s="28"/>
      <c r="WX49" s="28"/>
      <c r="WY49" s="28"/>
      <c r="WZ49" s="28"/>
      <c r="XA49" s="28"/>
      <c r="XB49" s="28"/>
      <c r="XC49" s="28"/>
      <c r="XD49" s="28"/>
      <c r="XE49" s="28"/>
      <c r="XF49" s="28"/>
      <c r="XG49" s="28"/>
      <c r="XH49" s="28"/>
      <c r="XI49" s="28"/>
      <c r="XJ49" s="28"/>
      <c r="XK49" s="28"/>
      <c r="XL49" s="28"/>
      <c r="XM49" s="28"/>
      <c r="XN49" s="28"/>
      <c r="XO49" s="28"/>
      <c r="XP49" s="28"/>
      <c r="XQ49" s="28"/>
      <c r="XR49" s="28"/>
      <c r="XS49" s="28"/>
      <c r="XT49" s="28"/>
      <c r="XU49" s="28"/>
      <c r="XV49" s="28"/>
      <c r="XW49" s="28"/>
      <c r="XX49" s="28"/>
      <c r="XY49" s="28"/>
      <c r="XZ49" s="28"/>
      <c r="YA49" s="28"/>
      <c r="YB49" s="28"/>
      <c r="YC49" s="28"/>
      <c r="YD49" s="28"/>
      <c r="YE49" s="28"/>
      <c r="YF49" s="28"/>
      <c r="YG49" s="28"/>
      <c r="YH49" s="28"/>
      <c r="YI49" s="28"/>
      <c r="YJ49" s="28"/>
      <c r="YK49" s="28"/>
      <c r="YL49" s="28"/>
      <c r="YM49" s="28"/>
      <c r="YN49" s="28"/>
      <c r="YO49" s="28"/>
      <c r="YP49" s="28"/>
      <c r="YQ49" s="28"/>
      <c r="YR49" s="28"/>
      <c r="YS49" s="28"/>
      <c r="YT49" s="28"/>
      <c r="YU49" s="28"/>
      <c r="YV49" s="28"/>
      <c r="YW49" s="28"/>
      <c r="YX49" s="28"/>
      <c r="YY49" s="28"/>
      <c r="YZ49" s="28"/>
      <c r="ZA49" s="28"/>
      <c r="ZB49" s="28"/>
      <c r="ZC49" s="28"/>
      <c r="ZD49" s="28"/>
      <c r="ZE49" s="28"/>
      <c r="ZF49" s="28"/>
      <c r="ZG49" s="28"/>
      <c r="ZH49" s="28"/>
      <c r="ZI49" s="28"/>
      <c r="ZJ49" s="28"/>
      <c r="ZK49" s="28"/>
      <c r="ZL49" s="28"/>
      <c r="ZM49" s="28"/>
      <c r="ZN49" s="28"/>
      <c r="ZO49" s="28"/>
      <c r="ZP49" s="28"/>
      <c r="ZQ49" s="28"/>
      <c r="ZR49" s="28"/>
      <c r="ZS49" s="28"/>
      <c r="ZT49" s="28"/>
      <c r="ZU49" s="28"/>
      <c r="ZV49" s="28"/>
      <c r="ZW49" s="28"/>
      <c r="ZX49" s="28"/>
      <c r="ZY49" s="28"/>
      <c r="ZZ49" s="28"/>
      <c r="AAA49" s="28"/>
      <c r="AAB49" s="28"/>
      <c r="AAC49" s="28"/>
      <c r="AAD49" s="28"/>
      <c r="AAE49" s="28"/>
      <c r="AAF49" s="28"/>
      <c r="AAG49" s="28"/>
      <c r="AAH49" s="28"/>
      <c r="AAI49" s="28"/>
      <c r="AAJ49" s="28"/>
      <c r="AAK49" s="28"/>
      <c r="AAL49" s="28"/>
      <c r="AAM49" s="28"/>
      <c r="AAN49" s="28"/>
      <c r="AAO49" s="28"/>
      <c r="AAP49" s="28"/>
      <c r="AAQ49" s="28"/>
      <c r="AAR49" s="28"/>
      <c r="AAS49" s="28"/>
      <c r="AAT49" s="28"/>
      <c r="AAU49" s="28"/>
      <c r="AAV49" s="28"/>
      <c r="AAW49" s="28"/>
      <c r="AAX49" s="28"/>
      <c r="AAY49" s="28"/>
      <c r="AAZ49" s="28"/>
      <c r="ABA49" s="28"/>
      <c r="ABB49" s="28"/>
      <c r="ABC49" s="28"/>
      <c r="ABD49" s="28"/>
      <c r="ABE49" s="28"/>
      <c r="ABF49" s="28"/>
      <c r="ABG49" s="28"/>
      <c r="ABH49" s="28"/>
      <c r="ABI49" s="28"/>
      <c r="ABJ49" s="28"/>
      <c r="ABK49" s="28"/>
      <c r="ABL49" s="28"/>
      <c r="ABM49" s="28"/>
      <c r="ABN49" s="28"/>
      <c r="ABO49" s="28"/>
      <c r="ABP49" s="28"/>
      <c r="ABQ49" s="28"/>
      <c r="ABR49" s="28"/>
      <c r="ABS49" s="28"/>
      <c r="ABT49" s="28"/>
      <c r="ABU49" s="28"/>
      <c r="ABV49" s="28"/>
      <c r="ABW49" s="28"/>
      <c r="ABX49" s="28"/>
      <c r="ABY49" s="28"/>
      <c r="ABZ49" s="28"/>
      <c r="ACA49" s="28"/>
      <c r="ACB49" s="28"/>
      <c r="ACC49" s="28"/>
      <c r="ACD49" s="28"/>
      <c r="ACE49" s="28"/>
      <c r="ACF49" s="28"/>
      <c r="ACG49" s="28"/>
      <c r="ACH49" s="28"/>
      <c r="ACI49" s="28"/>
      <c r="ACJ49" s="28"/>
      <c r="ACK49" s="28"/>
      <c r="ACL49" s="28"/>
      <c r="ACM49" s="28"/>
      <c r="ACN49" s="28"/>
      <c r="ACO49" s="28"/>
      <c r="ACP49" s="28"/>
      <c r="ACQ49" s="28"/>
      <c r="ACR49" s="28"/>
      <c r="ACS49" s="28"/>
      <c r="ACT49" s="28"/>
      <c r="ACU49" s="28"/>
      <c r="ACV49" s="28"/>
      <c r="ACW49" s="28"/>
      <c r="ACX49" s="28"/>
      <c r="ACY49" s="49"/>
      <c r="ACZ49" s="28"/>
      <c r="ADA49" s="28"/>
      <c r="ADB49" s="28"/>
      <c r="ADC49" s="28"/>
      <c r="ADD49" s="28"/>
      <c r="ADE49" s="28"/>
      <c r="ADF49" s="28"/>
      <c r="ADG49" s="28"/>
      <c r="ADH49" s="28"/>
      <c r="ADI49" s="28"/>
      <c r="ADJ49" s="28"/>
      <c r="ADK49" s="28"/>
      <c r="ADL49" s="28"/>
      <c r="ADM49" s="28"/>
      <c r="ADN49" s="28"/>
      <c r="ADO49" s="28"/>
      <c r="ADP49" s="28"/>
      <c r="ADQ49" s="28"/>
      <c r="ADR49" s="28"/>
      <c r="ADS49" s="28"/>
      <c r="ADT49" s="28"/>
      <c r="ADU49" s="28"/>
      <c r="ADV49" s="28"/>
      <c r="ADW49" s="28"/>
      <c r="ADX49" s="28"/>
      <c r="ADY49" s="28"/>
      <c r="ADZ49" s="28"/>
      <c r="AEA49" s="28"/>
      <c r="AEB49" s="28"/>
      <c r="AEC49" s="28"/>
      <c r="AED49" s="28"/>
      <c r="AEE49" s="28"/>
      <c r="AEF49" s="28"/>
      <c r="AEG49" s="28"/>
      <c r="AEH49" s="28"/>
      <c r="AEI49" s="28"/>
      <c r="AEJ49" s="28"/>
      <c r="AEK49" s="28"/>
      <c r="AEL49" s="28"/>
      <c r="AEM49" s="28"/>
      <c r="AEN49" s="28"/>
      <c r="AEO49" s="28"/>
      <c r="AEP49" s="28"/>
      <c r="AEQ49" s="28"/>
      <c r="AER49" s="28"/>
      <c r="AES49" s="28"/>
      <c r="AET49" s="28"/>
      <c r="AEU49" s="28"/>
      <c r="AEV49" s="28"/>
      <c r="AEW49" s="28"/>
      <c r="AEX49" s="28"/>
      <c r="AEY49" s="28"/>
      <c r="AEZ49" s="28"/>
      <c r="AFA49" s="28"/>
      <c r="AFB49" s="28"/>
      <c r="AFC49" s="28"/>
      <c r="AFD49" s="28"/>
      <c r="AFE49" s="28"/>
      <c r="AFF49" s="28"/>
      <c r="AFG49" s="28"/>
      <c r="AFH49" s="28"/>
      <c r="AFI49" s="28"/>
      <c r="AFJ49" s="28"/>
      <c r="AFK49" s="28"/>
      <c r="AFL49" s="28"/>
      <c r="AFM49" s="28"/>
      <c r="AFN49" s="28"/>
      <c r="AFO49" s="28"/>
      <c r="AFP49" s="28"/>
      <c r="AFQ49" s="28"/>
      <c r="AFR49" s="28"/>
      <c r="AFS49" s="28"/>
      <c r="AFT49" s="28"/>
      <c r="AFU49" s="28"/>
      <c r="AFV49" s="28"/>
      <c r="AFW49" s="28"/>
      <c r="AFX49" s="28"/>
      <c r="AFY49" s="28"/>
      <c r="AFZ49" s="28"/>
      <c r="AGA49" s="28"/>
      <c r="AGB49" s="28"/>
      <c r="AGC49" s="28"/>
      <c r="AGD49" s="28"/>
      <c r="AGE49" s="28"/>
      <c r="AGF49" s="28"/>
      <c r="AGG49" s="28"/>
      <c r="AGH49" s="28"/>
      <c r="AGI49" s="28"/>
      <c r="AGJ49" s="28"/>
      <c r="AGK49" s="28"/>
      <c r="AGL49" s="28"/>
      <c r="AGM49" s="28"/>
      <c r="AGN49" s="28"/>
      <c r="AGO49" s="28"/>
      <c r="AGP49" s="28"/>
      <c r="AGQ49" s="28"/>
      <c r="AGR49" s="28"/>
      <c r="AGS49" s="28"/>
      <c r="AGT49" s="28"/>
      <c r="AGU49" s="28"/>
      <c r="AGV49" s="28"/>
      <c r="AGW49" s="28"/>
      <c r="AGX49" s="28"/>
      <c r="AGY49" s="28"/>
      <c r="AGZ49" s="28"/>
      <c r="AHA49" s="28"/>
      <c r="AHB49" s="28"/>
      <c r="AHC49" s="28"/>
      <c r="AHD49" s="28"/>
      <c r="AHE49" s="28"/>
      <c r="AHF49" s="28"/>
      <c r="AHG49" s="28"/>
      <c r="AHH49" s="28"/>
      <c r="AHI49" s="28"/>
      <c r="AHJ49" s="28"/>
      <c r="AHK49" s="28"/>
      <c r="AHL49" s="28"/>
      <c r="AHM49" s="28"/>
      <c r="AHN49" s="28"/>
      <c r="AHO49" s="28"/>
      <c r="AHP49" s="28"/>
      <c r="AHQ49" s="28"/>
      <c r="AHR49" s="28"/>
      <c r="AHS49" s="28"/>
      <c r="AHT49" s="28"/>
      <c r="AHU49" s="28"/>
      <c r="AHV49" s="28"/>
      <c r="AHW49" s="28"/>
      <c r="AHX49" s="28"/>
      <c r="AHY49" s="28"/>
      <c r="AHZ49" s="28"/>
      <c r="AIA49" s="28"/>
      <c r="AIB49" s="28"/>
      <c r="AIC49" s="28"/>
      <c r="AID49" s="28"/>
      <c r="AIE49" s="28"/>
      <c r="AIF49" s="28"/>
      <c r="AIG49" s="28"/>
      <c r="AIH49" s="28"/>
      <c r="AII49" s="28"/>
      <c r="AIJ49" s="28"/>
      <c r="AIK49" s="28"/>
      <c r="AIL49" s="28"/>
      <c r="AIM49" s="28"/>
      <c r="AIN49" s="28"/>
      <c r="AIO49" s="28"/>
      <c r="AIP49" s="28"/>
      <c r="AIQ49" s="28"/>
      <c r="AIR49" s="28"/>
      <c r="AIS49" s="28"/>
      <c r="AIT49" s="28"/>
      <c r="AIU49" s="28"/>
      <c r="AIV49" s="28"/>
      <c r="AIW49" s="28"/>
      <c r="AIX49" s="28"/>
      <c r="AIY49" s="28"/>
      <c r="AIZ49" s="28"/>
      <c r="AJA49" s="28"/>
      <c r="AJB49" s="28"/>
      <c r="AJC49" s="28"/>
      <c r="AJD49" s="28"/>
      <c r="AJE49" s="28"/>
      <c r="AJF49" s="28"/>
      <c r="AJG49" s="28"/>
      <c r="AJH49" s="28"/>
      <c r="AJI49" s="28"/>
      <c r="AJJ49" s="28"/>
      <c r="AJK49" s="28"/>
      <c r="AJL49" s="28"/>
      <c r="AJM49" s="28"/>
      <c r="AJN49" s="28"/>
      <c r="AJO49" s="28"/>
      <c r="AJP49" s="28"/>
      <c r="AJQ49" s="28"/>
      <c r="AJR49" s="28"/>
      <c r="AJS49" s="28"/>
      <c r="AJT49" s="28"/>
      <c r="AJU49" s="28"/>
      <c r="AJV49" s="28"/>
      <c r="AJW49" s="28"/>
      <c r="AJX49" s="28"/>
      <c r="AJY49" s="28"/>
      <c r="AJZ49" s="28"/>
      <c r="AKA49" s="28"/>
      <c r="AKB49" s="28"/>
      <c r="AKC49" s="28"/>
      <c r="AKD49" s="28"/>
      <c r="AKE49" s="28"/>
      <c r="AKF49" s="28"/>
      <c r="AKG49" s="28"/>
      <c r="AKH49" s="28"/>
      <c r="AKI49" s="28"/>
      <c r="AKJ49" s="28"/>
      <c r="AKK49" s="28"/>
      <c r="AKL49" s="28"/>
      <c r="AKM49" s="28"/>
      <c r="AKN49" s="28"/>
      <c r="AKO49" s="28"/>
      <c r="AKP49" s="28"/>
      <c r="AKQ49" s="28"/>
      <c r="AKR49" s="28"/>
      <c r="AKS49" s="28"/>
      <c r="AKT49" s="28"/>
      <c r="AKU49" s="28"/>
      <c r="AKV49" s="28"/>
      <c r="AKW49" s="28"/>
      <c r="AKX49" s="28"/>
      <c r="AKY49" s="28"/>
      <c r="AKZ49" s="28"/>
      <c r="ALA49" s="28"/>
      <c r="ALB49" s="28"/>
      <c r="ALC49" s="28"/>
      <c r="ALD49" s="28"/>
      <c r="ALE49" s="28"/>
      <c r="ALF49" s="28"/>
      <c r="ALG49" s="28"/>
      <c r="ALH49" s="28"/>
      <c r="ALI49" s="28"/>
      <c r="ALJ49" s="28"/>
      <c r="ALK49" s="28"/>
      <c r="ALL49" s="28"/>
      <c r="ALM49" s="28"/>
      <c r="ALN49" s="28"/>
      <c r="ALO49" s="28"/>
      <c r="ALP49" s="28"/>
      <c r="ALQ49" s="28"/>
      <c r="ALR49" s="28"/>
      <c r="ALS49" s="28"/>
      <c r="ALT49" s="28"/>
      <c r="ALU49" s="28"/>
      <c r="ALV49" s="28"/>
      <c r="ALW49" s="28"/>
      <c r="ALX49" s="28"/>
      <c r="ALY49" s="28"/>
      <c r="ALZ49" s="28"/>
      <c r="AMA49" s="28"/>
      <c r="AMB49" s="28"/>
      <c r="AMC49" s="28"/>
      <c r="AMD49" s="28"/>
      <c r="AME49" s="28"/>
      <c r="AMF49" s="28"/>
      <c r="AMG49" s="28"/>
      <c r="AMH49" s="28"/>
      <c r="AMI49" s="28"/>
      <c r="AMJ49" s="28"/>
      <c r="AMK49" s="28"/>
      <c r="AML49" s="28"/>
      <c r="AMM49" s="28"/>
      <c r="AMN49" s="28"/>
      <c r="AMO49" s="28"/>
      <c r="AMP49" s="28"/>
      <c r="AMQ49" s="28"/>
      <c r="AMR49" s="28"/>
      <c r="AMS49" s="28"/>
      <c r="AMT49" s="28"/>
      <c r="AMU49" s="28"/>
      <c r="AMV49" s="28"/>
      <c r="AMW49" s="28"/>
      <c r="AMX49" s="28"/>
      <c r="AMY49" s="28"/>
      <c r="AMZ49" s="28"/>
      <c r="ANA49" s="28"/>
      <c r="ANB49" s="28"/>
      <c r="ANC49" s="28"/>
      <c r="AND49" s="28"/>
      <c r="ANE49" s="28"/>
      <c r="ANF49" s="28"/>
      <c r="ANG49" s="28"/>
      <c r="ANH49" s="28"/>
      <c r="ANI49" s="28"/>
      <c r="ANJ49" s="28"/>
      <c r="ANK49" s="28"/>
      <c r="ANL49" s="28"/>
      <c r="ANM49" s="28"/>
      <c r="ANN49" s="28"/>
      <c r="ANO49" s="28"/>
      <c r="ANP49" s="28"/>
      <c r="ANQ49" s="28"/>
      <c r="ANR49" s="28"/>
      <c r="ANS49" s="28"/>
      <c r="ANT49" s="28"/>
      <c r="ANU49" s="28"/>
      <c r="ANV49" s="28"/>
      <c r="ANW49" s="28"/>
      <c r="ANX49" s="28"/>
      <c r="ANY49" s="28"/>
      <c r="ANZ49" s="28"/>
      <c r="AOA49" s="28"/>
      <c r="AOB49" s="28"/>
      <c r="AOC49" s="28"/>
      <c r="AOD49" s="28"/>
      <c r="AOE49" s="28"/>
      <c r="AOF49" s="28"/>
      <c r="AOG49" s="28"/>
      <c r="AOH49" s="28"/>
      <c r="AOI49" s="28"/>
      <c r="AOJ49" s="28"/>
      <c r="AOK49" s="28"/>
      <c r="AOL49" s="28"/>
      <c r="AOM49" s="28"/>
      <c r="AON49" s="28"/>
      <c r="AOO49" s="28"/>
      <c r="AOP49" s="28"/>
      <c r="AOQ49" s="28"/>
      <c r="AOR49" s="28"/>
      <c r="AOS49" s="28"/>
      <c r="AOT49" s="28"/>
      <c r="AOU49" s="28"/>
      <c r="AOV49" s="28"/>
      <c r="AOW49" s="28"/>
      <c r="AOX49" s="28"/>
      <c r="AOY49" s="28"/>
      <c r="AOZ49" s="28"/>
      <c r="APA49" s="28"/>
      <c r="APB49" s="28"/>
      <c r="APC49" s="28"/>
      <c r="APD49" s="28"/>
      <c r="APE49" s="28"/>
      <c r="APF49" s="28"/>
      <c r="APG49" s="28"/>
      <c r="APH49" s="28"/>
      <c r="API49" s="28"/>
      <c r="APJ49" s="28"/>
      <c r="APK49" s="28"/>
      <c r="APL49" s="28"/>
      <c r="APM49" s="28"/>
      <c r="APN49" s="28"/>
      <c r="APO49" s="28"/>
      <c r="APP49" s="28"/>
      <c r="APQ49" s="28"/>
      <c r="APR49" s="28"/>
      <c r="APS49" s="28"/>
      <c r="APT49" s="28"/>
      <c r="APU49" s="28"/>
      <c r="APV49" s="28"/>
      <c r="APW49" s="28"/>
      <c r="APX49" s="28"/>
      <c r="APY49" s="28"/>
      <c r="APZ49" s="28"/>
      <c r="AQA49" s="28"/>
      <c r="AQB49" s="28"/>
      <c r="AQC49" s="28"/>
      <c r="AQD49" s="28"/>
      <c r="AQE49" s="28"/>
      <c r="AQF49" s="28"/>
      <c r="AQG49" s="28"/>
    </row>
    <row r="50" spans="1:1125" x14ac:dyDescent="0.2">
      <c r="A50" s="39"/>
    </row>
    <row r="51" spans="1:1125" x14ac:dyDescent="0.2">
      <c r="A51" s="40"/>
    </row>
    <row r="52" spans="1:1125" ht="15" x14ac:dyDescent="0.25">
      <c r="A52" s="47"/>
    </row>
    <row r="53" spans="1:1125" ht="15" x14ac:dyDescent="0.25">
      <c r="A53" s="31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  <c r="IV53" s="43"/>
      <c r="IW53" s="43"/>
      <c r="IX53" s="43"/>
      <c r="IY53" s="43"/>
      <c r="IZ53" s="43"/>
      <c r="JA53" s="43"/>
      <c r="JB53" s="43"/>
      <c r="JC53" s="43"/>
      <c r="JD53" s="43"/>
      <c r="JE53" s="43"/>
      <c r="JF53" s="43"/>
      <c r="JG53" s="43"/>
      <c r="JH53" s="43"/>
      <c r="JI53" s="43"/>
      <c r="JJ53" s="43"/>
      <c r="JK53" s="43"/>
      <c r="JL53" s="43"/>
      <c r="JM53" s="43"/>
      <c r="JN53" s="43"/>
      <c r="JO53" s="43"/>
      <c r="JP53" s="43"/>
      <c r="JQ53" s="43"/>
      <c r="JR53" s="43"/>
      <c r="JS53" s="43"/>
      <c r="JT53" s="43"/>
      <c r="JU53" s="43"/>
      <c r="JV53" s="43"/>
      <c r="JW53" s="43"/>
      <c r="JX53" s="43"/>
      <c r="JY53" s="43"/>
      <c r="JZ53" s="43"/>
      <c r="KA53" s="43"/>
      <c r="KB53" s="43"/>
      <c r="KC53" s="43"/>
      <c r="KD53" s="43"/>
      <c r="KE53" s="43"/>
      <c r="KF53" s="43"/>
      <c r="KG53" s="43"/>
      <c r="KH53" s="43"/>
      <c r="KI53" s="43"/>
      <c r="KJ53" s="43"/>
      <c r="KK53" s="43"/>
      <c r="KL53" s="43"/>
      <c r="KM53" s="43"/>
      <c r="KN53" s="43"/>
      <c r="KO53" s="43"/>
      <c r="KP53" s="43"/>
      <c r="KQ53" s="43"/>
      <c r="KR53" s="43"/>
      <c r="KS53" s="43"/>
      <c r="KT53" s="43"/>
      <c r="KU53" s="43"/>
      <c r="KV53" s="43"/>
      <c r="KW53" s="43"/>
      <c r="KX53" s="43"/>
      <c r="KY53" s="43"/>
      <c r="KZ53" s="43"/>
      <c r="LA53" s="43"/>
      <c r="LB53" s="43"/>
      <c r="LC53" s="43"/>
      <c r="LD53" s="43"/>
      <c r="LE53" s="43"/>
      <c r="LF53" s="43"/>
      <c r="LG53" s="43"/>
      <c r="LH53" s="43"/>
      <c r="LI53" s="43"/>
      <c r="LJ53" s="43"/>
      <c r="LK53" s="43"/>
      <c r="LL53" s="43"/>
      <c r="LM53" s="43"/>
      <c r="LN53" s="43"/>
      <c r="LO53" s="43"/>
      <c r="LP53" s="43"/>
      <c r="LQ53" s="43"/>
      <c r="LR53" s="43"/>
      <c r="LS53" s="43"/>
      <c r="LT53" s="43"/>
      <c r="LU53" s="43"/>
      <c r="LV53" s="43"/>
      <c r="LW53" s="43"/>
      <c r="LX53" s="43"/>
      <c r="LY53" s="43"/>
      <c r="LZ53" s="43"/>
      <c r="MA53" s="43"/>
      <c r="MB53" s="43"/>
      <c r="MC53" s="43"/>
      <c r="MD53" s="43"/>
      <c r="ME53" s="43"/>
      <c r="MF53" s="43"/>
      <c r="MG53" s="43"/>
      <c r="MH53" s="43"/>
      <c r="MI53" s="43"/>
      <c r="MJ53" s="43"/>
      <c r="MK53" s="43"/>
      <c r="ML53" s="43"/>
      <c r="MM53" s="43"/>
      <c r="MN53" s="43"/>
      <c r="MO53" s="43"/>
      <c r="MP53" s="43"/>
      <c r="MQ53" s="43"/>
      <c r="MR53" s="43"/>
      <c r="MS53" s="43"/>
      <c r="MT53" s="43"/>
      <c r="MU53" s="43"/>
      <c r="MV53" s="43"/>
      <c r="MW53" s="43"/>
      <c r="MX53" s="43"/>
      <c r="MY53" s="43"/>
      <c r="MZ53" s="43"/>
      <c r="NA53" s="43"/>
      <c r="NB53" s="43"/>
      <c r="NC53" s="43"/>
      <c r="ND53" s="43"/>
      <c r="NE53" s="43"/>
      <c r="NF53" s="43"/>
      <c r="NG53" s="43"/>
      <c r="NH53" s="43"/>
      <c r="NI53" s="43"/>
      <c r="NJ53" s="43"/>
      <c r="NK53" s="43"/>
      <c r="NL53" s="43"/>
      <c r="NM53" s="43"/>
      <c r="NN53" s="43"/>
      <c r="NO53" s="43"/>
      <c r="NP53" s="43"/>
      <c r="NQ53" s="43"/>
      <c r="NR53" s="43"/>
      <c r="NS53" s="43"/>
      <c r="NT53" s="43"/>
      <c r="NU53" s="43"/>
      <c r="NV53" s="43"/>
      <c r="NW53" s="43"/>
      <c r="NX53" s="43"/>
      <c r="NY53" s="43"/>
      <c r="NZ53" s="43"/>
      <c r="OA53" s="43"/>
      <c r="OB53" s="43"/>
      <c r="OC53" s="43"/>
      <c r="OD53" s="43"/>
      <c r="OE53" s="43"/>
      <c r="OF53" s="43"/>
      <c r="OG53" s="43"/>
      <c r="OH53" s="43"/>
      <c r="OI53" s="43"/>
      <c r="OJ53" s="43"/>
      <c r="OK53" s="43"/>
      <c r="OL53" s="43"/>
      <c r="OM53" s="43"/>
      <c r="ON53" s="43"/>
      <c r="OO53" s="43"/>
      <c r="OP53" s="43"/>
      <c r="OQ53" s="43"/>
      <c r="OR53" s="43"/>
      <c r="OS53" s="43"/>
      <c r="OT53" s="43"/>
      <c r="OU53" s="43"/>
      <c r="OV53" s="43"/>
      <c r="OW53" s="43"/>
      <c r="OX53" s="43"/>
      <c r="OY53" s="43"/>
      <c r="OZ53" s="43"/>
      <c r="PA53" s="43"/>
      <c r="PB53" s="43"/>
      <c r="PC53" s="43"/>
      <c r="PD53" s="43"/>
      <c r="PE53" s="43"/>
      <c r="PF53" s="43"/>
      <c r="PG53" s="43"/>
      <c r="PH53" s="43"/>
      <c r="PI53" s="43"/>
      <c r="PJ53" s="43"/>
      <c r="PK53" s="43"/>
      <c r="PL53" s="43"/>
      <c r="PM53" s="43"/>
      <c r="PN53" s="43"/>
      <c r="PO53" s="43"/>
      <c r="PP53" s="43"/>
      <c r="PQ53" s="43"/>
      <c r="PR53" s="43"/>
      <c r="PS53" s="43"/>
      <c r="PT53" s="43"/>
      <c r="PU53" s="43"/>
      <c r="PV53" s="43"/>
      <c r="PW53" s="43"/>
      <c r="PX53" s="43"/>
      <c r="PY53" s="43"/>
      <c r="PZ53" s="43"/>
      <c r="QA53" s="43"/>
      <c r="QB53" s="43"/>
      <c r="QC53" s="43"/>
      <c r="QD53" s="43"/>
      <c r="QE53" s="43"/>
      <c r="QF53" s="43"/>
      <c r="QG53" s="43"/>
      <c r="QH53" s="43"/>
      <c r="QI53" s="43"/>
      <c r="QJ53" s="43"/>
      <c r="QK53" s="43"/>
      <c r="QL53" s="43"/>
      <c r="QM53" s="43"/>
      <c r="QN53" s="43"/>
      <c r="QO53" s="43"/>
      <c r="QP53" s="43"/>
      <c r="QQ53" s="43"/>
      <c r="QR53" s="43"/>
      <c r="QS53" s="43"/>
      <c r="QT53" s="43"/>
      <c r="QU53" s="43"/>
      <c r="QV53" s="43"/>
      <c r="QW53" s="43"/>
      <c r="QX53" s="43"/>
      <c r="QY53" s="43"/>
      <c r="QZ53" s="43"/>
      <c r="RA53" s="43"/>
      <c r="RB53" s="43"/>
      <c r="RC53" s="43"/>
      <c r="RD53" s="43"/>
      <c r="RE53" s="43"/>
      <c r="RF53" s="43"/>
      <c r="RG53" s="43"/>
      <c r="RH53" s="43"/>
      <c r="RI53" s="43"/>
      <c r="RJ53" s="43"/>
      <c r="RK53" s="43"/>
      <c r="RL53" s="43"/>
      <c r="RM53" s="43"/>
      <c r="RN53" s="43"/>
      <c r="RO53" s="43"/>
      <c r="RP53" s="43"/>
      <c r="RQ53" s="43"/>
      <c r="RR53" s="43"/>
      <c r="RS53" s="43"/>
      <c r="RT53" s="43"/>
      <c r="RU53" s="43"/>
      <c r="RV53" s="43"/>
      <c r="RW53" s="43"/>
      <c r="RX53" s="43"/>
      <c r="RY53" s="43"/>
      <c r="RZ53" s="43"/>
      <c r="SA53" s="43"/>
      <c r="SB53" s="43"/>
      <c r="SC53" s="43"/>
      <c r="SD53" s="43"/>
      <c r="SE53" s="43"/>
      <c r="SF53" s="43"/>
      <c r="SG53" s="43"/>
      <c r="SH53" s="43"/>
      <c r="SI53" s="43"/>
      <c r="SJ53" s="43"/>
      <c r="SK53" s="43"/>
      <c r="SL53" s="43"/>
      <c r="SM53" s="43"/>
      <c r="SN53" s="43"/>
      <c r="SO53" s="43"/>
      <c r="SP53" s="43"/>
      <c r="SQ53" s="43"/>
      <c r="SR53" s="43"/>
      <c r="SS53" s="43"/>
      <c r="ST53" s="43"/>
      <c r="SU53" s="43"/>
      <c r="SV53" s="43"/>
      <c r="SW53" s="43"/>
      <c r="SX53" s="43"/>
      <c r="SY53" s="43"/>
      <c r="SZ53" s="43"/>
      <c r="TA53" s="43"/>
      <c r="TB53" s="43"/>
      <c r="TC53" s="43"/>
      <c r="TD53" s="43"/>
      <c r="TE53" s="43"/>
      <c r="TF53" s="43"/>
      <c r="TG53" s="43"/>
      <c r="TH53" s="43"/>
      <c r="TI53" s="43"/>
      <c r="TJ53" s="43"/>
      <c r="TK53" s="43"/>
      <c r="TL53" s="43"/>
      <c r="TM53" s="43"/>
      <c r="TN53" s="43"/>
      <c r="TO53" s="43"/>
      <c r="TP53" s="43"/>
      <c r="TQ53" s="43"/>
      <c r="TR53" s="43"/>
      <c r="TS53" s="43"/>
      <c r="TT53" s="43"/>
      <c r="TU53" s="43"/>
      <c r="TV53" s="43"/>
      <c r="TW53" s="43"/>
      <c r="TX53" s="43"/>
      <c r="TY53" s="43"/>
      <c r="TZ53" s="43"/>
      <c r="UA53" s="43"/>
      <c r="UB53" s="43"/>
      <c r="UC53" s="43"/>
      <c r="UD53" s="43"/>
      <c r="UE53" s="43"/>
      <c r="UF53" s="43"/>
      <c r="UG53" s="43"/>
      <c r="UH53" s="43"/>
      <c r="UI53" s="43"/>
      <c r="UJ53" s="43"/>
      <c r="UK53" s="43"/>
      <c r="UL53" s="43"/>
      <c r="UM53" s="43"/>
      <c r="UN53" s="43"/>
      <c r="UO53" s="43"/>
      <c r="UP53" s="43"/>
      <c r="UQ53" s="43"/>
      <c r="UR53" s="43"/>
      <c r="US53" s="43"/>
      <c r="UT53" s="43"/>
      <c r="UU53" s="43"/>
      <c r="UV53" s="43"/>
      <c r="UW53" s="43"/>
      <c r="UX53" s="43"/>
      <c r="UY53" s="43"/>
      <c r="UZ53" s="43"/>
      <c r="VA53" s="43"/>
      <c r="VB53" s="43"/>
      <c r="VC53" s="43"/>
      <c r="VD53" s="43"/>
      <c r="VE53" s="43"/>
      <c r="VF53" s="43"/>
      <c r="VG53" s="43"/>
      <c r="VH53" s="43"/>
      <c r="VI53" s="43"/>
      <c r="VJ53" s="43"/>
      <c r="VK53" s="43"/>
      <c r="VL53" s="43"/>
      <c r="VM53" s="43"/>
      <c r="VN53" s="43"/>
      <c r="VO53" s="43"/>
      <c r="VP53" s="43"/>
      <c r="VQ53" s="43"/>
      <c r="VR53" s="43"/>
      <c r="VS53" s="43"/>
      <c r="VT53" s="43"/>
      <c r="VU53" s="43"/>
      <c r="VV53" s="43"/>
      <c r="VW53" s="43"/>
      <c r="VX53" s="43"/>
      <c r="VY53" s="43"/>
      <c r="VZ53" s="43"/>
      <c r="WA53" s="43"/>
      <c r="WB53" s="43"/>
      <c r="WC53" s="43"/>
      <c r="WD53" s="43"/>
      <c r="WE53" s="43"/>
      <c r="WF53" s="43"/>
      <c r="WG53" s="43"/>
      <c r="WH53" s="43"/>
      <c r="WI53" s="43"/>
      <c r="WJ53" s="43"/>
      <c r="WK53" s="43"/>
      <c r="WL53" s="43"/>
      <c r="WM53" s="43"/>
      <c r="WN53" s="43"/>
      <c r="WO53" s="43"/>
      <c r="WP53" s="43"/>
      <c r="WQ53" s="43"/>
      <c r="WR53" s="43"/>
      <c r="WS53" s="43"/>
      <c r="WT53" s="43"/>
      <c r="WU53" s="43"/>
      <c r="WV53" s="43"/>
      <c r="WW53" s="43"/>
      <c r="WX53" s="43"/>
      <c r="WY53" s="43"/>
      <c r="WZ53" s="43"/>
      <c r="XA53" s="43"/>
      <c r="XB53" s="43"/>
      <c r="XC53" s="43"/>
      <c r="XD53" s="43"/>
      <c r="XE53" s="43"/>
      <c r="XF53" s="43"/>
      <c r="XG53" s="43"/>
      <c r="XH53" s="43"/>
      <c r="XI53" s="43"/>
      <c r="XJ53" s="43"/>
      <c r="XK53" s="43"/>
      <c r="XL53" s="43"/>
      <c r="XM53" s="43"/>
      <c r="XN53" s="43"/>
      <c r="XO53" s="43"/>
      <c r="XP53" s="43"/>
      <c r="XQ53" s="43"/>
      <c r="XR53" s="43"/>
      <c r="XS53" s="43"/>
      <c r="XT53" s="43"/>
      <c r="XU53" s="43"/>
      <c r="XV53" s="43"/>
      <c r="XW53" s="43"/>
      <c r="XX53" s="43"/>
      <c r="XY53" s="43"/>
      <c r="XZ53" s="43"/>
      <c r="YA53" s="43"/>
      <c r="YB53" s="43"/>
      <c r="YC53" s="43"/>
      <c r="YD53" s="43"/>
      <c r="YE53" s="43"/>
      <c r="YF53" s="43"/>
      <c r="YG53" s="43"/>
      <c r="YH53" s="43"/>
      <c r="YI53" s="43"/>
      <c r="YJ53" s="43"/>
      <c r="YK53" s="43"/>
      <c r="YL53" s="43"/>
      <c r="YM53" s="43"/>
      <c r="YN53" s="43"/>
      <c r="YO53" s="43"/>
      <c r="YP53" s="43"/>
      <c r="YQ53" s="43"/>
      <c r="YR53" s="43"/>
      <c r="YS53" s="43"/>
      <c r="YT53" s="43"/>
      <c r="YU53" s="43"/>
      <c r="YV53" s="43"/>
      <c r="YW53" s="43"/>
      <c r="YX53" s="43"/>
      <c r="YY53" s="43"/>
      <c r="YZ53" s="43"/>
      <c r="ZA53" s="43"/>
      <c r="ZB53" s="43"/>
      <c r="ZC53" s="43"/>
      <c r="ZD53" s="43"/>
      <c r="ZE53" s="43"/>
      <c r="ZF53" s="43"/>
      <c r="ZG53" s="43"/>
      <c r="ZH53" s="43"/>
      <c r="ZI53" s="43"/>
      <c r="ZJ53" s="43"/>
      <c r="ZK53" s="43"/>
      <c r="ZL53" s="43"/>
      <c r="ZM53" s="43"/>
      <c r="ZN53" s="43"/>
      <c r="ZO53" s="43"/>
      <c r="ZP53" s="43"/>
      <c r="ZQ53" s="43"/>
      <c r="ZR53" s="43"/>
      <c r="ZS53" s="43"/>
      <c r="ZT53" s="43"/>
      <c r="ZU53" s="43"/>
      <c r="ZV53" s="43"/>
      <c r="ZW53" s="43"/>
      <c r="ZX53" s="43"/>
      <c r="ZY53" s="43"/>
      <c r="ZZ53" s="43"/>
      <c r="AAA53" s="43"/>
      <c r="AAB53" s="43"/>
      <c r="AAC53" s="43"/>
      <c r="AAD53" s="43"/>
      <c r="AAE53" s="43"/>
      <c r="AAF53" s="43"/>
      <c r="AAG53" s="43"/>
      <c r="AAH53" s="43"/>
      <c r="AAI53" s="43"/>
      <c r="AAJ53" s="43"/>
      <c r="AAK53" s="43"/>
      <c r="AAL53" s="43"/>
      <c r="AAM53" s="43"/>
      <c r="AAN53" s="43"/>
      <c r="AAO53" s="43"/>
      <c r="AAP53" s="43"/>
      <c r="AAQ53" s="43"/>
      <c r="AAR53" s="43"/>
      <c r="AAS53" s="43"/>
      <c r="AAT53" s="43"/>
      <c r="AAU53" s="43"/>
      <c r="AAV53" s="43"/>
      <c r="AAW53" s="43"/>
      <c r="AAX53" s="43"/>
      <c r="AAY53" s="43"/>
      <c r="AAZ53" s="43"/>
      <c r="ABA53" s="43"/>
      <c r="ABB53" s="43"/>
      <c r="ABC53" s="43"/>
      <c r="ABD53" s="43"/>
      <c r="ABE53" s="43"/>
      <c r="ABF53" s="43"/>
      <c r="ABG53" s="43"/>
      <c r="ABH53" s="43"/>
      <c r="ABI53" s="43"/>
      <c r="ABJ53" s="43"/>
      <c r="ABK53" s="43"/>
      <c r="ABL53" s="43"/>
      <c r="ABM53" s="43"/>
      <c r="ABN53" s="43"/>
      <c r="ABO53" s="43"/>
      <c r="ABP53" s="43"/>
      <c r="ABQ53" s="43"/>
      <c r="ABR53" s="43"/>
      <c r="ABS53" s="43"/>
      <c r="ABT53" s="43"/>
      <c r="ABU53" s="43"/>
      <c r="ABV53" s="43"/>
      <c r="ABW53" s="43"/>
      <c r="ABX53" s="43"/>
      <c r="ABY53" s="43"/>
      <c r="ABZ53" s="43"/>
      <c r="ACA53" s="43"/>
      <c r="ACB53" s="43"/>
      <c r="ACC53" s="43"/>
      <c r="ACD53" s="43"/>
      <c r="ACE53" s="43"/>
      <c r="ACF53" s="43"/>
      <c r="ACG53" s="43"/>
      <c r="ACH53" s="43"/>
      <c r="ACI53" s="43"/>
      <c r="ACJ53" s="43"/>
      <c r="ACK53" s="43"/>
      <c r="ACL53" s="43"/>
      <c r="ACM53" s="43"/>
      <c r="ACN53" s="43"/>
      <c r="ACO53" s="43"/>
      <c r="ACP53" s="43"/>
      <c r="ACQ53" s="43"/>
      <c r="ACR53" s="43"/>
      <c r="ACS53" s="43"/>
      <c r="ACT53" s="43"/>
      <c r="ACU53" s="43"/>
      <c r="ACV53" s="43"/>
      <c r="ACW53" s="43"/>
      <c r="ACX53" s="43"/>
      <c r="ACY53" s="43"/>
      <c r="ACZ53" s="43"/>
      <c r="ADA53" s="43"/>
      <c r="ADB53" s="43"/>
      <c r="ADC53" s="43"/>
      <c r="ADD53" s="43"/>
      <c r="ADE53" s="43"/>
      <c r="ADF53" s="43"/>
      <c r="ADG53" s="43"/>
      <c r="ADH53" s="43"/>
      <c r="ADI53" s="43"/>
      <c r="ADJ53" s="43"/>
      <c r="ADK53" s="43"/>
      <c r="ADL53" s="43"/>
      <c r="ADM53" s="43"/>
      <c r="ADN53" s="43"/>
      <c r="ADO53" s="43"/>
      <c r="ADP53" s="43"/>
      <c r="ADQ53" s="43"/>
      <c r="ADR53" s="43"/>
      <c r="ADS53" s="43"/>
      <c r="ADT53" s="43"/>
      <c r="ADU53" s="43"/>
      <c r="ADV53" s="43"/>
      <c r="ADW53" s="43"/>
      <c r="ADX53" s="43"/>
      <c r="ADY53" s="43"/>
      <c r="ADZ53" s="43"/>
      <c r="AEA53" s="43"/>
      <c r="AEB53" s="43"/>
      <c r="AEC53" s="43"/>
      <c r="AED53" s="43"/>
      <c r="AEE53" s="43"/>
      <c r="AEF53" s="43"/>
      <c r="AEG53" s="43"/>
      <c r="AEH53" s="43"/>
      <c r="AEI53" s="43"/>
      <c r="AEJ53" s="43"/>
      <c r="AEK53" s="43"/>
      <c r="AEL53" s="43"/>
      <c r="AEM53" s="43"/>
      <c r="AEN53" s="43"/>
      <c r="AEO53" s="43"/>
      <c r="AEP53" s="43"/>
      <c r="AEQ53" s="43"/>
      <c r="AER53" s="43"/>
      <c r="AES53" s="43"/>
      <c r="AET53" s="43"/>
      <c r="AEU53" s="43"/>
      <c r="AEV53" s="43"/>
      <c r="AEW53" s="43"/>
      <c r="AEX53" s="43"/>
      <c r="AEY53" s="43"/>
      <c r="AEZ53" s="43"/>
      <c r="AFA53" s="43"/>
      <c r="AFB53" s="43"/>
      <c r="AFC53" s="43"/>
      <c r="AFD53" s="43"/>
      <c r="AFE53" s="43"/>
      <c r="AFF53" s="43"/>
      <c r="AFG53" s="43"/>
      <c r="AFH53" s="43"/>
      <c r="AFI53" s="43"/>
      <c r="AFJ53" s="43"/>
      <c r="AFK53" s="43"/>
      <c r="AFL53" s="43"/>
      <c r="AFM53" s="43"/>
      <c r="AFN53" s="43"/>
      <c r="AFO53" s="43"/>
      <c r="AFP53" s="43"/>
      <c r="AFQ53" s="43"/>
      <c r="AFR53" s="43"/>
      <c r="AFS53" s="43"/>
      <c r="AFT53" s="43"/>
      <c r="AFU53" s="43"/>
      <c r="AFV53" s="43"/>
      <c r="AFW53" s="43"/>
      <c r="AFX53" s="43"/>
      <c r="AFY53" s="43"/>
      <c r="AFZ53" s="43"/>
      <c r="AGA53" s="43"/>
      <c r="AGB53" s="43"/>
      <c r="AGC53" s="43"/>
      <c r="AGD53" s="43"/>
      <c r="AGE53" s="43"/>
      <c r="AGF53" s="43"/>
      <c r="AGG53" s="43"/>
      <c r="AGH53" s="43"/>
      <c r="AGI53" s="43"/>
      <c r="AGJ53" s="43"/>
      <c r="AGK53" s="43"/>
      <c r="AGL53" s="43"/>
      <c r="AGM53" s="43"/>
      <c r="AGN53" s="43"/>
      <c r="AGO53" s="43"/>
      <c r="AGP53" s="43"/>
      <c r="AGQ53" s="43"/>
      <c r="AGR53" s="43"/>
      <c r="AGS53" s="43"/>
      <c r="AGT53" s="43"/>
      <c r="AGU53" s="43"/>
      <c r="AGV53" s="43"/>
      <c r="AGW53" s="43"/>
      <c r="AGX53" s="43"/>
      <c r="AGY53" s="43"/>
      <c r="AGZ53" s="43"/>
      <c r="AHA53" s="43"/>
      <c r="AHB53" s="43"/>
      <c r="AHC53" s="43"/>
      <c r="AHD53" s="43"/>
      <c r="AHE53" s="43"/>
      <c r="AHF53" s="43"/>
      <c r="AHG53" s="43"/>
      <c r="AHH53" s="43"/>
      <c r="AHI53" s="43"/>
      <c r="AHJ53" s="43"/>
      <c r="AHK53" s="43"/>
      <c r="AHL53" s="43"/>
      <c r="AHM53" s="43"/>
      <c r="AHN53" s="43"/>
      <c r="AHO53" s="43"/>
      <c r="AHP53" s="43"/>
      <c r="AHQ53" s="43"/>
      <c r="AHR53" s="43"/>
      <c r="AHS53" s="43"/>
      <c r="AHT53" s="43"/>
      <c r="AHU53" s="43"/>
      <c r="AHV53" s="43"/>
      <c r="AHW53" s="43"/>
      <c r="AHX53" s="43"/>
      <c r="AHY53" s="43"/>
      <c r="AHZ53" s="43"/>
      <c r="AIA53" s="43"/>
      <c r="AIB53" s="43"/>
      <c r="AIC53" s="43"/>
      <c r="AID53" s="43"/>
      <c r="AIE53" s="43"/>
      <c r="AIF53" s="43"/>
      <c r="AIG53" s="43"/>
      <c r="AIH53" s="43"/>
      <c r="AII53" s="43"/>
      <c r="AIJ53" s="43"/>
      <c r="AIK53" s="43"/>
      <c r="AIL53" s="43"/>
      <c r="AIM53" s="43"/>
      <c r="AIN53" s="43"/>
      <c r="AIO53" s="43"/>
      <c r="AIP53" s="43"/>
      <c r="AIQ53" s="43"/>
      <c r="AIR53" s="43"/>
      <c r="AIS53" s="43"/>
      <c r="AIT53" s="43"/>
      <c r="AIU53" s="43"/>
      <c r="AIV53" s="43"/>
      <c r="AIW53" s="43"/>
      <c r="AIX53" s="43"/>
      <c r="AIY53" s="43"/>
      <c r="AIZ53" s="43"/>
      <c r="AJA53" s="43"/>
      <c r="AJB53" s="43"/>
      <c r="AJC53" s="43"/>
      <c r="AJD53" s="43"/>
      <c r="AJE53" s="43"/>
      <c r="AJF53" s="43"/>
      <c r="AJG53" s="43"/>
      <c r="AJH53" s="43"/>
      <c r="AJI53" s="43"/>
      <c r="AJJ53" s="43"/>
      <c r="AJK53" s="43"/>
      <c r="AJL53" s="43"/>
      <c r="AJM53" s="43"/>
      <c r="AJN53" s="43"/>
      <c r="AJO53" s="43"/>
      <c r="AJP53" s="43"/>
      <c r="AJQ53" s="43"/>
      <c r="AJR53" s="43"/>
      <c r="AJS53" s="43"/>
      <c r="AJT53" s="43"/>
      <c r="AJU53" s="43"/>
      <c r="AJV53" s="43"/>
      <c r="AJW53" s="43"/>
      <c r="AJX53" s="43"/>
      <c r="AJY53" s="43"/>
      <c r="AJZ53" s="43"/>
      <c r="AKA53" s="43"/>
      <c r="AKB53" s="43"/>
      <c r="AKC53" s="43"/>
      <c r="AKD53" s="43"/>
      <c r="AKE53" s="43"/>
      <c r="AKF53" s="43"/>
      <c r="AKG53" s="43"/>
      <c r="AKH53" s="43"/>
      <c r="AKI53" s="43"/>
      <c r="AKJ53" s="43"/>
      <c r="AKK53" s="43"/>
      <c r="AKL53" s="43"/>
      <c r="AKM53" s="43"/>
      <c r="AKN53" s="43"/>
      <c r="AKO53" s="43"/>
      <c r="AKP53" s="43"/>
      <c r="AKQ53" s="43"/>
      <c r="AKR53" s="43"/>
      <c r="AKS53" s="43"/>
      <c r="AKT53" s="43"/>
      <c r="AKU53" s="43"/>
      <c r="AKV53" s="43"/>
      <c r="AKW53" s="43"/>
      <c r="AKX53" s="43"/>
      <c r="AKY53" s="43"/>
      <c r="AKZ53" s="43"/>
      <c r="ALA53" s="43"/>
      <c r="ALB53" s="43"/>
      <c r="ALC53" s="43"/>
      <c r="ALD53" s="43"/>
      <c r="ALE53" s="43"/>
      <c r="ALF53" s="43"/>
      <c r="ALG53" s="43"/>
      <c r="ALH53" s="43"/>
      <c r="ALI53" s="43"/>
      <c r="ALJ53" s="43"/>
      <c r="ALK53" s="43"/>
      <c r="ALL53" s="43"/>
      <c r="ALM53" s="43"/>
      <c r="ALN53" s="43"/>
      <c r="ALO53" s="43"/>
      <c r="ALP53" s="43"/>
      <c r="ALQ53" s="43"/>
      <c r="ALR53" s="43"/>
      <c r="ALS53" s="43"/>
      <c r="ALT53" s="43"/>
      <c r="ALU53" s="43"/>
      <c r="ALV53" s="43"/>
      <c r="ALW53" s="43"/>
      <c r="ALX53" s="43"/>
      <c r="ALY53" s="43"/>
      <c r="ALZ53" s="43"/>
      <c r="AMA53" s="43"/>
      <c r="AMB53" s="43"/>
      <c r="AMC53" s="43"/>
      <c r="AMD53" s="43"/>
      <c r="AME53" s="43"/>
      <c r="AMF53" s="43"/>
      <c r="AMG53" s="43"/>
      <c r="AMH53" s="43"/>
      <c r="AMI53" s="43"/>
      <c r="AMJ53" s="43"/>
      <c r="AMK53" s="43"/>
      <c r="AML53" s="43"/>
      <c r="AMM53" s="43"/>
      <c r="AMN53" s="43"/>
      <c r="AMO53" s="43"/>
      <c r="AMP53" s="43"/>
      <c r="AMQ53" s="43"/>
      <c r="AMU53" s="43"/>
      <c r="AMV53" s="43"/>
      <c r="AMW53" s="43"/>
      <c r="AMX53" s="43"/>
      <c r="AMY53" s="43"/>
      <c r="AMZ53" s="43"/>
      <c r="ANA53" s="43"/>
      <c r="ANB53" s="43"/>
      <c r="ANC53" s="43"/>
      <c r="AND53" s="43"/>
      <c r="ANE53" s="43"/>
      <c r="ANF53" s="43"/>
      <c r="ANG53" s="43"/>
      <c r="ANH53" s="43"/>
      <c r="ANI53" s="43"/>
      <c r="ANJ53" s="43"/>
      <c r="ANK53" s="43"/>
      <c r="ANL53" s="43"/>
      <c r="ANM53" s="43"/>
      <c r="ANN53" s="43"/>
      <c r="ANO53" s="43"/>
      <c r="ANP53" s="43"/>
      <c r="ANQ53" s="43"/>
      <c r="ANR53" s="43"/>
      <c r="ANS53" s="43"/>
      <c r="ANT53" s="43"/>
      <c r="ANU53" s="43"/>
      <c r="ANV53" s="43"/>
      <c r="ANW53" s="43"/>
      <c r="ANX53" s="43"/>
      <c r="ANY53" s="43"/>
      <c r="ANZ53" s="43"/>
      <c r="AOA53" s="43"/>
      <c r="AOB53" s="43"/>
      <c r="AOC53" s="43"/>
      <c r="AOD53" s="43"/>
      <c r="AOE53" s="43"/>
      <c r="AOF53" s="43"/>
      <c r="AOG53" s="43"/>
      <c r="AOH53" s="43"/>
      <c r="AOI53" s="43"/>
      <c r="AOJ53" s="43"/>
      <c r="AOK53" s="43"/>
      <c r="AOL53" s="43"/>
      <c r="AOM53" s="43"/>
      <c r="AON53" s="43"/>
      <c r="AOO53" s="43"/>
      <c r="AOP53" s="43"/>
      <c r="AOQ53" s="43"/>
      <c r="AOR53" s="43"/>
      <c r="AOS53" s="43"/>
      <c r="AOT53" s="43"/>
      <c r="AOU53" s="43"/>
      <c r="AOV53" s="43"/>
      <c r="AOW53" s="43"/>
      <c r="AOX53" s="43"/>
      <c r="AOY53" s="43"/>
      <c r="AOZ53" s="43"/>
      <c r="APA53" s="43"/>
      <c r="APB53" s="43"/>
      <c r="APC53" s="43"/>
      <c r="APD53" s="43"/>
      <c r="APE53" s="43"/>
      <c r="APF53" s="43"/>
      <c r="APG53" s="43"/>
      <c r="APH53" s="43"/>
      <c r="API53" s="43"/>
      <c r="APJ53" s="43"/>
      <c r="APK53" s="43"/>
      <c r="APL53" s="43"/>
      <c r="APM53" s="43"/>
      <c r="APN53" s="43"/>
      <c r="APO53" s="43"/>
      <c r="APP53" s="43"/>
      <c r="APQ53" s="43"/>
      <c r="APR53" s="43"/>
      <c r="APS53" s="43"/>
      <c r="APT53" s="43"/>
      <c r="APU53" s="43"/>
      <c r="APV53" s="43"/>
      <c r="APW53" s="43"/>
      <c r="APX53" s="43"/>
      <c r="APY53" s="43"/>
      <c r="APZ53" s="43"/>
      <c r="AQA53" s="43"/>
      <c r="AQB53" s="43"/>
      <c r="AQC53" s="43"/>
      <c r="AQD53" s="43"/>
      <c r="AQE53" s="43"/>
      <c r="AQF53" s="43"/>
      <c r="AQG53" s="43"/>
    </row>
    <row r="54" spans="1:1125" ht="15" x14ac:dyDescent="0.25">
      <c r="A54" s="3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  <c r="IV54" s="43"/>
      <c r="IW54" s="43"/>
      <c r="IX54" s="43"/>
      <c r="IY54" s="43"/>
      <c r="IZ54" s="43"/>
      <c r="JA54" s="43"/>
      <c r="JB54" s="43"/>
      <c r="JC54" s="43"/>
      <c r="JD54" s="43"/>
      <c r="JE54" s="43"/>
      <c r="JF54" s="43"/>
      <c r="JG54" s="43"/>
      <c r="JH54" s="43"/>
      <c r="JI54" s="43"/>
      <c r="JJ54" s="43"/>
      <c r="JK54" s="43"/>
      <c r="JL54" s="43"/>
      <c r="JM54" s="43"/>
      <c r="JN54" s="43"/>
      <c r="JO54" s="43"/>
      <c r="JP54" s="43"/>
      <c r="JQ54" s="43"/>
      <c r="JR54" s="43"/>
      <c r="JS54" s="43"/>
      <c r="JT54" s="43"/>
      <c r="JU54" s="43"/>
      <c r="JV54" s="43"/>
      <c r="JW54" s="43"/>
      <c r="JX54" s="43"/>
      <c r="JY54" s="43"/>
      <c r="JZ54" s="43"/>
      <c r="KA54" s="43"/>
      <c r="KB54" s="43"/>
      <c r="KC54" s="43"/>
      <c r="KD54" s="43"/>
      <c r="KE54" s="43"/>
      <c r="KF54" s="43"/>
      <c r="KG54" s="43"/>
      <c r="KH54" s="43"/>
      <c r="KI54" s="43"/>
      <c r="KJ54" s="43"/>
      <c r="KK54" s="43"/>
      <c r="KL54" s="43"/>
      <c r="KM54" s="43"/>
      <c r="KN54" s="43"/>
      <c r="KO54" s="43"/>
      <c r="KP54" s="43"/>
      <c r="KQ54" s="43"/>
      <c r="KR54" s="43"/>
      <c r="KS54" s="43"/>
      <c r="KT54" s="43"/>
      <c r="KU54" s="43"/>
      <c r="KV54" s="43"/>
      <c r="KW54" s="43"/>
      <c r="KX54" s="43"/>
      <c r="KY54" s="43"/>
      <c r="KZ54" s="43"/>
      <c r="LA54" s="43"/>
      <c r="LB54" s="43"/>
      <c r="LC54" s="43"/>
      <c r="LD54" s="43"/>
      <c r="LE54" s="43"/>
      <c r="LF54" s="43"/>
      <c r="LG54" s="43"/>
      <c r="LH54" s="43"/>
      <c r="LI54" s="43"/>
      <c r="LJ54" s="43"/>
      <c r="LK54" s="43"/>
      <c r="LL54" s="43"/>
      <c r="LM54" s="43"/>
      <c r="LN54" s="43"/>
      <c r="LO54" s="43"/>
      <c r="LP54" s="43"/>
      <c r="LQ54" s="43"/>
      <c r="LR54" s="43"/>
      <c r="LS54" s="43"/>
      <c r="LT54" s="43"/>
      <c r="LU54" s="43"/>
      <c r="LV54" s="43"/>
      <c r="LW54" s="43"/>
      <c r="LX54" s="43"/>
      <c r="LY54" s="43"/>
      <c r="LZ54" s="43"/>
      <c r="MA54" s="43"/>
      <c r="MB54" s="43"/>
      <c r="MC54" s="43"/>
      <c r="MD54" s="43"/>
      <c r="ME54" s="43"/>
      <c r="MF54" s="43"/>
      <c r="MG54" s="43"/>
      <c r="MH54" s="43"/>
      <c r="MI54" s="43"/>
      <c r="MJ54" s="43"/>
      <c r="MK54" s="43"/>
      <c r="ML54" s="43"/>
      <c r="MM54" s="43"/>
      <c r="MN54" s="43"/>
      <c r="MO54" s="43"/>
      <c r="MP54" s="43"/>
      <c r="MQ54" s="43"/>
      <c r="MR54" s="43"/>
      <c r="MS54" s="43"/>
      <c r="MT54" s="43"/>
      <c r="MU54" s="43"/>
      <c r="MV54" s="43"/>
      <c r="MW54" s="43"/>
      <c r="MX54" s="43"/>
      <c r="MY54" s="43"/>
      <c r="MZ54" s="43"/>
      <c r="NA54" s="43"/>
      <c r="NB54" s="43"/>
      <c r="NC54" s="43"/>
      <c r="ND54" s="43"/>
      <c r="NE54" s="43"/>
      <c r="NF54" s="43"/>
      <c r="NG54" s="43"/>
      <c r="NH54" s="43"/>
      <c r="NI54" s="43"/>
      <c r="NJ54" s="43"/>
      <c r="NK54" s="43"/>
      <c r="NL54" s="43"/>
      <c r="NM54" s="43"/>
      <c r="NN54" s="43"/>
      <c r="NO54" s="43"/>
      <c r="NP54" s="43"/>
      <c r="NQ54" s="43"/>
      <c r="NR54" s="43"/>
      <c r="NS54" s="43"/>
      <c r="NT54" s="43"/>
      <c r="NU54" s="43"/>
      <c r="NV54" s="43"/>
      <c r="NW54" s="43"/>
      <c r="NX54" s="43"/>
      <c r="NY54" s="43"/>
      <c r="NZ54" s="43"/>
      <c r="OA54" s="43"/>
      <c r="OB54" s="43"/>
      <c r="OC54" s="43"/>
      <c r="OD54" s="43"/>
      <c r="OE54" s="43"/>
      <c r="OF54" s="43"/>
      <c r="OG54" s="43"/>
      <c r="OH54" s="43"/>
      <c r="OI54" s="43"/>
      <c r="OJ54" s="43"/>
      <c r="OK54" s="43"/>
      <c r="OL54" s="43"/>
      <c r="OM54" s="43"/>
      <c r="ON54" s="43"/>
      <c r="OO54" s="43"/>
      <c r="OP54" s="43"/>
      <c r="OQ54" s="43"/>
      <c r="OR54" s="43"/>
      <c r="OS54" s="43"/>
      <c r="OT54" s="43"/>
      <c r="OU54" s="43"/>
      <c r="OV54" s="43"/>
      <c r="OW54" s="43"/>
      <c r="OX54" s="43"/>
      <c r="OY54" s="43"/>
      <c r="OZ54" s="43"/>
      <c r="PA54" s="43"/>
      <c r="PB54" s="43"/>
      <c r="PC54" s="43"/>
      <c r="PD54" s="43"/>
      <c r="PE54" s="43"/>
      <c r="PF54" s="43"/>
      <c r="PG54" s="43"/>
      <c r="PH54" s="43"/>
      <c r="PI54" s="43"/>
      <c r="PJ54" s="43"/>
      <c r="PK54" s="43"/>
      <c r="PL54" s="43"/>
      <c r="PM54" s="43"/>
      <c r="PN54" s="43"/>
      <c r="PO54" s="43"/>
      <c r="PP54" s="43"/>
      <c r="PQ54" s="43"/>
      <c r="PR54" s="43"/>
      <c r="PS54" s="43"/>
      <c r="PT54" s="43"/>
      <c r="PU54" s="43"/>
      <c r="PV54" s="43"/>
      <c r="PW54" s="43"/>
      <c r="PX54" s="43"/>
      <c r="PY54" s="43"/>
      <c r="PZ54" s="43"/>
      <c r="QA54" s="43"/>
      <c r="QB54" s="43"/>
      <c r="QC54" s="43"/>
      <c r="QD54" s="43"/>
      <c r="QE54" s="43"/>
      <c r="QF54" s="43"/>
      <c r="QG54" s="43"/>
      <c r="QH54" s="43"/>
      <c r="QI54" s="43"/>
      <c r="QJ54" s="43"/>
      <c r="QK54" s="43"/>
      <c r="QL54" s="43"/>
      <c r="QM54" s="43"/>
      <c r="QN54" s="43"/>
      <c r="QO54" s="43"/>
      <c r="QP54" s="43"/>
      <c r="QQ54" s="43"/>
      <c r="QR54" s="43"/>
      <c r="QS54" s="43"/>
      <c r="QT54" s="43"/>
      <c r="QU54" s="43"/>
      <c r="QV54" s="43"/>
      <c r="QW54" s="43"/>
      <c r="QX54" s="43"/>
      <c r="QY54" s="43"/>
      <c r="QZ54" s="43"/>
      <c r="RA54" s="43"/>
      <c r="RB54" s="43"/>
      <c r="RC54" s="43"/>
      <c r="RD54" s="43"/>
      <c r="RE54" s="43"/>
      <c r="RF54" s="43"/>
      <c r="RG54" s="43"/>
      <c r="RH54" s="43"/>
      <c r="RI54" s="43"/>
      <c r="RJ54" s="43"/>
      <c r="RK54" s="43"/>
      <c r="RL54" s="43"/>
      <c r="RM54" s="43"/>
      <c r="RN54" s="43"/>
      <c r="RO54" s="43"/>
      <c r="RP54" s="43"/>
      <c r="RQ54" s="43"/>
      <c r="RR54" s="43"/>
      <c r="RS54" s="43"/>
      <c r="RT54" s="43"/>
      <c r="RU54" s="43"/>
      <c r="RV54" s="43"/>
      <c r="RW54" s="43"/>
      <c r="RX54" s="43"/>
      <c r="RY54" s="43"/>
      <c r="RZ54" s="43"/>
      <c r="SA54" s="43"/>
      <c r="SB54" s="43"/>
      <c r="SC54" s="43"/>
      <c r="SD54" s="43"/>
      <c r="SE54" s="43"/>
      <c r="SF54" s="43"/>
      <c r="SG54" s="43"/>
      <c r="SH54" s="43"/>
      <c r="SI54" s="43"/>
      <c r="SJ54" s="43"/>
      <c r="SK54" s="43"/>
      <c r="SL54" s="43"/>
      <c r="SM54" s="43"/>
      <c r="SN54" s="43"/>
      <c r="SO54" s="43"/>
      <c r="SP54" s="43"/>
      <c r="SQ54" s="43"/>
      <c r="SR54" s="43"/>
      <c r="SS54" s="43"/>
      <c r="ST54" s="43"/>
      <c r="SU54" s="43"/>
      <c r="SV54" s="43"/>
      <c r="SW54" s="43"/>
      <c r="SX54" s="43"/>
      <c r="SY54" s="43"/>
      <c r="SZ54" s="43"/>
      <c r="TA54" s="43"/>
      <c r="TB54" s="43"/>
      <c r="TC54" s="43"/>
      <c r="TD54" s="43"/>
      <c r="TE54" s="43"/>
      <c r="TF54" s="43"/>
      <c r="TG54" s="43"/>
      <c r="TH54" s="43"/>
      <c r="TI54" s="43"/>
      <c r="TJ54" s="43"/>
      <c r="TK54" s="43"/>
      <c r="TL54" s="43"/>
      <c r="TM54" s="43"/>
      <c r="TN54" s="43"/>
      <c r="TO54" s="43"/>
      <c r="TP54" s="43"/>
      <c r="TQ54" s="43"/>
      <c r="TR54" s="43"/>
      <c r="TS54" s="43"/>
      <c r="TT54" s="43"/>
      <c r="TU54" s="43"/>
      <c r="TV54" s="43"/>
      <c r="TW54" s="43"/>
      <c r="TX54" s="43"/>
      <c r="TY54" s="43"/>
      <c r="TZ54" s="43"/>
      <c r="UA54" s="43"/>
      <c r="UB54" s="43"/>
      <c r="UC54" s="43"/>
      <c r="UD54" s="43"/>
      <c r="UE54" s="43"/>
      <c r="UF54" s="43"/>
      <c r="UG54" s="43"/>
      <c r="UH54" s="43"/>
      <c r="UI54" s="43"/>
      <c r="UJ54" s="43"/>
      <c r="UK54" s="43"/>
      <c r="UL54" s="43"/>
      <c r="UM54" s="43"/>
      <c r="UN54" s="43"/>
      <c r="UO54" s="43"/>
      <c r="UP54" s="43"/>
      <c r="UQ54" s="43"/>
      <c r="UR54" s="43"/>
      <c r="US54" s="43"/>
      <c r="UT54" s="43"/>
      <c r="UU54" s="43"/>
      <c r="UV54" s="43"/>
      <c r="UW54" s="43"/>
      <c r="UX54" s="43"/>
      <c r="UY54" s="43"/>
      <c r="UZ54" s="43"/>
      <c r="VA54" s="43"/>
      <c r="VB54" s="43"/>
      <c r="VC54" s="43"/>
      <c r="VD54" s="43"/>
      <c r="VE54" s="43"/>
      <c r="VF54" s="43"/>
      <c r="VG54" s="43"/>
      <c r="VH54" s="43"/>
      <c r="VI54" s="43"/>
      <c r="VJ54" s="43"/>
      <c r="VK54" s="43"/>
      <c r="VL54" s="43"/>
      <c r="VM54" s="43"/>
      <c r="VN54" s="43"/>
      <c r="VO54" s="43"/>
      <c r="VP54" s="43"/>
      <c r="VQ54" s="43"/>
      <c r="VR54" s="43"/>
      <c r="VS54" s="43"/>
      <c r="VT54" s="43"/>
      <c r="VU54" s="43"/>
      <c r="VV54" s="43"/>
      <c r="VW54" s="43"/>
      <c r="VX54" s="43"/>
      <c r="VY54" s="43"/>
      <c r="VZ54" s="43"/>
      <c r="WA54" s="43"/>
      <c r="WB54" s="43"/>
      <c r="WC54" s="43"/>
      <c r="WD54" s="43"/>
      <c r="WE54" s="43"/>
      <c r="WF54" s="43"/>
      <c r="WG54" s="43"/>
      <c r="WH54" s="43"/>
      <c r="WI54" s="43"/>
      <c r="WJ54" s="43"/>
      <c r="WK54" s="43"/>
      <c r="WL54" s="43"/>
      <c r="WM54" s="43"/>
      <c r="WN54" s="43"/>
      <c r="WO54" s="43"/>
      <c r="WP54" s="43"/>
      <c r="WQ54" s="43"/>
      <c r="WR54" s="43"/>
      <c r="WS54" s="43"/>
      <c r="WT54" s="43"/>
      <c r="WU54" s="43"/>
      <c r="WV54" s="43"/>
      <c r="WW54" s="43"/>
      <c r="WX54" s="43"/>
      <c r="WY54" s="43"/>
      <c r="WZ54" s="43"/>
      <c r="XA54" s="43"/>
      <c r="XB54" s="43"/>
      <c r="XC54" s="43"/>
      <c r="XD54" s="43"/>
      <c r="XE54" s="43"/>
      <c r="XF54" s="43"/>
      <c r="XG54" s="43"/>
      <c r="XH54" s="43"/>
      <c r="XI54" s="43"/>
      <c r="XJ54" s="43"/>
      <c r="XK54" s="43"/>
      <c r="XL54" s="43"/>
      <c r="XM54" s="43"/>
      <c r="XN54" s="43"/>
      <c r="XO54" s="43"/>
      <c r="XP54" s="43"/>
      <c r="XQ54" s="43"/>
      <c r="XR54" s="43"/>
      <c r="XS54" s="43"/>
      <c r="XT54" s="43"/>
      <c r="XU54" s="43"/>
      <c r="XV54" s="43"/>
      <c r="XW54" s="43"/>
      <c r="XX54" s="43"/>
      <c r="XY54" s="43"/>
      <c r="XZ54" s="43"/>
      <c r="YA54" s="43"/>
      <c r="YB54" s="43"/>
      <c r="YC54" s="43"/>
      <c r="YD54" s="43"/>
      <c r="YE54" s="43"/>
      <c r="YF54" s="43"/>
      <c r="YG54" s="43"/>
      <c r="YH54" s="43"/>
      <c r="YI54" s="43"/>
      <c r="YJ54" s="43"/>
      <c r="YK54" s="43"/>
      <c r="YL54" s="43"/>
      <c r="YM54" s="43"/>
      <c r="YN54" s="43"/>
      <c r="YO54" s="43"/>
      <c r="YP54" s="43"/>
      <c r="YQ54" s="43"/>
      <c r="YR54" s="43"/>
      <c r="YS54" s="43"/>
      <c r="YT54" s="43"/>
      <c r="YU54" s="43"/>
      <c r="YV54" s="43"/>
      <c r="YW54" s="43"/>
      <c r="YX54" s="43"/>
      <c r="YY54" s="43"/>
      <c r="YZ54" s="43"/>
      <c r="ZA54" s="43"/>
      <c r="ZB54" s="43"/>
      <c r="ZC54" s="43"/>
      <c r="ZD54" s="43"/>
      <c r="ZE54" s="43"/>
      <c r="ZF54" s="43"/>
      <c r="ZG54" s="43"/>
      <c r="ZH54" s="43"/>
      <c r="ZI54" s="43"/>
      <c r="ZJ54" s="43"/>
      <c r="ZK54" s="43"/>
      <c r="ZL54" s="43"/>
      <c r="ZM54" s="43"/>
      <c r="ZN54" s="43"/>
      <c r="ZO54" s="43"/>
      <c r="ZP54" s="43"/>
      <c r="ZQ54" s="43"/>
      <c r="ZR54" s="43"/>
      <c r="ZS54" s="43"/>
      <c r="ZT54" s="43"/>
      <c r="ZU54" s="43"/>
      <c r="ZV54" s="43"/>
      <c r="ZW54" s="43"/>
      <c r="ZX54" s="43"/>
      <c r="ZY54" s="43"/>
      <c r="ZZ54" s="43"/>
      <c r="AAA54" s="43"/>
      <c r="AAB54" s="43"/>
      <c r="AAC54" s="43"/>
      <c r="AAD54" s="43"/>
      <c r="AAE54" s="43"/>
      <c r="AAF54" s="43"/>
      <c r="AAG54" s="43"/>
      <c r="AAH54" s="43"/>
      <c r="AAI54" s="43"/>
      <c r="AAJ54" s="43"/>
      <c r="AAK54" s="43"/>
      <c r="AAL54" s="43"/>
      <c r="AAM54" s="43"/>
      <c r="AAN54" s="43"/>
      <c r="AAO54" s="43"/>
      <c r="AAP54" s="43"/>
      <c r="AAQ54" s="43"/>
      <c r="AAR54" s="43"/>
      <c r="AAS54" s="43"/>
      <c r="AAT54" s="43"/>
      <c r="AAU54" s="43"/>
      <c r="AAV54" s="43"/>
      <c r="AAW54" s="43"/>
      <c r="AAX54" s="43"/>
      <c r="AAY54" s="43"/>
      <c r="AAZ54" s="43"/>
      <c r="ABA54" s="43"/>
      <c r="ABB54" s="43"/>
      <c r="ABC54" s="43"/>
      <c r="ABD54" s="43"/>
      <c r="ABE54" s="43"/>
      <c r="ABF54" s="43"/>
      <c r="ABG54" s="43"/>
      <c r="ABH54" s="43"/>
      <c r="ABI54" s="43"/>
      <c r="ABJ54" s="43"/>
      <c r="ABK54" s="43"/>
      <c r="ABL54" s="43"/>
      <c r="ABM54" s="43"/>
      <c r="ABN54" s="43"/>
      <c r="ABO54" s="43"/>
      <c r="ABP54" s="43"/>
      <c r="ABQ54" s="43"/>
      <c r="ABR54" s="43"/>
      <c r="ABS54" s="43"/>
      <c r="ABT54" s="43"/>
      <c r="ABU54" s="43"/>
      <c r="ABV54" s="43"/>
      <c r="ABW54" s="43"/>
      <c r="ABX54" s="43"/>
      <c r="ABY54" s="43"/>
      <c r="ABZ54" s="43"/>
      <c r="ACA54" s="43"/>
      <c r="ACB54" s="43"/>
      <c r="ACC54" s="43"/>
      <c r="ACD54" s="43"/>
      <c r="ACE54" s="43"/>
      <c r="ACF54" s="43"/>
      <c r="ACG54" s="43"/>
      <c r="ACH54" s="43"/>
      <c r="ACI54" s="43"/>
      <c r="ACJ54" s="43"/>
      <c r="ACK54" s="43"/>
      <c r="ACL54" s="43"/>
      <c r="ACM54" s="43"/>
      <c r="ACN54" s="43"/>
      <c r="ACO54" s="43"/>
      <c r="ACP54" s="43"/>
      <c r="ACQ54" s="43"/>
      <c r="ACR54" s="43"/>
      <c r="ACS54" s="43"/>
      <c r="ACT54" s="43"/>
      <c r="ACU54" s="43"/>
      <c r="ACV54" s="43"/>
      <c r="ACW54" s="43"/>
      <c r="ACX54" s="43"/>
      <c r="ACY54" s="43"/>
      <c r="ACZ54" s="43"/>
      <c r="ADA54" s="43"/>
      <c r="ADB54" s="43"/>
      <c r="ADC54" s="43"/>
      <c r="ADD54" s="43"/>
      <c r="ADE54" s="43"/>
      <c r="ADF54" s="43"/>
      <c r="ADG54" s="43"/>
      <c r="ADH54" s="43"/>
      <c r="ADI54" s="43"/>
      <c r="ADJ54" s="43"/>
      <c r="ADK54" s="43"/>
      <c r="ADL54" s="43"/>
      <c r="ADM54" s="43"/>
      <c r="ADN54" s="43"/>
      <c r="ADO54" s="43"/>
      <c r="ADP54" s="43"/>
      <c r="ADQ54" s="43"/>
      <c r="ADR54" s="43"/>
      <c r="ADS54" s="43"/>
      <c r="ADT54" s="43"/>
      <c r="ADU54" s="43"/>
      <c r="ADV54" s="43"/>
      <c r="ADW54" s="43"/>
      <c r="ADX54" s="43"/>
      <c r="ADY54" s="43"/>
      <c r="ADZ54" s="43"/>
      <c r="AEA54" s="43"/>
      <c r="AEB54" s="43"/>
      <c r="AEC54" s="43"/>
      <c r="AED54" s="43"/>
      <c r="AEE54" s="43"/>
      <c r="AEF54" s="43"/>
      <c r="AEG54" s="43"/>
      <c r="AEH54" s="43"/>
      <c r="AEI54" s="43"/>
      <c r="AEJ54" s="43"/>
      <c r="AEK54" s="43"/>
      <c r="AEL54" s="43"/>
      <c r="AEM54" s="43"/>
      <c r="AEN54" s="43"/>
      <c r="AEO54" s="43"/>
      <c r="AEP54" s="43"/>
      <c r="AEQ54" s="43"/>
      <c r="AER54" s="43"/>
      <c r="AES54" s="43"/>
      <c r="AET54" s="43"/>
      <c r="AEU54" s="43"/>
      <c r="AEV54" s="43"/>
      <c r="AEW54" s="43"/>
      <c r="AEX54" s="43"/>
      <c r="AEY54" s="43"/>
      <c r="AEZ54" s="43"/>
      <c r="AFA54" s="43"/>
      <c r="AFB54" s="43"/>
      <c r="AFC54" s="43"/>
      <c r="AFD54" s="43"/>
      <c r="AFE54" s="43"/>
      <c r="AFF54" s="43"/>
      <c r="AFG54" s="43"/>
      <c r="AFH54" s="43"/>
      <c r="AFI54" s="43"/>
      <c r="AFJ54" s="43"/>
      <c r="AFK54" s="43"/>
      <c r="AFL54" s="43"/>
      <c r="AFM54" s="43"/>
      <c r="AFN54" s="43"/>
      <c r="AFO54" s="43"/>
      <c r="AFP54" s="43"/>
      <c r="AFQ54" s="43"/>
      <c r="AFR54" s="43"/>
      <c r="AFS54" s="43"/>
      <c r="AFT54" s="43"/>
      <c r="AFU54" s="43"/>
      <c r="AFV54" s="43"/>
      <c r="AFW54" s="43"/>
      <c r="AFX54" s="43"/>
      <c r="AFY54" s="43"/>
      <c r="AFZ54" s="43"/>
      <c r="AGA54" s="43"/>
      <c r="AGB54" s="43"/>
      <c r="AGC54" s="43"/>
      <c r="AGD54" s="43"/>
      <c r="AGE54" s="43"/>
      <c r="AGF54" s="43"/>
      <c r="AGG54" s="43"/>
      <c r="AGH54" s="43"/>
      <c r="AGI54" s="43"/>
      <c r="AGJ54" s="43"/>
      <c r="AGK54" s="43"/>
      <c r="AGL54" s="43"/>
      <c r="AGM54" s="43"/>
      <c r="AGN54" s="43"/>
      <c r="AGO54" s="43"/>
      <c r="AGP54" s="43"/>
      <c r="AGQ54" s="43"/>
      <c r="AGR54" s="43"/>
      <c r="AGS54" s="43"/>
      <c r="AGT54" s="43"/>
      <c r="AGU54" s="43"/>
      <c r="AGV54" s="43"/>
      <c r="AGW54" s="43"/>
      <c r="AGX54" s="43"/>
      <c r="AGY54" s="43"/>
      <c r="AGZ54" s="43"/>
      <c r="AHA54" s="43"/>
      <c r="AHB54" s="43"/>
      <c r="AHC54" s="43"/>
      <c r="AHD54" s="43"/>
      <c r="AHE54" s="43"/>
      <c r="AHF54" s="43"/>
      <c r="AHG54" s="43"/>
      <c r="AHH54" s="43"/>
      <c r="AHI54" s="43"/>
      <c r="AHJ54" s="43"/>
      <c r="AHK54" s="43"/>
      <c r="AHL54" s="43"/>
      <c r="AHM54" s="43"/>
      <c r="AHN54" s="43"/>
      <c r="AHO54" s="43"/>
      <c r="AHP54" s="43"/>
      <c r="AHQ54" s="43"/>
      <c r="AHR54" s="43"/>
      <c r="AHS54" s="43"/>
      <c r="AHT54" s="43"/>
      <c r="AHU54" s="43"/>
      <c r="AHV54" s="43"/>
      <c r="AHW54" s="43"/>
      <c r="AHX54" s="43"/>
      <c r="AHY54" s="43"/>
      <c r="AHZ54" s="43"/>
      <c r="AIA54" s="43"/>
      <c r="AIB54" s="43"/>
      <c r="AIC54" s="43"/>
      <c r="AID54" s="43"/>
      <c r="AIE54" s="43"/>
      <c r="AIF54" s="43"/>
      <c r="AIG54" s="43"/>
      <c r="AIH54" s="43"/>
      <c r="AII54" s="43"/>
      <c r="AIJ54" s="43"/>
      <c r="AIK54" s="43"/>
      <c r="AIL54" s="43"/>
      <c r="AIM54" s="43"/>
      <c r="AIN54" s="43"/>
      <c r="AIO54" s="43"/>
      <c r="AIP54" s="43"/>
      <c r="AIQ54" s="43"/>
      <c r="AIR54" s="43"/>
      <c r="AIS54" s="43"/>
      <c r="AIT54" s="43"/>
      <c r="AIU54" s="43"/>
      <c r="AIV54" s="43"/>
      <c r="AIW54" s="43"/>
      <c r="AIX54" s="43"/>
      <c r="AIY54" s="43"/>
      <c r="AIZ54" s="43"/>
      <c r="AJA54" s="43"/>
      <c r="AJB54" s="43"/>
      <c r="AJC54" s="43"/>
      <c r="AJD54" s="43"/>
      <c r="AJE54" s="43"/>
      <c r="AJF54" s="43"/>
      <c r="AJG54" s="43"/>
      <c r="AJH54" s="43"/>
      <c r="AJI54" s="43"/>
      <c r="AJJ54" s="43"/>
      <c r="AJK54" s="43"/>
      <c r="AJL54" s="43"/>
      <c r="AJM54" s="43"/>
      <c r="AJN54" s="43"/>
      <c r="AJO54" s="43"/>
      <c r="AJP54" s="43"/>
      <c r="AJQ54" s="43"/>
      <c r="AJR54" s="43"/>
      <c r="AJS54" s="43"/>
      <c r="AJT54" s="43"/>
      <c r="AJU54" s="43"/>
      <c r="AJV54" s="43"/>
      <c r="AJW54" s="43"/>
      <c r="AJX54" s="43"/>
      <c r="AJY54" s="43"/>
      <c r="AJZ54" s="43"/>
      <c r="AKA54" s="43"/>
      <c r="AKB54" s="43"/>
      <c r="AKC54" s="43"/>
      <c r="AKD54" s="43"/>
      <c r="AKE54" s="43"/>
      <c r="AKF54" s="43"/>
      <c r="AKG54" s="43"/>
      <c r="AKH54" s="43"/>
      <c r="AKI54" s="43"/>
      <c r="AKJ54" s="43"/>
      <c r="AKK54" s="43"/>
      <c r="AKL54" s="43"/>
      <c r="AKM54" s="43"/>
      <c r="AKN54" s="43"/>
      <c r="AKO54" s="43"/>
      <c r="AKP54" s="43"/>
      <c r="AKQ54" s="43"/>
      <c r="AKR54" s="43"/>
      <c r="AKS54" s="43"/>
      <c r="AKT54" s="43"/>
      <c r="AKU54" s="43"/>
      <c r="AKV54" s="43"/>
      <c r="AKW54" s="43"/>
      <c r="AKX54" s="43"/>
      <c r="AKY54" s="43"/>
      <c r="AKZ54" s="43"/>
      <c r="ALA54" s="43"/>
      <c r="ALB54" s="43"/>
      <c r="ALC54" s="43"/>
      <c r="ALD54" s="43"/>
      <c r="ALE54" s="43"/>
      <c r="ALF54" s="43"/>
      <c r="ALG54" s="43"/>
      <c r="ALH54" s="43"/>
      <c r="ALI54" s="43"/>
      <c r="ALJ54" s="43"/>
      <c r="ALK54" s="43"/>
      <c r="ALL54" s="43"/>
      <c r="ALM54" s="43"/>
      <c r="ALN54" s="43"/>
      <c r="ALO54" s="43"/>
      <c r="ALP54" s="43"/>
      <c r="ALQ54" s="43"/>
      <c r="ALR54" s="43"/>
      <c r="ALS54" s="43"/>
      <c r="ALT54" s="50"/>
      <c r="ALU54" s="43"/>
      <c r="ALV54" s="43"/>
      <c r="ALW54" s="43"/>
      <c r="ALX54" s="43"/>
      <c r="ALY54" s="43"/>
      <c r="ALZ54" s="43"/>
      <c r="AMA54" s="43"/>
      <c r="AMB54" s="43"/>
      <c r="AMC54" s="43"/>
      <c r="AMD54" s="43"/>
      <c r="AME54" s="43"/>
      <c r="AMF54" s="43"/>
      <c r="AMG54" s="43"/>
      <c r="AMH54" s="43"/>
      <c r="AMI54" s="43"/>
      <c r="AMJ54" s="43"/>
      <c r="AMK54" s="43"/>
      <c r="AML54" s="43"/>
      <c r="AMM54" s="43"/>
      <c r="AMN54" s="43"/>
      <c r="AMO54" s="43"/>
      <c r="AMP54" s="43"/>
      <c r="AMQ54" s="43"/>
      <c r="AMR54" s="43"/>
      <c r="AMU54" s="43"/>
      <c r="AMV54" s="43"/>
      <c r="AMW54" s="43"/>
      <c r="AMX54" s="43"/>
      <c r="AMY54" s="43"/>
      <c r="AMZ54" s="43"/>
      <c r="ANA54" s="43"/>
      <c r="ANB54" s="43"/>
      <c r="ANC54" s="43"/>
      <c r="AND54" s="43"/>
      <c r="ANE54" s="43"/>
      <c r="ANF54" s="43"/>
      <c r="ANG54" s="43"/>
      <c r="ANH54" s="43"/>
      <c r="ANI54" s="43"/>
      <c r="ANJ54" s="43"/>
      <c r="ANK54" s="43"/>
      <c r="ANL54" s="43"/>
      <c r="ANM54" s="43"/>
      <c r="ANN54" s="43"/>
      <c r="ANO54" s="43"/>
      <c r="ANP54" s="43"/>
      <c r="ANQ54" s="43"/>
      <c r="ANR54" s="43"/>
      <c r="ANS54" s="43"/>
      <c r="ANT54" s="43"/>
      <c r="ANU54" s="43"/>
      <c r="ANV54" s="43"/>
      <c r="ANW54" s="43"/>
      <c r="ANX54" s="43"/>
      <c r="ANY54" s="43"/>
      <c r="ANZ54" s="43"/>
      <c r="AOA54" s="43"/>
      <c r="AOB54" s="43"/>
      <c r="AOC54" s="43"/>
      <c r="AOD54" s="43"/>
      <c r="AOE54" s="43"/>
      <c r="AOF54" s="43"/>
      <c r="AOG54" s="43"/>
      <c r="AOH54" s="43"/>
      <c r="AOI54" s="43"/>
      <c r="AOJ54" s="43"/>
      <c r="AOK54" s="43"/>
      <c r="AOL54" s="43"/>
      <c r="AOM54" s="43"/>
      <c r="AON54" s="43"/>
      <c r="AOO54" s="43"/>
      <c r="AOP54" s="43"/>
      <c r="AOQ54" s="43"/>
      <c r="AOR54" s="43"/>
      <c r="AOS54" s="43"/>
      <c r="AOT54" s="43"/>
      <c r="AOU54" s="43"/>
      <c r="AOV54" s="43"/>
      <c r="AOW54" s="43"/>
      <c r="AOX54" s="43"/>
      <c r="AOY54" s="43"/>
      <c r="AOZ54" s="43"/>
      <c r="APA54" s="43"/>
      <c r="APB54" s="43"/>
      <c r="APC54" s="43"/>
      <c r="APD54" s="43"/>
      <c r="APE54" s="43"/>
      <c r="APF54" s="43"/>
      <c r="APG54" s="43"/>
      <c r="APH54" s="43"/>
      <c r="API54" s="43"/>
      <c r="APJ54" s="43"/>
      <c r="APK54" s="43"/>
      <c r="APL54" s="43"/>
      <c r="APM54" s="43"/>
      <c r="APN54" s="43"/>
      <c r="APO54" s="43"/>
      <c r="APP54" s="43"/>
      <c r="APQ54" s="43"/>
      <c r="APR54" s="43"/>
      <c r="APS54" s="43"/>
      <c r="APT54" s="43"/>
      <c r="APU54" s="43"/>
      <c r="APV54" s="43"/>
      <c r="APW54" s="43"/>
      <c r="APX54" s="43"/>
      <c r="APY54" s="43"/>
      <c r="APZ54" s="43"/>
      <c r="AQA54" s="43"/>
      <c r="AQB54" s="43"/>
      <c r="AQC54" s="43"/>
      <c r="AQD54" s="43"/>
      <c r="AQE54" s="43"/>
      <c r="AQF54" s="43"/>
      <c r="AQG54" s="43"/>
    </row>
    <row r="55" spans="1:1125" ht="15" x14ac:dyDescent="0.25">
      <c r="A55" s="31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  <c r="IV55" s="43"/>
      <c r="IW55" s="43"/>
      <c r="IX55" s="43"/>
      <c r="IY55" s="43"/>
      <c r="IZ55" s="43"/>
      <c r="JA55" s="43"/>
      <c r="JB55" s="43"/>
      <c r="JC55" s="43"/>
      <c r="JD55" s="43"/>
      <c r="JE55" s="43"/>
      <c r="JF55" s="43"/>
      <c r="JG55" s="43"/>
      <c r="JH55" s="43"/>
      <c r="JI55" s="43"/>
      <c r="JJ55" s="43"/>
      <c r="JK55" s="43"/>
      <c r="JL55" s="43"/>
      <c r="JM55" s="43"/>
      <c r="JN55" s="43"/>
      <c r="JO55" s="43"/>
      <c r="JP55" s="43"/>
      <c r="JQ55" s="43"/>
      <c r="JR55" s="43"/>
      <c r="JS55" s="43"/>
      <c r="JT55" s="43"/>
      <c r="JU55" s="43"/>
      <c r="JV55" s="43"/>
      <c r="JW55" s="43"/>
      <c r="JX55" s="43"/>
      <c r="JY55" s="43"/>
      <c r="JZ55" s="43"/>
      <c r="KA55" s="43"/>
      <c r="KB55" s="43"/>
      <c r="KC55" s="43"/>
      <c r="KD55" s="43"/>
      <c r="KE55" s="43"/>
      <c r="KF55" s="43"/>
      <c r="KG55" s="43"/>
      <c r="KH55" s="43"/>
      <c r="KI55" s="43"/>
      <c r="KJ55" s="43"/>
      <c r="KK55" s="43"/>
      <c r="KL55" s="43"/>
      <c r="KM55" s="43"/>
      <c r="KN55" s="43"/>
      <c r="KO55" s="43"/>
      <c r="KP55" s="43"/>
      <c r="KQ55" s="43"/>
      <c r="KR55" s="43"/>
      <c r="KS55" s="43"/>
      <c r="KT55" s="43"/>
      <c r="KU55" s="43"/>
      <c r="KV55" s="43"/>
      <c r="KW55" s="43"/>
      <c r="KX55" s="43"/>
      <c r="KY55" s="43"/>
      <c r="KZ55" s="43"/>
      <c r="LA55" s="43"/>
      <c r="LB55" s="43"/>
      <c r="LC55" s="43"/>
      <c r="LD55" s="43"/>
      <c r="LE55" s="43"/>
      <c r="LF55" s="43"/>
      <c r="LG55" s="43"/>
      <c r="LH55" s="43"/>
      <c r="LI55" s="43"/>
      <c r="LJ55" s="43"/>
      <c r="LK55" s="43"/>
      <c r="LL55" s="43"/>
      <c r="LM55" s="43"/>
      <c r="LN55" s="43"/>
      <c r="LO55" s="43"/>
      <c r="LP55" s="43"/>
      <c r="LQ55" s="43"/>
      <c r="LR55" s="43"/>
      <c r="LS55" s="43"/>
      <c r="LT55" s="43"/>
      <c r="LU55" s="43"/>
      <c r="LV55" s="43"/>
      <c r="LW55" s="43"/>
      <c r="LX55" s="43"/>
      <c r="LY55" s="43"/>
      <c r="LZ55" s="43"/>
      <c r="MA55" s="43"/>
      <c r="MB55" s="43"/>
      <c r="MC55" s="43"/>
      <c r="MD55" s="43"/>
      <c r="ME55" s="43"/>
      <c r="MF55" s="43"/>
      <c r="MG55" s="43"/>
      <c r="MH55" s="43"/>
      <c r="MI55" s="43"/>
      <c r="MJ55" s="43"/>
      <c r="MK55" s="43"/>
      <c r="ML55" s="43"/>
      <c r="MM55" s="43"/>
      <c r="MN55" s="43"/>
      <c r="MO55" s="43"/>
      <c r="MP55" s="43"/>
      <c r="MQ55" s="43"/>
      <c r="MR55" s="43"/>
      <c r="MS55" s="43"/>
      <c r="MT55" s="43"/>
      <c r="MU55" s="43"/>
      <c r="MV55" s="43"/>
      <c r="MW55" s="43"/>
      <c r="MX55" s="43"/>
      <c r="MY55" s="43"/>
      <c r="MZ55" s="43"/>
      <c r="NA55" s="43"/>
      <c r="NB55" s="43"/>
      <c r="NC55" s="43"/>
      <c r="ND55" s="43"/>
      <c r="NE55" s="43"/>
      <c r="NF55" s="43"/>
      <c r="NG55" s="43"/>
      <c r="NH55" s="43"/>
      <c r="NI55" s="43"/>
      <c r="NJ55" s="43"/>
      <c r="NK55" s="43"/>
      <c r="NL55" s="43"/>
      <c r="NM55" s="43"/>
      <c r="NN55" s="43"/>
      <c r="NO55" s="43"/>
      <c r="NP55" s="43"/>
      <c r="NQ55" s="43"/>
      <c r="NR55" s="43"/>
      <c r="NS55" s="43"/>
      <c r="NT55" s="43"/>
      <c r="NU55" s="43"/>
      <c r="NV55" s="43"/>
      <c r="NW55" s="43"/>
      <c r="NX55" s="43"/>
      <c r="NY55" s="43"/>
      <c r="NZ55" s="43"/>
      <c r="OA55" s="43"/>
      <c r="OB55" s="43"/>
      <c r="OC55" s="43"/>
      <c r="OD55" s="43"/>
      <c r="OE55" s="43"/>
      <c r="OF55" s="43"/>
      <c r="OG55" s="43"/>
      <c r="OH55" s="43"/>
      <c r="OI55" s="43"/>
      <c r="OJ55" s="43"/>
      <c r="OK55" s="43"/>
      <c r="OL55" s="43"/>
      <c r="OM55" s="43"/>
      <c r="ON55" s="43"/>
      <c r="OO55" s="43"/>
      <c r="OP55" s="43"/>
      <c r="OQ55" s="43"/>
      <c r="OR55" s="43"/>
      <c r="OS55" s="43"/>
      <c r="OT55" s="43"/>
      <c r="OU55" s="43"/>
      <c r="OV55" s="43"/>
      <c r="OW55" s="43"/>
      <c r="OX55" s="43"/>
      <c r="OY55" s="43"/>
      <c r="OZ55" s="43"/>
      <c r="PA55" s="43"/>
      <c r="PB55" s="43"/>
      <c r="PC55" s="43"/>
      <c r="PD55" s="43"/>
      <c r="PE55" s="43"/>
      <c r="PF55" s="43"/>
      <c r="PG55" s="43"/>
      <c r="PH55" s="43"/>
      <c r="PI55" s="43"/>
      <c r="PJ55" s="43"/>
      <c r="PK55" s="43"/>
      <c r="PL55" s="43"/>
      <c r="PM55" s="43"/>
      <c r="PN55" s="43"/>
      <c r="PO55" s="43"/>
      <c r="PP55" s="43"/>
      <c r="PQ55" s="43"/>
      <c r="PR55" s="43"/>
      <c r="PS55" s="43"/>
      <c r="PT55" s="43"/>
      <c r="PU55" s="43"/>
      <c r="PV55" s="43"/>
      <c r="PW55" s="43"/>
      <c r="PX55" s="43"/>
      <c r="PY55" s="43"/>
      <c r="PZ55" s="43"/>
      <c r="QA55" s="43"/>
      <c r="QB55" s="43"/>
      <c r="QC55" s="43"/>
      <c r="QD55" s="43"/>
      <c r="QE55" s="43"/>
      <c r="QF55" s="43"/>
      <c r="QG55" s="43"/>
      <c r="QH55" s="43"/>
      <c r="QI55" s="43"/>
      <c r="QJ55" s="43"/>
      <c r="QK55" s="43"/>
      <c r="QL55" s="43"/>
      <c r="QM55" s="43"/>
      <c r="QN55" s="43"/>
      <c r="QO55" s="43"/>
      <c r="QP55" s="43"/>
      <c r="QQ55" s="43"/>
      <c r="QR55" s="43"/>
      <c r="QS55" s="43"/>
      <c r="QT55" s="43"/>
      <c r="QU55" s="43"/>
      <c r="QV55" s="43"/>
      <c r="QW55" s="43"/>
      <c r="QX55" s="43"/>
      <c r="QY55" s="43"/>
      <c r="QZ55" s="43"/>
      <c r="RA55" s="43"/>
      <c r="RB55" s="43"/>
      <c r="RC55" s="43"/>
      <c r="RD55" s="43"/>
      <c r="RE55" s="43"/>
      <c r="RF55" s="43"/>
      <c r="RG55" s="43"/>
      <c r="RH55" s="43"/>
      <c r="RI55" s="43"/>
      <c r="RJ55" s="43"/>
      <c r="RK55" s="43"/>
      <c r="RL55" s="43"/>
      <c r="RM55" s="43"/>
      <c r="RN55" s="43"/>
      <c r="RO55" s="43"/>
      <c r="RP55" s="43"/>
      <c r="RQ55" s="43"/>
      <c r="RR55" s="43"/>
      <c r="RS55" s="43"/>
      <c r="RT55" s="43"/>
      <c r="RU55" s="43"/>
      <c r="RV55" s="43"/>
      <c r="RW55" s="43"/>
      <c r="RX55" s="43"/>
      <c r="RY55" s="43"/>
      <c r="RZ55" s="43"/>
      <c r="SA55" s="43"/>
      <c r="SB55" s="43"/>
      <c r="SC55" s="43"/>
      <c r="SD55" s="43"/>
      <c r="SE55" s="43"/>
      <c r="SF55" s="43"/>
      <c r="SG55" s="43"/>
      <c r="SH55" s="43"/>
      <c r="SI55" s="43"/>
      <c r="SJ55" s="43"/>
      <c r="SK55" s="43"/>
      <c r="SL55" s="43"/>
      <c r="SM55" s="43"/>
      <c r="SN55" s="43"/>
      <c r="SO55" s="43"/>
      <c r="SP55" s="43"/>
      <c r="SQ55" s="43"/>
      <c r="SR55" s="43"/>
      <c r="SS55" s="43"/>
      <c r="ST55" s="43"/>
      <c r="SU55" s="43"/>
      <c r="SV55" s="43"/>
      <c r="SW55" s="43"/>
      <c r="SX55" s="43"/>
      <c r="SY55" s="43"/>
      <c r="SZ55" s="43"/>
      <c r="TA55" s="43"/>
      <c r="TB55" s="43"/>
      <c r="TC55" s="43"/>
      <c r="TD55" s="43"/>
      <c r="TE55" s="43"/>
      <c r="TF55" s="43"/>
      <c r="TG55" s="43"/>
      <c r="TH55" s="43"/>
      <c r="TI55" s="43"/>
      <c r="TJ55" s="43"/>
      <c r="TK55" s="43"/>
      <c r="TL55" s="43"/>
      <c r="TM55" s="43"/>
      <c r="TN55" s="43"/>
      <c r="TO55" s="43"/>
      <c r="TP55" s="43"/>
      <c r="TQ55" s="43"/>
      <c r="TR55" s="43"/>
      <c r="TS55" s="43"/>
      <c r="TT55" s="43"/>
      <c r="TU55" s="43"/>
      <c r="TV55" s="43"/>
      <c r="TW55" s="43"/>
      <c r="TX55" s="43"/>
      <c r="TY55" s="43"/>
      <c r="TZ55" s="43"/>
      <c r="UA55" s="43"/>
      <c r="UB55" s="43"/>
      <c r="UC55" s="43"/>
      <c r="UD55" s="43"/>
      <c r="UE55" s="43"/>
      <c r="UF55" s="43"/>
      <c r="UG55" s="43"/>
      <c r="UH55" s="43"/>
      <c r="UI55" s="43"/>
      <c r="UJ55" s="43"/>
      <c r="UK55" s="43"/>
      <c r="UL55" s="43"/>
      <c r="UM55" s="43"/>
      <c r="UN55" s="43"/>
      <c r="UO55" s="43"/>
      <c r="UP55" s="43"/>
      <c r="UQ55" s="43"/>
      <c r="UR55" s="43"/>
      <c r="US55" s="43"/>
      <c r="UT55" s="43"/>
      <c r="UU55" s="43"/>
      <c r="UV55" s="43"/>
      <c r="UW55" s="43"/>
      <c r="UX55" s="43"/>
      <c r="UY55" s="43"/>
      <c r="UZ55" s="43"/>
      <c r="VA55" s="43"/>
      <c r="VB55" s="43"/>
      <c r="VC55" s="43"/>
      <c r="VD55" s="43"/>
      <c r="VE55" s="43"/>
      <c r="VF55" s="43"/>
      <c r="VG55" s="43"/>
      <c r="VH55" s="43"/>
      <c r="VI55" s="43"/>
      <c r="VJ55" s="43"/>
      <c r="VK55" s="43"/>
      <c r="VL55" s="43"/>
      <c r="VM55" s="43"/>
      <c r="VN55" s="43"/>
      <c r="VO55" s="43"/>
      <c r="VP55" s="43"/>
      <c r="VQ55" s="43"/>
      <c r="VR55" s="43"/>
      <c r="VS55" s="43"/>
      <c r="VT55" s="43"/>
      <c r="VU55" s="43"/>
      <c r="VV55" s="43"/>
      <c r="VW55" s="43"/>
      <c r="VX55" s="43"/>
      <c r="VY55" s="43"/>
      <c r="VZ55" s="43"/>
      <c r="WA55" s="43"/>
      <c r="WB55" s="43"/>
      <c r="WC55" s="43"/>
      <c r="WD55" s="43"/>
      <c r="WE55" s="43"/>
      <c r="WF55" s="43"/>
      <c r="WG55" s="43"/>
      <c r="WH55" s="43"/>
      <c r="WI55" s="43"/>
      <c r="WJ55" s="43"/>
      <c r="WK55" s="43"/>
      <c r="WL55" s="43"/>
      <c r="WM55" s="43"/>
      <c r="WN55" s="43"/>
      <c r="WO55" s="43"/>
      <c r="WP55" s="43"/>
      <c r="WQ55" s="43"/>
      <c r="WR55" s="43"/>
      <c r="WS55" s="43"/>
      <c r="WT55" s="43"/>
      <c r="WU55" s="43"/>
      <c r="WV55" s="43"/>
      <c r="WW55" s="43"/>
      <c r="WX55" s="43"/>
      <c r="WY55" s="43"/>
      <c r="WZ55" s="43"/>
      <c r="XA55" s="43"/>
      <c r="XB55" s="43"/>
      <c r="XC55" s="43"/>
      <c r="XD55" s="43"/>
      <c r="XE55" s="43"/>
      <c r="XF55" s="43"/>
      <c r="XG55" s="43"/>
      <c r="XH55" s="43"/>
      <c r="XI55" s="43"/>
      <c r="XJ55" s="43"/>
      <c r="XK55" s="43"/>
      <c r="XL55" s="43"/>
      <c r="XM55" s="43"/>
      <c r="XN55" s="43"/>
      <c r="XO55" s="43"/>
      <c r="XP55" s="43"/>
      <c r="XQ55" s="43"/>
      <c r="XR55" s="43"/>
      <c r="XS55" s="43"/>
      <c r="XT55" s="43"/>
      <c r="XU55" s="43"/>
      <c r="XV55" s="43"/>
      <c r="XW55" s="43"/>
      <c r="XX55" s="43"/>
      <c r="XY55" s="43"/>
      <c r="XZ55" s="43"/>
      <c r="YA55" s="43"/>
      <c r="YB55" s="43"/>
      <c r="YC55" s="43"/>
      <c r="YD55" s="43"/>
      <c r="YE55" s="43"/>
      <c r="YF55" s="43"/>
      <c r="YG55" s="43"/>
      <c r="YH55" s="43"/>
      <c r="YI55" s="43"/>
      <c r="YJ55" s="43"/>
      <c r="YK55" s="43"/>
      <c r="YL55" s="43"/>
      <c r="YM55" s="43"/>
      <c r="YN55" s="43"/>
      <c r="YO55" s="43"/>
      <c r="YP55" s="43"/>
      <c r="YQ55" s="43"/>
      <c r="YR55" s="43"/>
      <c r="YS55" s="43"/>
      <c r="YT55" s="43"/>
      <c r="YU55" s="43"/>
      <c r="YV55" s="43"/>
      <c r="YW55" s="43"/>
      <c r="YX55" s="43"/>
      <c r="YY55" s="43"/>
      <c r="YZ55" s="43"/>
      <c r="ZA55" s="43"/>
      <c r="ZB55" s="43"/>
      <c r="ZC55" s="43"/>
      <c r="ZD55" s="43"/>
      <c r="ZE55" s="43"/>
      <c r="ZF55" s="43"/>
      <c r="ZG55" s="43"/>
      <c r="ZH55" s="43"/>
      <c r="ZI55" s="43"/>
      <c r="ZJ55" s="43"/>
      <c r="ZK55" s="43"/>
      <c r="ZL55" s="43"/>
      <c r="ZM55" s="43"/>
      <c r="ZN55" s="43"/>
      <c r="ZO55" s="43"/>
      <c r="ZP55" s="43"/>
      <c r="ZQ55" s="43"/>
      <c r="ZR55" s="43"/>
      <c r="ZS55" s="43"/>
      <c r="ZT55" s="43"/>
      <c r="ZU55" s="43"/>
      <c r="ZV55" s="43"/>
      <c r="ZW55" s="43"/>
      <c r="ZX55" s="43"/>
      <c r="ZY55" s="43"/>
      <c r="ZZ55" s="43"/>
      <c r="AAA55" s="43"/>
      <c r="AAB55" s="43"/>
      <c r="AAC55" s="43"/>
      <c r="AAD55" s="43"/>
      <c r="AAE55" s="43"/>
      <c r="AAF55" s="43"/>
      <c r="AAG55" s="43"/>
      <c r="AAH55" s="43"/>
      <c r="AAI55" s="43"/>
      <c r="AAJ55" s="43"/>
      <c r="AAK55" s="43"/>
      <c r="AAL55" s="43"/>
      <c r="AAM55" s="43"/>
      <c r="AAN55" s="43"/>
      <c r="AAO55" s="43"/>
      <c r="AAP55" s="43"/>
      <c r="AAQ55" s="43"/>
      <c r="AAR55" s="43"/>
      <c r="AAS55" s="43"/>
      <c r="AAT55" s="43"/>
      <c r="AAU55" s="43"/>
      <c r="AAV55" s="43"/>
      <c r="AAW55" s="43"/>
      <c r="AAX55" s="43"/>
      <c r="AAY55" s="43"/>
      <c r="AAZ55" s="43"/>
      <c r="ABA55" s="43"/>
      <c r="ABB55" s="43"/>
      <c r="ABC55" s="43"/>
      <c r="ABD55" s="43"/>
      <c r="ABE55" s="43"/>
      <c r="ABF55" s="43"/>
      <c r="ABG55" s="43"/>
      <c r="ABH55" s="43"/>
      <c r="ABI55" s="43"/>
      <c r="ABJ55" s="43"/>
      <c r="ABK55" s="43"/>
      <c r="ABL55" s="43"/>
      <c r="ABM55" s="43"/>
      <c r="ABN55" s="43"/>
      <c r="ABO55" s="43"/>
      <c r="ABP55" s="43"/>
      <c r="ABQ55" s="43"/>
      <c r="ABR55" s="43"/>
      <c r="ABS55" s="43"/>
      <c r="ABT55" s="43"/>
      <c r="ABU55" s="43"/>
      <c r="ABV55" s="43"/>
      <c r="ABW55" s="43"/>
      <c r="ABX55" s="43"/>
      <c r="ABY55" s="43"/>
      <c r="ABZ55" s="43"/>
      <c r="ACA55" s="43"/>
      <c r="ACB55" s="43"/>
      <c r="ACC55" s="43"/>
      <c r="ACD55" s="43"/>
      <c r="ACE55" s="43"/>
      <c r="ACF55" s="43"/>
      <c r="ACG55" s="43"/>
      <c r="ACH55" s="43"/>
      <c r="ACI55" s="43"/>
      <c r="ACJ55" s="43"/>
      <c r="ACK55" s="43"/>
      <c r="ACL55" s="43"/>
      <c r="ACM55" s="43"/>
      <c r="ACN55" s="43"/>
      <c r="ACO55" s="43"/>
      <c r="ACP55" s="43"/>
      <c r="ACQ55" s="43"/>
      <c r="ACR55" s="43"/>
      <c r="ACS55" s="43"/>
      <c r="ACT55" s="43"/>
      <c r="ACU55" s="43"/>
      <c r="ACV55" s="43"/>
      <c r="ACW55" s="43"/>
      <c r="ACX55" s="43"/>
      <c r="ACY55" s="43"/>
      <c r="ACZ55" s="43"/>
      <c r="ADA55" s="43"/>
      <c r="ADB55" s="43"/>
      <c r="ADC55" s="43"/>
      <c r="ADD55" s="43"/>
      <c r="ADE55" s="43"/>
      <c r="ADF55" s="43"/>
      <c r="ADG55" s="43"/>
      <c r="ADH55" s="43"/>
      <c r="ADI55" s="43"/>
      <c r="ADJ55" s="43"/>
      <c r="ADK55" s="43"/>
      <c r="ADL55" s="43"/>
      <c r="ADM55" s="43"/>
      <c r="ADN55" s="43"/>
      <c r="ADO55" s="43"/>
      <c r="ADP55" s="43"/>
      <c r="ADQ55" s="43"/>
      <c r="ADR55" s="43"/>
      <c r="ADS55" s="43"/>
      <c r="ADT55" s="43"/>
      <c r="ADU55" s="43"/>
      <c r="ADV55" s="43"/>
      <c r="ADW55" s="43"/>
      <c r="ADX55" s="43"/>
      <c r="ADY55" s="43"/>
      <c r="ADZ55" s="43"/>
      <c r="AEA55" s="43"/>
      <c r="AEB55" s="43"/>
      <c r="AEC55" s="43"/>
      <c r="AED55" s="43"/>
      <c r="AEE55" s="43"/>
      <c r="AEF55" s="43"/>
      <c r="AEG55" s="43"/>
      <c r="AEH55" s="43"/>
      <c r="AEI55" s="43"/>
      <c r="AEJ55" s="43"/>
      <c r="AEK55" s="43"/>
      <c r="AEL55" s="43"/>
      <c r="AEM55" s="43"/>
      <c r="AEN55" s="43"/>
      <c r="AEO55" s="43"/>
      <c r="AEP55" s="43"/>
      <c r="AEQ55" s="43"/>
      <c r="AER55" s="43"/>
      <c r="AES55" s="43"/>
      <c r="AET55" s="43"/>
      <c r="AEU55" s="43"/>
      <c r="AEV55" s="43"/>
      <c r="AEW55" s="43"/>
      <c r="AEX55" s="43"/>
      <c r="AEY55" s="43"/>
      <c r="AEZ55" s="43"/>
      <c r="AFA55" s="43"/>
      <c r="AFB55" s="43"/>
      <c r="AFC55" s="43"/>
      <c r="AFD55" s="43"/>
      <c r="AFE55" s="43"/>
      <c r="AFF55" s="43"/>
      <c r="AFG55" s="43"/>
      <c r="AFH55" s="43"/>
      <c r="AFI55" s="43"/>
      <c r="AFJ55" s="43"/>
      <c r="AFK55" s="43"/>
      <c r="AFL55" s="43"/>
      <c r="AFM55" s="43"/>
      <c r="AFN55" s="43"/>
      <c r="AFO55" s="43"/>
      <c r="AFP55" s="43"/>
      <c r="AFQ55" s="43"/>
      <c r="AFR55" s="43"/>
      <c r="AFS55" s="43"/>
      <c r="AFT55" s="43"/>
      <c r="AFU55" s="43"/>
      <c r="AFV55" s="43"/>
      <c r="AFW55" s="43"/>
      <c r="AFX55" s="43"/>
      <c r="AFY55" s="43"/>
      <c r="AFZ55" s="43"/>
      <c r="AGA55" s="43"/>
      <c r="AGB55" s="43"/>
      <c r="AGC55" s="43"/>
      <c r="AGD55" s="43"/>
      <c r="AGE55" s="43"/>
      <c r="AGF55" s="43"/>
      <c r="AGG55" s="43"/>
      <c r="AGH55" s="43"/>
      <c r="AGI55" s="43"/>
      <c r="AGJ55" s="43"/>
      <c r="AGK55" s="43"/>
      <c r="AGL55" s="43"/>
      <c r="AGM55" s="43"/>
      <c r="AGN55" s="43"/>
      <c r="AGO55" s="43"/>
      <c r="AGP55" s="43"/>
      <c r="AGQ55" s="43"/>
      <c r="AGR55" s="43"/>
      <c r="AGS55" s="43"/>
      <c r="AGT55" s="43"/>
      <c r="AGU55" s="43"/>
      <c r="AGV55" s="43"/>
      <c r="AGW55" s="43"/>
      <c r="AGX55" s="43"/>
      <c r="AGY55" s="43"/>
      <c r="AGZ55" s="43"/>
      <c r="AHA55" s="43"/>
      <c r="AHB55" s="43"/>
      <c r="AHC55" s="43"/>
      <c r="AHD55" s="43"/>
      <c r="AHE55" s="43"/>
      <c r="AHF55" s="43"/>
      <c r="AHG55" s="43"/>
      <c r="AHH55" s="43"/>
      <c r="AHI55" s="43"/>
      <c r="AHJ55" s="43"/>
      <c r="AHK55" s="43"/>
      <c r="AHL55" s="43"/>
      <c r="AHM55" s="43"/>
      <c r="AHN55" s="43"/>
      <c r="AHO55" s="43"/>
      <c r="AHP55" s="43"/>
      <c r="AHQ55" s="43"/>
      <c r="AHR55" s="43"/>
      <c r="AHS55" s="43"/>
      <c r="AHT55" s="43"/>
      <c r="AHU55" s="43"/>
      <c r="AHV55" s="43"/>
      <c r="AHW55" s="43"/>
      <c r="AHX55" s="43"/>
      <c r="AHY55" s="43"/>
      <c r="AHZ55" s="43"/>
      <c r="AIA55" s="43"/>
      <c r="AIB55" s="43"/>
      <c r="AIC55" s="43"/>
      <c r="AID55" s="43"/>
      <c r="AIE55" s="43"/>
      <c r="AIF55" s="43"/>
      <c r="AIG55" s="43"/>
      <c r="AIH55" s="43"/>
      <c r="AII55" s="43"/>
      <c r="AIJ55" s="43"/>
      <c r="AIK55" s="43"/>
      <c r="AIL55" s="43"/>
      <c r="AIM55" s="43"/>
      <c r="AIN55" s="43"/>
      <c r="AIO55" s="43"/>
      <c r="AIP55" s="43"/>
      <c r="AIQ55" s="43"/>
      <c r="AIR55" s="43"/>
      <c r="AIS55" s="43"/>
      <c r="AIT55" s="43"/>
      <c r="AIU55" s="43"/>
      <c r="AIV55" s="43"/>
      <c r="AIW55" s="43"/>
      <c r="AIX55" s="43"/>
      <c r="AIY55" s="43"/>
      <c r="AIZ55" s="43"/>
      <c r="AJA55" s="43"/>
      <c r="AJB55" s="43"/>
      <c r="AJC55" s="43"/>
      <c r="AJD55" s="43"/>
      <c r="AJE55" s="43"/>
      <c r="AJF55" s="43"/>
      <c r="AJG55" s="43"/>
      <c r="AJH55" s="43"/>
      <c r="AJI55" s="43"/>
      <c r="AJJ55" s="43"/>
      <c r="AJK55" s="43"/>
      <c r="AJL55" s="43"/>
      <c r="AJM55" s="43"/>
      <c r="AJN55" s="43"/>
      <c r="AJO55" s="43"/>
      <c r="AJP55" s="43"/>
      <c r="AJQ55" s="43"/>
      <c r="AJR55" s="43"/>
      <c r="AJS55" s="43"/>
      <c r="AJT55" s="43"/>
      <c r="AJU55" s="43"/>
      <c r="AJV55" s="43"/>
      <c r="AJW55" s="43"/>
      <c r="AJX55" s="43"/>
      <c r="AJY55" s="43"/>
      <c r="AJZ55" s="43"/>
      <c r="AKA55" s="43"/>
      <c r="AKB55" s="43"/>
      <c r="AKC55" s="43"/>
      <c r="AKD55" s="43"/>
      <c r="AKE55" s="43"/>
      <c r="AKF55" s="43"/>
      <c r="AKG55" s="43"/>
      <c r="AKH55" s="43"/>
      <c r="AKI55" s="43"/>
      <c r="AKJ55" s="43"/>
      <c r="AKK55" s="43"/>
      <c r="AKL55" s="43"/>
      <c r="AKM55" s="43"/>
      <c r="AKN55" s="43"/>
      <c r="AKO55" s="43"/>
      <c r="AKP55" s="43"/>
      <c r="AKQ55" s="43"/>
      <c r="AKR55" s="43"/>
      <c r="AKS55" s="43"/>
      <c r="AKT55" s="43"/>
      <c r="AKU55" s="43"/>
      <c r="AKV55" s="43"/>
      <c r="AKW55" s="43"/>
      <c r="AKX55" s="43"/>
      <c r="AKY55" s="43"/>
      <c r="AKZ55" s="43"/>
      <c r="ALA55" s="43"/>
      <c r="ALB55" s="43"/>
      <c r="ALC55" s="43"/>
      <c r="ALD55" s="43"/>
      <c r="ALE55" s="43"/>
      <c r="ALF55" s="43"/>
      <c r="ALG55" s="43"/>
      <c r="ALH55" s="43"/>
      <c r="ALI55" s="43"/>
      <c r="ALJ55" s="43"/>
      <c r="ALK55" s="43"/>
      <c r="ALL55" s="43"/>
      <c r="ALM55" s="43"/>
      <c r="ALN55" s="43"/>
      <c r="ALO55" s="43"/>
      <c r="ALP55" s="43"/>
      <c r="ALQ55" s="43"/>
      <c r="ALR55" s="43"/>
      <c r="ALS55" s="43"/>
      <c r="ALT55" s="50"/>
      <c r="ALU55" s="50"/>
      <c r="ALV55" s="43"/>
      <c r="ALW55" s="43"/>
      <c r="ALX55" s="43"/>
      <c r="ALY55" s="43"/>
      <c r="ALZ55" s="43"/>
      <c r="AMA55" s="43"/>
      <c r="AMB55" s="43"/>
      <c r="AMC55" s="43"/>
      <c r="AMD55" s="43"/>
      <c r="AME55" s="43"/>
      <c r="AMF55" s="43"/>
      <c r="AMG55" s="43"/>
      <c r="AMH55" s="43"/>
      <c r="AMI55" s="43"/>
      <c r="AMJ55" s="43"/>
      <c r="AMK55" s="43"/>
      <c r="AML55" s="43"/>
      <c r="AMM55" s="43"/>
      <c r="AMN55" s="43"/>
      <c r="AMO55" s="43"/>
      <c r="AMP55" s="43"/>
      <c r="AMQ55" s="43"/>
      <c r="AMR55" s="43"/>
      <c r="AMU55" s="43"/>
      <c r="AMV55" s="43"/>
      <c r="AMW55" s="43"/>
      <c r="AMX55" s="43"/>
      <c r="AMY55" s="43"/>
      <c r="AMZ55" s="43"/>
      <c r="ANA55" s="43"/>
      <c r="ANB55" s="43"/>
      <c r="ANC55" s="43"/>
      <c r="AND55" s="43"/>
      <c r="ANE55" s="43"/>
      <c r="ANF55" s="43"/>
      <c r="ANG55" s="43"/>
      <c r="ANH55" s="43"/>
      <c r="ANI55" s="43"/>
      <c r="ANJ55" s="43"/>
      <c r="ANK55" s="43"/>
      <c r="ANL55" s="43"/>
      <c r="ANM55" s="43"/>
      <c r="ANN55" s="43"/>
      <c r="ANO55" s="43"/>
      <c r="ANP55" s="43"/>
      <c r="ANQ55" s="43"/>
      <c r="ANR55" s="43"/>
      <c r="ANS55" s="43"/>
      <c r="ANT55" s="43"/>
      <c r="ANU55" s="43"/>
      <c r="ANV55" s="43"/>
      <c r="ANW55" s="43"/>
      <c r="ANX55" s="43"/>
      <c r="ANY55" s="43"/>
      <c r="ANZ55" s="43"/>
      <c r="AOA55" s="43"/>
      <c r="AOB55" s="43"/>
      <c r="AOC55" s="43"/>
      <c r="AOD55" s="43"/>
      <c r="AOE55" s="43"/>
      <c r="AOF55" s="43"/>
      <c r="AOG55" s="43"/>
      <c r="AOH55" s="43"/>
      <c r="AOI55" s="43"/>
      <c r="AOJ55" s="43"/>
      <c r="AOK55" s="43"/>
      <c r="AOL55" s="43"/>
      <c r="AOM55" s="43"/>
      <c r="AON55" s="43"/>
      <c r="AOO55" s="43"/>
      <c r="AOP55" s="43"/>
      <c r="AOQ55" s="43"/>
      <c r="AOR55" s="43"/>
      <c r="AOS55" s="43"/>
      <c r="AOT55" s="43"/>
      <c r="AOU55" s="43"/>
      <c r="AOV55" s="43"/>
      <c r="AOW55" s="43"/>
      <c r="AOX55" s="43"/>
      <c r="AOY55" s="43"/>
      <c r="AOZ55" s="43"/>
      <c r="APA55" s="43"/>
      <c r="APB55" s="43"/>
      <c r="APC55" s="43"/>
      <c r="APD55" s="43"/>
      <c r="APE55" s="43"/>
      <c r="APF55" s="43"/>
      <c r="APG55" s="43"/>
      <c r="APH55" s="43"/>
      <c r="API55" s="43"/>
      <c r="APJ55" s="43"/>
      <c r="APK55" s="43"/>
      <c r="APL55" s="43"/>
      <c r="APM55" s="43"/>
      <c r="APN55" s="43"/>
      <c r="APO55" s="43"/>
      <c r="APP55" s="43"/>
      <c r="APQ55" s="43"/>
      <c r="APR55" s="43"/>
      <c r="APS55" s="43"/>
      <c r="APT55" s="43"/>
      <c r="APU55" s="43"/>
      <c r="APV55" s="43"/>
      <c r="APW55" s="43"/>
      <c r="APX55" s="43"/>
      <c r="APY55" s="43"/>
      <c r="APZ55" s="43"/>
      <c r="AQA55" s="43"/>
      <c r="AQB55" s="43"/>
      <c r="AQC55" s="43"/>
      <c r="AQD55" s="43"/>
      <c r="AQE55" s="43"/>
      <c r="AQF55" s="43"/>
      <c r="AQG55" s="43"/>
    </row>
    <row r="56" spans="1:1125" ht="15" x14ac:dyDescent="0.25">
      <c r="A56" s="31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  <c r="IV56" s="43"/>
      <c r="IW56" s="43"/>
      <c r="IX56" s="43"/>
      <c r="IY56" s="43"/>
      <c r="IZ56" s="43"/>
      <c r="JA56" s="43"/>
      <c r="JB56" s="43"/>
      <c r="JC56" s="43"/>
      <c r="JD56" s="43"/>
      <c r="JE56" s="43"/>
      <c r="JF56" s="43"/>
      <c r="JG56" s="43"/>
      <c r="JH56" s="43"/>
      <c r="JI56" s="43"/>
      <c r="JJ56" s="43"/>
      <c r="JK56" s="43"/>
      <c r="JL56" s="43"/>
      <c r="JM56" s="43"/>
      <c r="JN56" s="43"/>
      <c r="JO56" s="43"/>
      <c r="JP56" s="43"/>
      <c r="JQ56" s="43"/>
      <c r="JR56" s="43"/>
      <c r="JS56" s="43"/>
      <c r="JT56" s="43"/>
      <c r="JU56" s="43"/>
      <c r="JV56" s="43"/>
      <c r="JW56" s="43"/>
      <c r="JX56" s="43"/>
      <c r="JY56" s="43"/>
      <c r="JZ56" s="43"/>
      <c r="KA56" s="43"/>
      <c r="KB56" s="43"/>
      <c r="KC56" s="43"/>
      <c r="KD56" s="43"/>
      <c r="KE56" s="43"/>
      <c r="KF56" s="43"/>
      <c r="KG56" s="43"/>
      <c r="KH56" s="43"/>
      <c r="KI56" s="43"/>
      <c r="KJ56" s="43"/>
      <c r="KK56" s="43"/>
      <c r="KL56" s="43"/>
      <c r="KM56" s="43"/>
      <c r="KN56" s="43"/>
      <c r="KO56" s="43"/>
      <c r="KP56" s="43"/>
      <c r="KQ56" s="43"/>
      <c r="KR56" s="43"/>
      <c r="KS56" s="43"/>
      <c r="KT56" s="43"/>
      <c r="KU56" s="43"/>
      <c r="KV56" s="43"/>
      <c r="KW56" s="43"/>
      <c r="KX56" s="43"/>
      <c r="KY56" s="43"/>
      <c r="KZ56" s="43"/>
      <c r="LA56" s="43"/>
      <c r="LB56" s="43"/>
      <c r="LC56" s="43"/>
      <c r="LD56" s="43"/>
      <c r="LE56" s="43"/>
      <c r="LF56" s="43"/>
      <c r="LG56" s="43"/>
      <c r="LH56" s="43"/>
      <c r="LI56" s="43"/>
      <c r="LJ56" s="43"/>
      <c r="LK56" s="43"/>
      <c r="LL56" s="43"/>
      <c r="LM56" s="43"/>
      <c r="LN56" s="43"/>
      <c r="LO56" s="43"/>
      <c r="LP56" s="43"/>
      <c r="LQ56" s="43"/>
      <c r="LR56" s="43"/>
      <c r="LS56" s="43"/>
      <c r="LT56" s="43"/>
      <c r="LU56" s="43"/>
      <c r="LV56" s="43"/>
      <c r="LW56" s="43"/>
      <c r="LX56" s="43"/>
      <c r="LY56" s="43"/>
      <c r="LZ56" s="43"/>
      <c r="MA56" s="43"/>
      <c r="MB56" s="43"/>
      <c r="MC56" s="43"/>
      <c r="MD56" s="43"/>
      <c r="ME56" s="43"/>
      <c r="MF56" s="43"/>
      <c r="MG56" s="43"/>
      <c r="MH56" s="43"/>
      <c r="MI56" s="43"/>
      <c r="MJ56" s="43"/>
      <c r="MK56" s="43"/>
      <c r="ML56" s="43"/>
      <c r="MM56" s="43"/>
      <c r="MN56" s="43"/>
      <c r="MO56" s="43"/>
      <c r="MP56" s="43"/>
      <c r="MQ56" s="43"/>
      <c r="MR56" s="43"/>
      <c r="MS56" s="43"/>
      <c r="MT56" s="43"/>
      <c r="MU56" s="43"/>
      <c r="MV56" s="43"/>
      <c r="MW56" s="43"/>
      <c r="MX56" s="43"/>
      <c r="MY56" s="43"/>
      <c r="MZ56" s="43"/>
      <c r="NA56" s="43"/>
      <c r="NB56" s="43"/>
      <c r="NC56" s="43"/>
      <c r="ND56" s="43"/>
      <c r="NE56" s="43"/>
      <c r="NF56" s="43"/>
      <c r="NG56" s="43"/>
      <c r="NH56" s="43"/>
      <c r="NI56" s="43"/>
      <c r="NJ56" s="43"/>
      <c r="NK56" s="43"/>
      <c r="NL56" s="43"/>
      <c r="NM56" s="43"/>
      <c r="NN56" s="43"/>
      <c r="NO56" s="43"/>
      <c r="NP56" s="43"/>
      <c r="NQ56" s="43"/>
      <c r="NR56" s="43"/>
      <c r="NS56" s="43"/>
      <c r="NT56" s="43"/>
      <c r="NU56" s="43"/>
      <c r="NV56" s="43"/>
      <c r="NW56" s="43"/>
      <c r="NX56" s="43"/>
      <c r="NY56" s="43"/>
      <c r="NZ56" s="43"/>
      <c r="OA56" s="43"/>
      <c r="OB56" s="43"/>
      <c r="OC56" s="43"/>
      <c r="OD56" s="43"/>
      <c r="OE56" s="43"/>
      <c r="OF56" s="43"/>
      <c r="OG56" s="43"/>
      <c r="OH56" s="43"/>
      <c r="OI56" s="43"/>
      <c r="OJ56" s="43"/>
      <c r="OK56" s="43"/>
      <c r="OL56" s="43"/>
      <c r="OM56" s="43"/>
      <c r="ON56" s="43"/>
      <c r="OO56" s="43"/>
      <c r="OP56" s="43"/>
      <c r="OQ56" s="43"/>
      <c r="OR56" s="43"/>
      <c r="OS56" s="43"/>
      <c r="OT56" s="43"/>
      <c r="OU56" s="43"/>
      <c r="OV56" s="43"/>
      <c r="OW56" s="43"/>
      <c r="OX56" s="43"/>
      <c r="OY56" s="43"/>
      <c r="OZ56" s="43"/>
      <c r="PA56" s="43"/>
      <c r="PB56" s="43"/>
      <c r="PC56" s="43"/>
      <c r="PD56" s="43"/>
      <c r="PE56" s="43"/>
      <c r="PF56" s="43"/>
      <c r="PG56" s="43"/>
      <c r="PH56" s="43"/>
      <c r="PI56" s="43"/>
      <c r="PJ56" s="43"/>
      <c r="PK56" s="43"/>
      <c r="PL56" s="43"/>
      <c r="PM56" s="43"/>
      <c r="PN56" s="43"/>
      <c r="PO56" s="43"/>
      <c r="PP56" s="43"/>
      <c r="PQ56" s="43"/>
      <c r="PR56" s="43"/>
      <c r="PS56" s="43"/>
      <c r="PT56" s="43"/>
      <c r="PU56" s="43"/>
      <c r="PV56" s="43"/>
      <c r="PW56" s="43"/>
      <c r="PX56" s="43"/>
      <c r="PY56" s="43"/>
      <c r="PZ56" s="43"/>
      <c r="QA56" s="43"/>
      <c r="QB56" s="43"/>
      <c r="QC56" s="43"/>
      <c r="QD56" s="43"/>
      <c r="QE56" s="43"/>
      <c r="QF56" s="43"/>
      <c r="QG56" s="43"/>
      <c r="QH56" s="43"/>
      <c r="QI56" s="43"/>
      <c r="QJ56" s="43"/>
      <c r="QK56" s="43"/>
      <c r="QL56" s="43"/>
      <c r="QM56" s="43"/>
      <c r="QN56" s="43"/>
      <c r="QO56" s="43"/>
      <c r="QP56" s="43"/>
      <c r="QQ56" s="43"/>
      <c r="QR56" s="43"/>
      <c r="QS56" s="43"/>
      <c r="QT56" s="43"/>
      <c r="QU56" s="43"/>
      <c r="QV56" s="43"/>
      <c r="QW56" s="43"/>
      <c r="QX56" s="43"/>
      <c r="QY56" s="43"/>
      <c r="QZ56" s="43"/>
      <c r="RA56" s="43"/>
      <c r="RB56" s="43"/>
      <c r="RC56" s="43"/>
      <c r="RD56" s="43"/>
      <c r="RE56" s="43"/>
      <c r="RF56" s="43"/>
      <c r="RG56" s="43"/>
      <c r="RH56" s="43"/>
      <c r="RI56" s="43"/>
      <c r="RJ56" s="43"/>
      <c r="RK56" s="43"/>
      <c r="RL56" s="43"/>
      <c r="RM56" s="43"/>
      <c r="RN56" s="43"/>
      <c r="RO56" s="43"/>
      <c r="RP56" s="43"/>
      <c r="RQ56" s="43"/>
      <c r="RR56" s="43"/>
      <c r="RS56" s="43"/>
      <c r="RT56" s="43"/>
      <c r="RU56" s="43"/>
      <c r="RV56" s="43"/>
      <c r="RW56" s="43"/>
      <c r="RX56" s="43"/>
      <c r="RY56" s="43"/>
      <c r="RZ56" s="43"/>
      <c r="SA56" s="43"/>
      <c r="SB56" s="43"/>
      <c r="SC56" s="43"/>
      <c r="SD56" s="43"/>
      <c r="SE56" s="43"/>
      <c r="SF56" s="43"/>
      <c r="SG56" s="43"/>
      <c r="SH56" s="43"/>
      <c r="SI56" s="43"/>
      <c r="SJ56" s="43"/>
      <c r="SK56" s="43"/>
      <c r="SL56" s="43"/>
      <c r="SM56" s="43"/>
      <c r="SN56" s="43"/>
      <c r="SO56" s="43"/>
      <c r="SP56" s="43"/>
      <c r="SQ56" s="43"/>
      <c r="SR56" s="43"/>
      <c r="SS56" s="43"/>
      <c r="ST56" s="43"/>
      <c r="SU56" s="43"/>
      <c r="SV56" s="43"/>
      <c r="SW56" s="43"/>
      <c r="SX56" s="43"/>
      <c r="SY56" s="43"/>
      <c r="SZ56" s="43"/>
      <c r="TA56" s="43"/>
      <c r="TB56" s="43"/>
      <c r="TC56" s="43"/>
      <c r="TD56" s="43"/>
      <c r="TE56" s="43"/>
      <c r="TF56" s="43"/>
      <c r="TG56" s="43"/>
      <c r="TH56" s="43"/>
      <c r="TI56" s="43"/>
      <c r="TJ56" s="43"/>
      <c r="TK56" s="43"/>
      <c r="TL56" s="43"/>
      <c r="TM56" s="43"/>
      <c r="TN56" s="43"/>
      <c r="TO56" s="43"/>
      <c r="TP56" s="43"/>
      <c r="TQ56" s="43"/>
      <c r="TR56" s="43"/>
      <c r="TS56" s="43"/>
      <c r="TT56" s="43"/>
      <c r="TU56" s="43"/>
      <c r="TV56" s="43"/>
      <c r="TW56" s="43"/>
      <c r="TX56" s="43"/>
      <c r="TY56" s="43"/>
      <c r="TZ56" s="43"/>
      <c r="UA56" s="43"/>
      <c r="UB56" s="43"/>
      <c r="UC56" s="43"/>
      <c r="UD56" s="43"/>
      <c r="UE56" s="43"/>
      <c r="UF56" s="43"/>
      <c r="UG56" s="43"/>
      <c r="UH56" s="43"/>
      <c r="UI56" s="43"/>
      <c r="UJ56" s="43"/>
      <c r="UK56" s="43"/>
      <c r="UL56" s="43"/>
      <c r="UM56" s="43"/>
      <c r="UN56" s="43"/>
      <c r="UO56" s="43"/>
      <c r="UP56" s="43"/>
      <c r="UQ56" s="43"/>
      <c r="UR56" s="43"/>
      <c r="US56" s="43"/>
      <c r="UT56" s="43"/>
      <c r="UU56" s="43"/>
      <c r="UV56" s="43"/>
      <c r="UW56" s="43"/>
      <c r="UX56" s="43"/>
      <c r="UY56" s="43"/>
      <c r="UZ56" s="43"/>
      <c r="VA56" s="43"/>
      <c r="VB56" s="43"/>
      <c r="VC56" s="43"/>
      <c r="VD56" s="43"/>
      <c r="VE56" s="43"/>
      <c r="VF56" s="43"/>
      <c r="VG56" s="43"/>
      <c r="VH56" s="43"/>
      <c r="VI56" s="43"/>
      <c r="VJ56" s="43"/>
      <c r="VK56" s="43"/>
      <c r="VL56" s="43"/>
      <c r="VM56" s="43"/>
      <c r="VN56" s="43"/>
      <c r="VO56" s="43"/>
      <c r="VP56" s="43"/>
      <c r="VQ56" s="43"/>
      <c r="VR56" s="43"/>
      <c r="VS56" s="43"/>
      <c r="VT56" s="43"/>
      <c r="VU56" s="43"/>
      <c r="VV56" s="43"/>
      <c r="VW56" s="43"/>
      <c r="VX56" s="43"/>
      <c r="VY56" s="43"/>
      <c r="VZ56" s="43"/>
      <c r="WA56" s="43"/>
      <c r="WB56" s="43"/>
      <c r="WC56" s="43"/>
      <c r="WD56" s="43"/>
      <c r="WE56" s="43"/>
      <c r="WF56" s="43"/>
      <c r="WG56" s="43"/>
      <c r="WH56" s="43"/>
      <c r="WI56" s="43"/>
      <c r="WJ56" s="43"/>
      <c r="WK56" s="43"/>
      <c r="WL56" s="43"/>
      <c r="WM56" s="43"/>
      <c r="WN56" s="43"/>
      <c r="WO56" s="43"/>
      <c r="WP56" s="43"/>
      <c r="WQ56" s="43"/>
      <c r="WR56" s="43"/>
      <c r="WS56" s="43"/>
      <c r="WT56" s="43"/>
      <c r="WU56" s="43"/>
      <c r="WV56" s="43"/>
      <c r="WW56" s="43"/>
      <c r="WX56" s="43"/>
      <c r="WY56" s="43"/>
      <c r="WZ56" s="43"/>
      <c r="XA56" s="43"/>
      <c r="XB56" s="43"/>
      <c r="XC56" s="43"/>
      <c r="XD56" s="43"/>
      <c r="XE56" s="43"/>
      <c r="XF56" s="43"/>
      <c r="XG56" s="43"/>
      <c r="XH56" s="43"/>
      <c r="XI56" s="43"/>
      <c r="XJ56" s="43"/>
      <c r="XK56" s="43"/>
      <c r="XL56" s="43"/>
      <c r="XM56" s="43"/>
      <c r="XN56" s="43"/>
      <c r="XO56" s="43"/>
      <c r="XP56" s="43"/>
      <c r="XQ56" s="43"/>
      <c r="XR56" s="43"/>
      <c r="XS56" s="43"/>
      <c r="XT56" s="43"/>
      <c r="XU56" s="43"/>
      <c r="XV56" s="43"/>
      <c r="XW56" s="43"/>
      <c r="XX56" s="43"/>
      <c r="XY56" s="43"/>
      <c r="XZ56" s="43"/>
      <c r="YA56" s="43"/>
      <c r="YB56" s="43"/>
      <c r="YC56" s="43"/>
      <c r="YD56" s="43"/>
      <c r="YE56" s="43"/>
      <c r="YF56" s="43"/>
      <c r="YG56" s="43"/>
      <c r="YH56" s="43"/>
      <c r="YI56" s="43"/>
      <c r="YJ56" s="43"/>
      <c r="YK56" s="43"/>
      <c r="YL56" s="43"/>
      <c r="YM56" s="43"/>
      <c r="YN56" s="43"/>
      <c r="YO56" s="43"/>
      <c r="YP56" s="43"/>
      <c r="YQ56" s="43"/>
      <c r="YR56" s="43"/>
      <c r="YS56" s="43"/>
      <c r="YT56" s="43"/>
      <c r="YU56" s="43"/>
      <c r="YV56" s="43"/>
      <c r="YW56" s="43"/>
      <c r="YX56" s="43"/>
      <c r="YY56" s="43"/>
      <c r="YZ56" s="43"/>
      <c r="ZA56" s="43"/>
      <c r="ZB56" s="43"/>
      <c r="ZC56" s="43"/>
      <c r="ZD56" s="43"/>
      <c r="ZE56" s="43"/>
      <c r="ZF56" s="43"/>
      <c r="ZG56" s="43"/>
      <c r="ZH56" s="43"/>
      <c r="ZI56" s="43"/>
      <c r="ZJ56" s="43"/>
      <c r="ZK56" s="43"/>
      <c r="ZL56" s="43"/>
      <c r="ZM56" s="43"/>
      <c r="ZN56" s="43"/>
      <c r="ZO56" s="43"/>
      <c r="ZP56" s="43"/>
      <c r="ZQ56" s="43"/>
      <c r="ZR56" s="43"/>
      <c r="ZS56" s="43"/>
      <c r="ZT56" s="43"/>
      <c r="ZU56" s="43"/>
      <c r="ZV56" s="43"/>
      <c r="ZW56" s="43"/>
      <c r="ZX56" s="43"/>
      <c r="ZY56" s="43"/>
      <c r="ZZ56" s="43"/>
      <c r="AAA56" s="43"/>
      <c r="AAB56" s="43"/>
      <c r="AAC56" s="43"/>
      <c r="AAD56" s="43"/>
      <c r="AAE56" s="43"/>
      <c r="AAF56" s="43"/>
      <c r="AAG56" s="43"/>
      <c r="AAH56" s="43"/>
      <c r="AAI56" s="43"/>
      <c r="AAJ56" s="43"/>
      <c r="AAK56" s="43"/>
      <c r="AAL56" s="43"/>
      <c r="AAM56" s="43"/>
      <c r="AAN56" s="43"/>
      <c r="AAO56" s="43"/>
      <c r="AAP56" s="43"/>
      <c r="AAQ56" s="43"/>
      <c r="AAR56" s="43"/>
      <c r="AAS56" s="43"/>
      <c r="AAT56" s="43"/>
      <c r="AAU56" s="43"/>
      <c r="AAV56" s="43"/>
      <c r="AAW56" s="43"/>
      <c r="AAX56" s="43"/>
      <c r="AAY56" s="43"/>
      <c r="AAZ56" s="43"/>
      <c r="ABA56" s="43"/>
      <c r="ABB56" s="43"/>
      <c r="ABC56" s="43"/>
      <c r="ABD56" s="43"/>
      <c r="ABE56" s="43"/>
      <c r="ABF56" s="43"/>
      <c r="ABG56" s="43"/>
      <c r="ABH56" s="43"/>
      <c r="ABI56" s="43"/>
      <c r="ABJ56" s="43"/>
      <c r="ABK56" s="43"/>
      <c r="ABL56" s="43"/>
      <c r="ABM56" s="43"/>
      <c r="ABN56" s="43"/>
      <c r="ABO56" s="43"/>
      <c r="ABP56" s="43"/>
      <c r="ABQ56" s="43"/>
      <c r="ABR56" s="43"/>
      <c r="ABS56" s="43"/>
      <c r="ABT56" s="43"/>
      <c r="ABU56" s="43"/>
      <c r="ABV56" s="43"/>
      <c r="ABW56" s="43"/>
      <c r="ABX56" s="43"/>
      <c r="ABY56" s="43"/>
      <c r="ABZ56" s="43"/>
      <c r="ACA56" s="43"/>
      <c r="ACB56" s="43"/>
      <c r="ACC56" s="43"/>
      <c r="ACD56" s="43"/>
      <c r="ACE56" s="43"/>
      <c r="ACF56" s="43"/>
      <c r="ACG56" s="43"/>
      <c r="ACH56" s="43"/>
      <c r="ACI56" s="43"/>
      <c r="ACJ56" s="43"/>
      <c r="ACK56" s="43"/>
      <c r="ACL56" s="43"/>
      <c r="ACM56" s="43"/>
      <c r="ACN56" s="43"/>
      <c r="ACO56" s="43"/>
      <c r="ACP56" s="43"/>
      <c r="ACQ56" s="43"/>
      <c r="ACR56" s="43"/>
      <c r="ACS56" s="43"/>
      <c r="ACT56" s="43"/>
      <c r="ACU56" s="43"/>
      <c r="ACV56" s="43"/>
      <c r="ACW56" s="43"/>
      <c r="ACX56" s="43"/>
      <c r="ACY56" s="43"/>
      <c r="ACZ56" s="43"/>
      <c r="ADA56" s="43"/>
      <c r="ADB56" s="43"/>
      <c r="ADC56" s="43"/>
      <c r="ADD56" s="43"/>
      <c r="ADE56" s="43"/>
      <c r="ADF56" s="43"/>
      <c r="ADG56" s="43"/>
      <c r="ADH56" s="43"/>
      <c r="ADI56" s="43"/>
      <c r="ADJ56" s="43"/>
      <c r="ADK56" s="43"/>
      <c r="ADL56" s="43"/>
      <c r="ADM56" s="43"/>
      <c r="ADN56" s="43"/>
      <c r="ADO56" s="43"/>
      <c r="ADP56" s="43"/>
      <c r="ADQ56" s="43"/>
      <c r="ADR56" s="43"/>
      <c r="ADS56" s="43"/>
      <c r="ADT56" s="43"/>
      <c r="ADU56" s="43"/>
      <c r="ADV56" s="43"/>
      <c r="ADW56" s="43"/>
      <c r="ADX56" s="43"/>
      <c r="ADY56" s="43"/>
      <c r="ADZ56" s="43"/>
      <c r="AEA56" s="43"/>
      <c r="AEB56" s="43"/>
      <c r="AEC56" s="43"/>
      <c r="AED56" s="43"/>
      <c r="AEE56" s="43"/>
      <c r="AEF56" s="43"/>
      <c r="AEG56" s="43"/>
      <c r="AEH56" s="43"/>
      <c r="AEI56" s="43"/>
      <c r="AEJ56" s="43"/>
      <c r="AEK56" s="43"/>
      <c r="AEL56" s="43"/>
      <c r="AEM56" s="43"/>
      <c r="AEN56" s="43"/>
      <c r="AEO56" s="43"/>
      <c r="AEP56" s="43"/>
      <c r="AEQ56" s="43"/>
      <c r="AER56" s="43"/>
      <c r="AES56" s="43"/>
      <c r="AET56" s="43"/>
      <c r="AEU56" s="43"/>
      <c r="AEV56" s="43"/>
      <c r="AEW56" s="43"/>
      <c r="AEX56" s="43"/>
      <c r="AEY56" s="43"/>
      <c r="AEZ56" s="43"/>
      <c r="AFA56" s="43"/>
      <c r="AFB56" s="43"/>
      <c r="AFC56" s="43"/>
      <c r="AFD56" s="43"/>
      <c r="AFE56" s="43"/>
      <c r="AFF56" s="43"/>
      <c r="AFG56" s="43"/>
      <c r="AFH56" s="43"/>
      <c r="AFI56" s="43"/>
      <c r="AFJ56" s="43"/>
      <c r="AFK56" s="43"/>
      <c r="AFL56" s="43"/>
      <c r="AFM56" s="43"/>
      <c r="AFN56" s="43"/>
      <c r="AFO56" s="43"/>
      <c r="AFP56" s="43"/>
      <c r="AFQ56" s="43"/>
      <c r="AFR56" s="43"/>
      <c r="AFS56" s="43"/>
      <c r="AFT56" s="43"/>
      <c r="AFU56" s="43"/>
      <c r="AFV56" s="43"/>
      <c r="AFW56" s="43"/>
      <c r="AFX56" s="43"/>
      <c r="AFY56" s="43"/>
      <c r="AFZ56" s="43"/>
      <c r="AGA56" s="43"/>
      <c r="AGB56" s="43"/>
      <c r="AGC56" s="43"/>
      <c r="AGD56" s="43"/>
      <c r="AGE56" s="43"/>
      <c r="AGF56" s="43"/>
      <c r="AGG56" s="43"/>
      <c r="AGH56" s="43"/>
      <c r="AGI56" s="43"/>
      <c r="AGJ56" s="43"/>
      <c r="AGK56" s="43"/>
      <c r="AGL56" s="43"/>
      <c r="AGM56" s="43"/>
      <c r="AGN56" s="43"/>
      <c r="AGO56" s="43"/>
      <c r="AGP56" s="43"/>
      <c r="AGQ56" s="43"/>
      <c r="AGR56" s="43"/>
      <c r="AGS56" s="43"/>
      <c r="AGT56" s="43"/>
      <c r="AGU56" s="43"/>
      <c r="AGV56" s="43"/>
      <c r="AGW56" s="43"/>
      <c r="AGX56" s="43"/>
      <c r="AGY56" s="43"/>
      <c r="AGZ56" s="43"/>
      <c r="AHA56" s="43"/>
      <c r="AHB56" s="43"/>
      <c r="AHC56" s="43"/>
      <c r="AHD56" s="43"/>
      <c r="AHE56" s="43"/>
      <c r="AHF56" s="43"/>
      <c r="AHG56" s="43"/>
      <c r="AHH56" s="43"/>
      <c r="AHI56" s="43"/>
      <c r="AHJ56" s="43"/>
      <c r="AHK56" s="43"/>
      <c r="AHL56" s="43"/>
      <c r="AHM56" s="43"/>
      <c r="AHN56" s="43"/>
      <c r="AHO56" s="43"/>
      <c r="AHP56" s="43"/>
      <c r="AHQ56" s="43"/>
      <c r="AHR56" s="43"/>
      <c r="AHS56" s="43"/>
      <c r="AHT56" s="43"/>
      <c r="AHU56" s="43"/>
      <c r="AHV56" s="43"/>
      <c r="AHW56" s="43"/>
      <c r="AHX56" s="43"/>
      <c r="AHY56" s="43"/>
      <c r="AHZ56" s="43"/>
      <c r="AIA56" s="43"/>
      <c r="AIB56" s="43"/>
      <c r="AIC56" s="43"/>
      <c r="AID56" s="43"/>
      <c r="AIE56" s="43"/>
      <c r="AIF56" s="43"/>
      <c r="AIG56" s="43"/>
      <c r="AIH56" s="43"/>
      <c r="AII56" s="43"/>
      <c r="AIJ56" s="43"/>
      <c r="AIK56" s="43"/>
      <c r="AIL56" s="43"/>
      <c r="AIM56" s="43"/>
      <c r="AIN56" s="43"/>
      <c r="AIO56" s="43"/>
      <c r="AIP56" s="43"/>
      <c r="AIQ56" s="43"/>
      <c r="AIR56" s="43"/>
      <c r="AIS56" s="43"/>
      <c r="AIT56" s="43"/>
      <c r="AIU56" s="43"/>
      <c r="AIV56" s="43"/>
      <c r="AIW56" s="43"/>
      <c r="AIX56" s="43"/>
      <c r="AIY56" s="43"/>
      <c r="AIZ56" s="43"/>
      <c r="AJA56" s="43"/>
      <c r="AJB56" s="43"/>
      <c r="AJC56" s="43"/>
      <c r="AJD56" s="43"/>
      <c r="AJE56" s="43"/>
      <c r="AJF56" s="43"/>
      <c r="AJG56" s="43"/>
      <c r="AJH56" s="43"/>
      <c r="AJI56" s="43"/>
      <c r="AJJ56" s="43"/>
      <c r="AJK56" s="43"/>
      <c r="AJL56" s="43"/>
      <c r="AJM56" s="43"/>
      <c r="AJN56" s="43"/>
      <c r="AJO56" s="43"/>
      <c r="AJP56" s="43"/>
      <c r="AJQ56" s="43"/>
      <c r="AJR56" s="43"/>
      <c r="AJS56" s="43"/>
      <c r="AJT56" s="43"/>
      <c r="AJU56" s="43"/>
      <c r="AJV56" s="43"/>
      <c r="AJW56" s="43"/>
      <c r="AJX56" s="43"/>
      <c r="AJY56" s="43"/>
      <c r="AJZ56" s="43"/>
      <c r="AKA56" s="43"/>
      <c r="AKB56" s="43"/>
      <c r="AKC56" s="43"/>
      <c r="AKD56" s="43"/>
      <c r="AKE56" s="43"/>
      <c r="AKF56" s="43"/>
      <c r="AKG56" s="43"/>
      <c r="AKH56" s="43"/>
      <c r="AKI56" s="43"/>
      <c r="AKJ56" s="43"/>
      <c r="AKK56" s="43"/>
      <c r="AKL56" s="43"/>
      <c r="AKM56" s="43"/>
      <c r="AKN56" s="43"/>
      <c r="AKO56" s="43"/>
      <c r="AKP56" s="43"/>
      <c r="AKQ56" s="43"/>
      <c r="AKR56" s="43"/>
      <c r="AKS56" s="43"/>
      <c r="AKT56" s="43"/>
      <c r="AKU56" s="43"/>
      <c r="AKV56" s="43"/>
      <c r="AKW56" s="43"/>
      <c r="AKX56" s="43"/>
      <c r="AKY56" s="43"/>
      <c r="AKZ56" s="43"/>
      <c r="ALA56" s="43"/>
      <c r="ALB56" s="43"/>
      <c r="ALC56" s="43"/>
      <c r="ALD56" s="43"/>
      <c r="ALE56" s="43"/>
      <c r="ALF56" s="43"/>
      <c r="ALG56" s="43"/>
      <c r="ALH56" s="43"/>
      <c r="ALI56" s="43"/>
      <c r="ALJ56" s="43"/>
      <c r="ALK56" s="43"/>
      <c r="ALL56" s="43"/>
      <c r="ALM56" s="43"/>
      <c r="ALN56" s="43"/>
      <c r="ALO56" s="43"/>
      <c r="ALP56" s="43"/>
      <c r="ALQ56" s="43"/>
      <c r="ALR56" s="43"/>
      <c r="ALS56" s="43"/>
      <c r="ALT56" s="50"/>
      <c r="ALU56" s="43"/>
      <c r="ALV56" s="43"/>
      <c r="ALW56" s="43"/>
      <c r="ALX56" s="43"/>
      <c r="ALY56" s="43"/>
      <c r="ALZ56" s="43"/>
      <c r="AMA56" s="43"/>
      <c r="AMB56" s="43"/>
      <c r="AMC56" s="43"/>
      <c r="AMD56" s="43"/>
      <c r="AME56" s="43"/>
      <c r="AMF56" s="43"/>
      <c r="AMG56" s="43"/>
      <c r="AMH56" s="43"/>
      <c r="AMI56" s="43"/>
      <c r="AMJ56" s="43"/>
      <c r="AMK56" s="43"/>
      <c r="AML56" s="43"/>
      <c r="AMM56" s="43"/>
      <c r="AMN56" s="43"/>
      <c r="AMO56" s="43"/>
      <c r="AMP56" s="43"/>
      <c r="AMQ56" s="43"/>
      <c r="AMR56" s="43"/>
      <c r="AMS56" s="43"/>
      <c r="AMT56" s="43"/>
      <c r="AMU56" s="43"/>
      <c r="AMV56" s="43"/>
      <c r="AMW56" s="43"/>
      <c r="AMX56" s="43"/>
      <c r="AMY56" s="43"/>
      <c r="AMZ56" s="43"/>
      <c r="ANA56" s="43"/>
      <c r="ANB56" s="43"/>
      <c r="ANC56" s="43"/>
      <c r="AND56" s="43"/>
      <c r="ANE56" s="43"/>
      <c r="ANF56" s="43"/>
      <c r="ANG56" s="43"/>
      <c r="ANH56" s="43"/>
      <c r="ANI56" s="43"/>
      <c r="ANJ56" s="43"/>
      <c r="ANK56" s="43"/>
      <c r="ANL56" s="43"/>
      <c r="ANM56" s="43"/>
      <c r="ANN56" s="43"/>
      <c r="ANO56" s="43"/>
      <c r="ANP56" s="43"/>
      <c r="ANQ56" s="43"/>
      <c r="ANR56" s="43"/>
      <c r="ANS56" s="43"/>
      <c r="ANT56" s="43"/>
      <c r="ANU56" s="43"/>
      <c r="ANV56" s="43"/>
      <c r="ANW56" s="43"/>
      <c r="ANX56" s="43"/>
      <c r="ANY56" s="43"/>
      <c r="ANZ56" s="43"/>
      <c r="AOA56" s="43"/>
      <c r="AOB56" s="43"/>
      <c r="AOC56" s="43"/>
      <c r="AOD56" s="43"/>
      <c r="AOE56" s="43"/>
      <c r="AOF56" s="43"/>
      <c r="AOG56" s="43"/>
      <c r="AOH56" s="43"/>
      <c r="AOI56" s="43"/>
      <c r="AOJ56" s="43"/>
      <c r="AOK56" s="43"/>
      <c r="AOL56" s="43"/>
      <c r="AOM56" s="43"/>
      <c r="AON56" s="43"/>
      <c r="AOO56" s="43"/>
      <c r="AOP56" s="43"/>
      <c r="AOQ56" s="43"/>
      <c r="AOR56" s="43"/>
      <c r="AOS56" s="43"/>
      <c r="AOT56" s="43"/>
      <c r="AOU56" s="43"/>
      <c r="AOV56" s="43"/>
      <c r="AOW56" s="43"/>
      <c r="AOX56" s="43"/>
      <c r="AOY56" s="43"/>
      <c r="AOZ56" s="43"/>
      <c r="APA56" s="43"/>
      <c r="APB56" s="43"/>
      <c r="APC56" s="43"/>
      <c r="APD56" s="43"/>
      <c r="APE56" s="43"/>
      <c r="APF56" s="43"/>
      <c r="APG56" s="43"/>
      <c r="APH56" s="43"/>
      <c r="API56" s="43"/>
      <c r="APJ56" s="43"/>
      <c r="APK56" s="43"/>
      <c r="APL56" s="43"/>
      <c r="APM56" s="43"/>
      <c r="APN56" s="43"/>
      <c r="APO56" s="43"/>
      <c r="APP56" s="43"/>
      <c r="APQ56" s="43"/>
      <c r="APR56" s="43"/>
      <c r="APS56" s="43"/>
      <c r="APT56" s="43"/>
      <c r="APU56" s="43"/>
      <c r="APV56" s="43"/>
      <c r="APW56" s="43"/>
      <c r="APX56" s="43"/>
      <c r="APY56" s="43"/>
      <c r="APZ56" s="43"/>
      <c r="AQA56" s="43"/>
      <c r="AQB56" s="43"/>
      <c r="AQC56" s="43"/>
      <c r="AQD56" s="43"/>
      <c r="AQE56" s="43"/>
      <c r="AQF56" s="43"/>
      <c r="AQG56" s="43"/>
    </row>
    <row r="57" spans="1:1125" x14ac:dyDescent="0.2">
      <c r="ALT57" s="50"/>
      <c r="ALU57" s="50"/>
    </row>
    <row r="58" spans="1:1125" x14ac:dyDescent="0.2">
      <c r="ALT58" s="50"/>
    </row>
    <row r="59" spans="1:1125" s="46" customFormat="1" hidden="1" x14ac:dyDescent="0.2">
      <c r="A59" s="44"/>
      <c r="B59" s="45">
        <f t="shared" ref="B59:BM59" si="968">YEAR(B1)</f>
        <v>2015</v>
      </c>
      <c r="C59" s="45">
        <f t="shared" si="968"/>
        <v>2015</v>
      </c>
      <c r="D59" s="45">
        <f t="shared" si="968"/>
        <v>2015</v>
      </c>
      <c r="E59" s="45">
        <f t="shared" si="968"/>
        <v>2015</v>
      </c>
      <c r="F59" s="45">
        <f t="shared" si="968"/>
        <v>2015</v>
      </c>
      <c r="G59" s="45">
        <f t="shared" si="968"/>
        <v>2015</v>
      </c>
      <c r="H59" s="45">
        <f t="shared" si="968"/>
        <v>2015</v>
      </c>
      <c r="I59" s="45">
        <f t="shared" si="968"/>
        <v>2015</v>
      </c>
      <c r="J59" s="45">
        <f t="shared" si="968"/>
        <v>2015</v>
      </c>
      <c r="K59" s="45">
        <f t="shared" si="968"/>
        <v>2015</v>
      </c>
      <c r="L59" s="45">
        <f t="shared" si="968"/>
        <v>2015</v>
      </c>
      <c r="M59" s="45">
        <f t="shared" si="968"/>
        <v>2015</v>
      </c>
      <c r="N59" s="45">
        <f t="shared" si="968"/>
        <v>2015</v>
      </c>
      <c r="O59" s="45">
        <f t="shared" si="968"/>
        <v>2015</v>
      </c>
      <c r="P59" s="45">
        <f t="shared" si="968"/>
        <v>2015</v>
      </c>
      <c r="Q59" s="45">
        <f t="shared" si="968"/>
        <v>2015</v>
      </c>
      <c r="R59" s="45">
        <f t="shared" si="968"/>
        <v>2015</v>
      </c>
      <c r="S59" s="45">
        <f t="shared" si="968"/>
        <v>2015</v>
      </c>
      <c r="T59" s="45">
        <f t="shared" si="968"/>
        <v>2015</v>
      </c>
      <c r="U59" s="45">
        <f t="shared" si="968"/>
        <v>2015</v>
      </c>
      <c r="V59" s="45">
        <f t="shared" si="968"/>
        <v>2015</v>
      </c>
      <c r="W59" s="45">
        <f t="shared" si="968"/>
        <v>2015</v>
      </c>
      <c r="X59" s="45">
        <f t="shared" si="968"/>
        <v>2015</v>
      </c>
      <c r="Y59" s="45">
        <f t="shared" si="968"/>
        <v>2015</v>
      </c>
      <c r="Z59" s="45">
        <f t="shared" si="968"/>
        <v>2015</v>
      </c>
      <c r="AA59" s="45">
        <f t="shared" si="968"/>
        <v>2015</v>
      </c>
      <c r="AB59" s="45">
        <f t="shared" si="968"/>
        <v>2015</v>
      </c>
      <c r="AC59" s="45">
        <f t="shared" si="968"/>
        <v>2015</v>
      </c>
      <c r="AD59" s="45">
        <f t="shared" si="968"/>
        <v>2015</v>
      </c>
      <c r="AE59" s="45">
        <f t="shared" si="968"/>
        <v>2015</v>
      </c>
      <c r="AF59" s="45">
        <f t="shared" si="968"/>
        <v>2015</v>
      </c>
      <c r="AG59" s="45">
        <f t="shared" si="968"/>
        <v>2015</v>
      </c>
      <c r="AH59" s="45">
        <f t="shared" si="968"/>
        <v>2015</v>
      </c>
      <c r="AI59" s="45">
        <f t="shared" si="968"/>
        <v>2015</v>
      </c>
      <c r="AJ59" s="45">
        <f t="shared" si="968"/>
        <v>2015</v>
      </c>
      <c r="AK59" s="45">
        <f t="shared" si="968"/>
        <v>2015</v>
      </c>
      <c r="AL59" s="45">
        <f t="shared" si="968"/>
        <v>2015</v>
      </c>
      <c r="AM59" s="45">
        <f t="shared" si="968"/>
        <v>2015</v>
      </c>
      <c r="AN59" s="45">
        <f t="shared" si="968"/>
        <v>2015</v>
      </c>
      <c r="AO59" s="45">
        <f t="shared" si="968"/>
        <v>2015</v>
      </c>
      <c r="AP59" s="45">
        <f t="shared" si="968"/>
        <v>2015</v>
      </c>
      <c r="AQ59" s="45">
        <f t="shared" si="968"/>
        <v>2015</v>
      </c>
      <c r="AR59" s="45">
        <f t="shared" si="968"/>
        <v>2015</v>
      </c>
      <c r="AS59" s="45">
        <f t="shared" si="968"/>
        <v>2015</v>
      </c>
      <c r="AT59" s="45">
        <f t="shared" si="968"/>
        <v>2015</v>
      </c>
      <c r="AU59" s="45">
        <f t="shared" si="968"/>
        <v>2015</v>
      </c>
      <c r="AV59" s="45">
        <f t="shared" si="968"/>
        <v>2015</v>
      </c>
      <c r="AW59" s="45">
        <f t="shared" si="968"/>
        <v>2015</v>
      </c>
      <c r="AX59" s="45">
        <f t="shared" si="968"/>
        <v>2015</v>
      </c>
      <c r="AY59" s="45">
        <f t="shared" si="968"/>
        <v>2015</v>
      </c>
      <c r="AZ59" s="45">
        <f t="shared" si="968"/>
        <v>2015</v>
      </c>
      <c r="BA59" s="45">
        <f t="shared" si="968"/>
        <v>2015</v>
      </c>
      <c r="BB59" s="45">
        <f t="shared" si="968"/>
        <v>2015</v>
      </c>
      <c r="BC59" s="45">
        <f t="shared" si="968"/>
        <v>2015</v>
      </c>
      <c r="BD59" s="45">
        <f t="shared" si="968"/>
        <v>2015</v>
      </c>
      <c r="BE59" s="45">
        <f t="shared" si="968"/>
        <v>2015</v>
      </c>
      <c r="BF59" s="45">
        <f t="shared" si="968"/>
        <v>2015</v>
      </c>
      <c r="BG59" s="45">
        <f t="shared" si="968"/>
        <v>2015</v>
      </c>
      <c r="BH59" s="45">
        <f t="shared" si="968"/>
        <v>2015</v>
      </c>
      <c r="BI59" s="45">
        <f t="shared" si="968"/>
        <v>2015</v>
      </c>
      <c r="BJ59" s="45">
        <f t="shared" si="968"/>
        <v>2015</v>
      </c>
      <c r="BK59" s="45">
        <f t="shared" si="968"/>
        <v>2015</v>
      </c>
      <c r="BL59" s="45">
        <f t="shared" si="968"/>
        <v>2015</v>
      </c>
      <c r="BM59" s="45">
        <f t="shared" si="968"/>
        <v>2015</v>
      </c>
      <c r="BN59" s="45">
        <f t="shared" ref="BN59:DY59" si="969">YEAR(BN1)</f>
        <v>2015</v>
      </c>
      <c r="BO59" s="45">
        <f t="shared" si="969"/>
        <v>2015</v>
      </c>
      <c r="BP59" s="45">
        <f t="shared" si="969"/>
        <v>2015</v>
      </c>
      <c r="BQ59" s="45">
        <f t="shared" si="969"/>
        <v>2015</v>
      </c>
      <c r="BR59" s="45">
        <f t="shared" si="969"/>
        <v>2015</v>
      </c>
      <c r="BS59" s="45">
        <f t="shared" si="969"/>
        <v>2015</v>
      </c>
      <c r="BT59" s="45">
        <f t="shared" si="969"/>
        <v>2015</v>
      </c>
      <c r="BU59" s="45">
        <f t="shared" si="969"/>
        <v>2015</v>
      </c>
      <c r="BV59" s="45">
        <f t="shared" si="969"/>
        <v>2015</v>
      </c>
      <c r="BW59" s="45">
        <f t="shared" si="969"/>
        <v>2015</v>
      </c>
      <c r="BX59" s="45">
        <f t="shared" si="969"/>
        <v>2015</v>
      </c>
      <c r="BY59" s="45">
        <f t="shared" si="969"/>
        <v>2015</v>
      </c>
      <c r="BZ59" s="45">
        <f t="shared" si="969"/>
        <v>2015</v>
      </c>
      <c r="CA59" s="45">
        <f t="shared" si="969"/>
        <v>2015</v>
      </c>
      <c r="CB59" s="45">
        <f t="shared" si="969"/>
        <v>2015</v>
      </c>
      <c r="CC59" s="45">
        <f t="shared" si="969"/>
        <v>2015</v>
      </c>
      <c r="CD59" s="45">
        <f t="shared" si="969"/>
        <v>2015</v>
      </c>
      <c r="CE59" s="45">
        <f t="shared" si="969"/>
        <v>2015</v>
      </c>
      <c r="CF59" s="45">
        <f t="shared" si="969"/>
        <v>2015</v>
      </c>
      <c r="CG59" s="45">
        <f t="shared" si="969"/>
        <v>2015</v>
      </c>
      <c r="CH59" s="45">
        <f t="shared" si="969"/>
        <v>2015</v>
      </c>
      <c r="CI59" s="45">
        <f t="shared" si="969"/>
        <v>2015</v>
      </c>
      <c r="CJ59" s="45">
        <f t="shared" si="969"/>
        <v>2015</v>
      </c>
      <c r="CK59" s="45">
        <f t="shared" si="969"/>
        <v>2015</v>
      </c>
      <c r="CL59" s="45">
        <f t="shared" si="969"/>
        <v>2015</v>
      </c>
      <c r="CM59" s="45">
        <f t="shared" si="969"/>
        <v>2015</v>
      </c>
      <c r="CN59" s="45">
        <f t="shared" si="969"/>
        <v>2015</v>
      </c>
      <c r="CO59" s="45">
        <f t="shared" si="969"/>
        <v>2015</v>
      </c>
      <c r="CP59" s="45">
        <f t="shared" si="969"/>
        <v>2015</v>
      </c>
      <c r="CQ59" s="45">
        <f t="shared" si="969"/>
        <v>2015</v>
      </c>
      <c r="CR59" s="45">
        <f t="shared" si="969"/>
        <v>2015</v>
      </c>
      <c r="CS59" s="45">
        <f t="shared" si="969"/>
        <v>2015</v>
      </c>
      <c r="CT59" s="45">
        <f t="shared" si="969"/>
        <v>2015</v>
      </c>
      <c r="CU59" s="45">
        <f t="shared" si="969"/>
        <v>2015</v>
      </c>
      <c r="CV59" s="45">
        <f t="shared" si="969"/>
        <v>2015</v>
      </c>
      <c r="CW59" s="45">
        <f t="shared" si="969"/>
        <v>2015</v>
      </c>
      <c r="CX59" s="45">
        <f t="shared" si="969"/>
        <v>2015</v>
      </c>
      <c r="CY59" s="45">
        <f t="shared" si="969"/>
        <v>2015</v>
      </c>
      <c r="CZ59" s="45">
        <f t="shared" si="969"/>
        <v>2015</v>
      </c>
      <c r="DA59" s="45">
        <f t="shared" si="969"/>
        <v>2015</v>
      </c>
      <c r="DB59" s="45">
        <f t="shared" si="969"/>
        <v>2015</v>
      </c>
      <c r="DC59" s="45">
        <f t="shared" si="969"/>
        <v>2015</v>
      </c>
      <c r="DD59" s="45">
        <f t="shared" si="969"/>
        <v>2015</v>
      </c>
      <c r="DE59" s="45">
        <f t="shared" si="969"/>
        <v>2015</v>
      </c>
      <c r="DF59" s="45">
        <f t="shared" si="969"/>
        <v>2015</v>
      </c>
      <c r="DG59" s="45">
        <f t="shared" si="969"/>
        <v>2015</v>
      </c>
      <c r="DH59" s="45">
        <f t="shared" si="969"/>
        <v>2015</v>
      </c>
      <c r="DI59" s="45">
        <f t="shared" si="969"/>
        <v>2015</v>
      </c>
      <c r="DJ59" s="45">
        <f t="shared" si="969"/>
        <v>2015</v>
      </c>
      <c r="DK59" s="45">
        <f t="shared" si="969"/>
        <v>2015</v>
      </c>
      <c r="DL59" s="45">
        <f t="shared" si="969"/>
        <v>2015</v>
      </c>
      <c r="DM59" s="45">
        <f t="shared" si="969"/>
        <v>2015</v>
      </c>
      <c r="DN59" s="45">
        <f t="shared" si="969"/>
        <v>2015</v>
      </c>
      <c r="DO59" s="45">
        <f t="shared" si="969"/>
        <v>2015</v>
      </c>
      <c r="DP59" s="45">
        <f t="shared" si="969"/>
        <v>2015</v>
      </c>
      <c r="DQ59" s="45">
        <f t="shared" si="969"/>
        <v>2015</v>
      </c>
      <c r="DR59" s="45">
        <f t="shared" si="969"/>
        <v>2015</v>
      </c>
      <c r="DS59" s="45">
        <f t="shared" si="969"/>
        <v>2015</v>
      </c>
      <c r="DT59" s="45">
        <f t="shared" si="969"/>
        <v>2015</v>
      </c>
      <c r="DU59" s="45">
        <f t="shared" si="969"/>
        <v>2015</v>
      </c>
      <c r="DV59" s="45">
        <f t="shared" si="969"/>
        <v>2015</v>
      </c>
      <c r="DW59" s="45">
        <f t="shared" si="969"/>
        <v>2015</v>
      </c>
      <c r="DX59" s="45">
        <f t="shared" si="969"/>
        <v>2015</v>
      </c>
      <c r="DY59" s="45">
        <f t="shared" si="969"/>
        <v>2015</v>
      </c>
      <c r="DZ59" s="45">
        <f t="shared" ref="DZ59:GK59" si="970">YEAR(DZ1)</f>
        <v>2015</v>
      </c>
      <c r="EA59" s="45">
        <f t="shared" si="970"/>
        <v>2015</v>
      </c>
      <c r="EB59" s="45">
        <f t="shared" si="970"/>
        <v>2015</v>
      </c>
      <c r="EC59" s="45">
        <f t="shared" si="970"/>
        <v>2015</v>
      </c>
      <c r="ED59" s="45">
        <f t="shared" si="970"/>
        <v>2015</v>
      </c>
      <c r="EE59" s="45">
        <f t="shared" si="970"/>
        <v>2015</v>
      </c>
      <c r="EF59" s="45">
        <f t="shared" si="970"/>
        <v>2015</v>
      </c>
      <c r="EG59" s="45">
        <f t="shared" si="970"/>
        <v>2015</v>
      </c>
      <c r="EH59" s="45">
        <f t="shared" si="970"/>
        <v>2015</v>
      </c>
      <c r="EI59" s="45">
        <f t="shared" si="970"/>
        <v>2015</v>
      </c>
      <c r="EJ59" s="45">
        <f t="shared" si="970"/>
        <v>2015</v>
      </c>
      <c r="EK59" s="45">
        <f t="shared" si="970"/>
        <v>2015</v>
      </c>
      <c r="EL59" s="45">
        <f t="shared" si="970"/>
        <v>2015</v>
      </c>
      <c r="EM59" s="45">
        <f t="shared" si="970"/>
        <v>2015</v>
      </c>
      <c r="EN59" s="45">
        <f t="shared" si="970"/>
        <v>2015</v>
      </c>
      <c r="EO59" s="45">
        <f t="shared" si="970"/>
        <v>2015</v>
      </c>
      <c r="EP59" s="45">
        <f t="shared" si="970"/>
        <v>2015</v>
      </c>
      <c r="EQ59" s="45">
        <f t="shared" si="970"/>
        <v>2015</v>
      </c>
      <c r="ER59" s="45">
        <f t="shared" si="970"/>
        <v>2015</v>
      </c>
      <c r="ES59" s="45">
        <f t="shared" si="970"/>
        <v>2015</v>
      </c>
      <c r="ET59" s="45">
        <f t="shared" si="970"/>
        <v>2015</v>
      </c>
      <c r="EU59" s="45">
        <f t="shared" si="970"/>
        <v>2015</v>
      </c>
      <c r="EV59" s="45">
        <f t="shared" si="970"/>
        <v>2015</v>
      </c>
      <c r="EW59" s="45">
        <f t="shared" si="970"/>
        <v>2015</v>
      </c>
      <c r="EX59" s="45">
        <f t="shared" si="970"/>
        <v>2015</v>
      </c>
      <c r="EY59" s="45">
        <f t="shared" si="970"/>
        <v>2015</v>
      </c>
      <c r="EZ59" s="45">
        <f t="shared" si="970"/>
        <v>2015</v>
      </c>
      <c r="FA59" s="45">
        <f t="shared" si="970"/>
        <v>2015</v>
      </c>
      <c r="FB59" s="45">
        <f t="shared" si="970"/>
        <v>2015</v>
      </c>
      <c r="FC59" s="45">
        <f t="shared" si="970"/>
        <v>2015</v>
      </c>
      <c r="FD59" s="45">
        <f t="shared" si="970"/>
        <v>2015</v>
      </c>
      <c r="FE59" s="45">
        <f t="shared" si="970"/>
        <v>2015</v>
      </c>
      <c r="FF59" s="45">
        <f t="shared" si="970"/>
        <v>2015</v>
      </c>
      <c r="FG59" s="45">
        <f t="shared" si="970"/>
        <v>2015</v>
      </c>
      <c r="FH59" s="45">
        <f t="shared" si="970"/>
        <v>2015</v>
      </c>
      <c r="FI59" s="45">
        <f t="shared" si="970"/>
        <v>2015</v>
      </c>
      <c r="FJ59" s="45">
        <f t="shared" si="970"/>
        <v>2015</v>
      </c>
      <c r="FK59" s="45">
        <f t="shared" si="970"/>
        <v>2015</v>
      </c>
      <c r="FL59" s="45">
        <f t="shared" si="970"/>
        <v>2015</v>
      </c>
      <c r="FM59" s="45">
        <f t="shared" si="970"/>
        <v>2015</v>
      </c>
      <c r="FN59" s="45">
        <f t="shared" si="970"/>
        <v>2015</v>
      </c>
      <c r="FO59" s="45">
        <f t="shared" si="970"/>
        <v>2015</v>
      </c>
      <c r="FP59" s="45">
        <f t="shared" si="970"/>
        <v>2015</v>
      </c>
      <c r="FQ59" s="45">
        <f t="shared" si="970"/>
        <v>2015</v>
      </c>
      <c r="FR59" s="45">
        <f t="shared" si="970"/>
        <v>2015</v>
      </c>
      <c r="FS59" s="45">
        <f t="shared" si="970"/>
        <v>2015</v>
      </c>
      <c r="FT59" s="45">
        <f t="shared" si="970"/>
        <v>2015</v>
      </c>
      <c r="FU59" s="45">
        <f t="shared" si="970"/>
        <v>2015</v>
      </c>
      <c r="FV59" s="45">
        <f t="shared" si="970"/>
        <v>2015</v>
      </c>
      <c r="FW59" s="45">
        <f t="shared" si="970"/>
        <v>2015</v>
      </c>
      <c r="FX59" s="45">
        <f t="shared" si="970"/>
        <v>2015</v>
      </c>
      <c r="FY59" s="45">
        <f t="shared" si="970"/>
        <v>2015</v>
      </c>
      <c r="FZ59" s="45">
        <f t="shared" si="970"/>
        <v>2015</v>
      </c>
      <c r="GA59" s="45">
        <f t="shared" si="970"/>
        <v>2015</v>
      </c>
      <c r="GB59" s="45">
        <f t="shared" si="970"/>
        <v>2015</v>
      </c>
      <c r="GC59" s="45">
        <f t="shared" si="970"/>
        <v>2015</v>
      </c>
      <c r="GD59" s="45">
        <f t="shared" si="970"/>
        <v>2015</v>
      </c>
      <c r="GE59" s="45">
        <f t="shared" si="970"/>
        <v>2015</v>
      </c>
      <c r="GF59" s="45">
        <f t="shared" si="970"/>
        <v>2015</v>
      </c>
      <c r="GG59" s="45">
        <f t="shared" si="970"/>
        <v>2015</v>
      </c>
      <c r="GH59" s="45">
        <f t="shared" si="970"/>
        <v>2015</v>
      </c>
      <c r="GI59" s="45">
        <f t="shared" si="970"/>
        <v>2015</v>
      </c>
      <c r="GJ59" s="45">
        <f t="shared" si="970"/>
        <v>2015</v>
      </c>
      <c r="GK59" s="45">
        <f t="shared" si="970"/>
        <v>2015</v>
      </c>
      <c r="GL59" s="45">
        <f t="shared" ref="GL59:IW59" si="971">YEAR(GL1)</f>
        <v>2015</v>
      </c>
      <c r="GM59" s="45">
        <f t="shared" si="971"/>
        <v>2015</v>
      </c>
      <c r="GN59" s="45">
        <f t="shared" si="971"/>
        <v>2015</v>
      </c>
      <c r="GO59" s="45">
        <f t="shared" si="971"/>
        <v>2015</v>
      </c>
      <c r="GP59" s="45">
        <f t="shared" si="971"/>
        <v>2015</v>
      </c>
      <c r="GQ59" s="45">
        <f t="shared" si="971"/>
        <v>2015</v>
      </c>
      <c r="GR59" s="45">
        <f t="shared" si="971"/>
        <v>2015</v>
      </c>
      <c r="GS59" s="45">
        <f t="shared" si="971"/>
        <v>2015</v>
      </c>
      <c r="GT59" s="45">
        <f t="shared" si="971"/>
        <v>2015</v>
      </c>
      <c r="GU59" s="45">
        <f t="shared" si="971"/>
        <v>2015</v>
      </c>
      <c r="GV59" s="45">
        <f t="shared" si="971"/>
        <v>2015</v>
      </c>
      <c r="GW59" s="45">
        <f t="shared" si="971"/>
        <v>2015</v>
      </c>
      <c r="GX59" s="45">
        <f t="shared" si="971"/>
        <v>2015</v>
      </c>
      <c r="GY59" s="45">
        <f t="shared" si="971"/>
        <v>2015</v>
      </c>
      <c r="GZ59" s="45">
        <f t="shared" si="971"/>
        <v>2015</v>
      </c>
      <c r="HA59" s="45">
        <f t="shared" si="971"/>
        <v>2015</v>
      </c>
      <c r="HB59" s="45">
        <f t="shared" si="971"/>
        <v>2015</v>
      </c>
      <c r="HC59" s="45">
        <f t="shared" si="971"/>
        <v>2015</v>
      </c>
      <c r="HD59" s="45">
        <f t="shared" si="971"/>
        <v>2015</v>
      </c>
      <c r="HE59" s="45">
        <f t="shared" si="971"/>
        <v>2015</v>
      </c>
      <c r="HF59" s="45">
        <f t="shared" si="971"/>
        <v>2015</v>
      </c>
      <c r="HG59" s="45">
        <f t="shared" si="971"/>
        <v>2015</v>
      </c>
      <c r="HH59" s="45">
        <f t="shared" si="971"/>
        <v>2015</v>
      </c>
      <c r="HI59" s="45">
        <f t="shared" si="971"/>
        <v>2015</v>
      </c>
      <c r="HJ59" s="45">
        <f t="shared" si="971"/>
        <v>2015</v>
      </c>
      <c r="HK59" s="45">
        <f t="shared" si="971"/>
        <v>2015</v>
      </c>
      <c r="HL59" s="45">
        <f t="shared" si="971"/>
        <v>2015</v>
      </c>
      <c r="HM59" s="45">
        <f t="shared" si="971"/>
        <v>2015</v>
      </c>
      <c r="HN59" s="45">
        <f t="shared" si="971"/>
        <v>2015</v>
      </c>
      <c r="HO59" s="45">
        <f t="shared" si="971"/>
        <v>2015</v>
      </c>
      <c r="HP59" s="45">
        <f t="shared" si="971"/>
        <v>2015</v>
      </c>
      <c r="HQ59" s="45">
        <f t="shared" si="971"/>
        <v>2015</v>
      </c>
      <c r="HR59" s="45">
        <f t="shared" si="971"/>
        <v>2015</v>
      </c>
      <c r="HS59" s="45">
        <f t="shared" si="971"/>
        <v>2015</v>
      </c>
      <c r="HT59" s="45">
        <f t="shared" si="971"/>
        <v>2015</v>
      </c>
      <c r="HU59" s="45">
        <f t="shared" si="971"/>
        <v>2015</v>
      </c>
      <c r="HV59" s="45">
        <f t="shared" si="971"/>
        <v>2015</v>
      </c>
      <c r="HW59" s="45">
        <f t="shared" si="971"/>
        <v>2015</v>
      </c>
      <c r="HX59" s="45">
        <f t="shared" si="971"/>
        <v>2015</v>
      </c>
      <c r="HY59" s="45">
        <f t="shared" si="971"/>
        <v>2015</v>
      </c>
      <c r="HZ59" s="45">
        <f t="shared" si="971"/>
        <v>2015</v>
      </c>
      <c r="IA59" s="45">
        <f t="shared" si="971"/>
        <v>2015</v>
      </c>
      <c r="IB59" s="45">
        <f t="shared" si="971"/>
        <v>2015</v>
      </c>
      <c r="IC59" s="45">
        <f t="shared" si="971"/>
        <v>2015</v>
      </c>
      <c r="ID59" s="45">
        <f t="shared" si="971"/>
        <v>2015</v>
      </c>
      <c r="IE59" s="45">
        <f t="shared" si="971"/>
        <v>2015</v>
      </c>
      <c r="IF59" s="45">
        <f t="shared" si="971"/>
        <v>2015</v>
      </c>
      <c r="IG59" s="45">
        <f t="shared" si="971"/>
        <v>2015</v>
      </c>
      <c r="IH59" s="45">
        <f t="shared" si="971"/>
        <v>2015</v>
      </c>
      <c r="II59" s="45">
        <f t="shared" si="971"/>
        <v>2015</v>
      </c>
      <c r="IJ59" s="45">
        <f t="shared" si="971"/>
        <v>2015</v>
      </c>
      <c r="IK59" s="45">
        <f t="shared" si="971"/>
        <v>2015</v>
      </c>
      <c r="IL59" s="45">
        <f t="shared" si="971"/>
        <v>2015</v>
      </c>
      <c r="IM59" s="45">
        <f t="shared" si="971"/>
        <v>2015</v>
      </c>
      <c r="IN59" s="45">
        <f t="shared" si="971"/>
        <v>2015</v>
      </c>
      <c r="IO59" s="45">
        <f t="shared" si="971"/>
        <v>2015</v>
      </c>
      <c r="IP59" s="45">
        <f t="shared" si="971"/>
        <v>2015</v>
      </c>
      <c r="IQ59" s="45">
        <f t="shared" si="971"/>
        <v>2015</v>
      </c>
      <c r="IR59" s="45">
        <f t="shared" si="971"/>
        <v>2015</v>
      </c>
      <c r="IS59" s="45">
        <f t="shared" si="971"/>
        <v>2016</v>
      </c>
      <c r="IT59" s="45">
        <f t="shared" si="971"/>
        <v>2016</v>
      </c>
      <c r="IU59" s="45">
        <f t="shared" si="971"/>
        <v>2016</v>
      </c>
      <c r="IV59" s="45">
        <f t="shared" si="971"/>
        <v>2016</v>
      </c>
      <c r="IW59" s="45">
        <f t="shared" si="971"/>
        <v>2016</v>
      </c>
      <c r="IX59" s="45">
        <f t="shared" ref="IX59:LI59" si="972">YEAR(IX1)</f>
        <v>2016</v>
      </c>
      <c r="IY59" s="45">
        <f t="shared" si="972"/>
        <v>2016</v>
      </c>
      <c r="IZ59" s="45">
        <f t="shared" si="972"/>
        <v>2016</v>
      </c>
      <c r="JA59" s="45">
        <f t="shared" si="972"/>
        <v>2016</v>
      </c>
      <c r="JB59" s="45">
        <f t="shared" si="972"/>
        <v>2016</v>
      </c>
      <c r="JC59" s="45">
        <f t="shared" si="972"/>
        <v>2016</v>
      </c>
      <c r="JD59" s="45">
        <f t="shared" si="972"/>
        <v>2016</v>
      </c>
      <c r="JE59" s="45">
        <f t="shared" si="972"/>
        <v>2016</v>
      </c>
      <c r="JF59" s="45">
        <f t="shared" si="972"/>
        <v>2016</v>
      </c>
      <c r="JG59" s="45">
        <f t="shared" si="972"/>
        <v>2016</v>
      </c>
      <c r="JH59" s="45">
        <f t="shared" si="972"/>
        <v>2016</v>
      </c>
      <c r="JI59" s="45">
        <f t="shared" si="972"/>
        <v>2016</v>
      </c>
      <c r="JJ59" s="45">
        <f t="shared" si="972"/>
        <v>2016</v>
      </c>
      <c r="JK59" s="45">
        <f t="shared" si="972"/>
        <v>2016</v>
      </c>
      <c r="JL59" s="45">
        <f t="shared" si="972"/>
        <v>2016</v>
      </c>
      <c r="JM59" s="45">
        <f t="shared" si="972"/>
        <v>2016</v>
      </c>
      <c r="JN59" s="45">
        <f t="shared" si="972"/>
        <v>2016</v>
      </c>
      <c r="JO59" s="45">
        <f t="shared" si="972"/>
        <v>2016</v>
      </c>
      <c r="JP59" s="45">
        <f t="shared" si="972"/>
        <v>2016</v>
      </c>
      <c r="JQ59" s="45">
        <f t="shared" si="972"/>
        <v>2016</v>
      </c>
      <c r="JR59" s="45">
        <f t="shared" si="972"/>
        <v>2016</v>
      </c>
      <c r="JS59" s="45">
        <f t="shared" si="972"/>
        <v>2016</v>
      </c>
      <c r="JT59" s="45">
        <f t="shared" si="972"/>
        <v>2016</v>
      </c>
      <c r="JU59" s="45">
        <f t="shared" si="972"/>
        <v>2016</v>
      </c>
      <c r="JV59" s="45">
        <f t="shared" si="972"/>
        <v>2016</v>
      </c>
      <c r="JW59" s="45">
        <f t="shared" si="972"/>
        <v>2016</v>
      </c>
      <c r="JX59" s="45">
        <f t="shared" si="972"/>
        <v>2016</v>
      </c>
      <c r="JY59" s="45">
        <f t="shared" si="972"/>
        <v>2016</v>
      </c>
      <c r="JZ59" s="45">
        <f t="shared" si="972"/>
        <v>2016</v>
      </c>
      <c r="KA59" s="45">
        <f t="shared" si="972"/>
        <v>2016</v>
      </c>
      <c r="KB59" s="45">
        <f t="shared" si="972"/>
        <v>2016</v>
      </c>
      <c r="KC59" s="45">
        <f t="shared" si="972"/>
        <v>2016</v>
      </c>
      <c r="KD59" s="45">
        <f t="shared" si="972"/>
        <v>2016</v>
      </c>
      <c r="KE59" s="45">
        <f t="shared" si="972"/>
        <v>2016</v>
      </c>
      <c r="KF59" s="45">
        <f t="shared" si="972"/>
        <v>2016</v>
      </c>
      <c r="KG59" s="45">
        <f t="shared" si="972"/>
        <v>2016</v>
      </c>
      <c r="KH59" s="45">
        <f t="shared" si="972"/>
        <v>2016</v>
      </c>
      <c r="KI59" s="45">
        <f t="shared" si="972"/>
        <v>2016</v>
      </c>
      <c r="KJ59" s="45">
        <f t="shared" si="972"/>
        <v>2016</v>
      </c>
      <c r="KK59" s="45">
        <f t="shared" si="972"/>
        <v>2016</v>
      </c>
      <c r="KL59" s="45">
        <f t="shared" si="972"/>
        <v>2016</v>
      </c>
      <c r="KM59" s="45">
        <f t="shared" si="972"/>
        <v>2016</v>
      </c>
      <c r="KN59" s="45">
        <f t="shared" si="972"/>
        <v>2016</v>
      </c>
      <c r="KO59" s="45">
        <f t="shared" si="972"/>
        <v>2016</v>
      </c>
      <c r="KP59" s="45">
        <f t="shared" si="972"/>
        <v>2016</v>
      </c>
      <c r="KQ59" s="45">
        <f t="shared" si="972"/>
        <v>2016</v>
      </c>
      <c r="KR59" s="45">
        <f t="shared" si="972"/>
        <v>2016</v>
      </c>
      <c r="KS59" s="45">
        <f t="shared" si="972"/>
        <v>2016</v>
      </c>
      <c r="KT59" s="45">
        <f t="shared" si="972"/>
        <v>2016</v>
      </c>
      <c r="KU59" s="45">
        <f t="shared" si="972"/>
        <v>2016</v>
      </c>
      <c r="KV59" s="45">
        <f t="shared" si="972"/>
        <v>2016</v>
      </c>
      <c r="KW59" s="45">
        <f t="shared" si="972"/>
        <v>2016</v>
      </c>
      <c r="KX59" s="45">
        <f t="shared" si="972"/>
        <v>2016</v>
      </c>
      <c r="KY59" s="45">
        <f t="shared" si="972"/>
        <v>2016</v>
      </c>
      <c r="KZ59" s="45">
        <f t="shared" si="972"/>
        <v>2016</v>
      </c>
      <c r="LA59" s="45">
        <f t="shared" si="972"/>
        <v>2016</v>
      </c>
      <c r="LB59" s="45">
        <f t="shared" si="972"/>
        <v>2016</v>
      </c>
      <c r="LC59" s="45">
        <f t="shared" si="972"/>
        <v>2016</v>
      </c>
      <c r="LD59" s="45">
        <f t="shared" si="972"/>
        <v>2016</v>
      </c>
      <c r="LE59" s="45">
        <f t="shared" si="972"/>
        <v>2016</v>
      </c>
      <c r="LF59" s="45">
        <f t="shared" si="972"/>
        <v>2016</v>
      </c>
      <c r="LG59" s="45">
        <f t="shared" si="972"/>
        <v>2016</v>
      </c>
      <c r="LH59" s="45">
        <f t="shared" si="972"/>
        <v>2016</v>
      </c>
      <c r="LI59" s="45">
        <f t="shared" si="972"/>
        <v>2016</v>
      </c>
      <c r="LJ59" s="45">
        <f t="shared" ref="LJ59:NU59" si="973">YEAR(LJ1)</f>
        <v>2016</v>
      </c>
      <c r="LK59" s="45">
        <f t="shared" si="973"/>
        <v>2016</v>
      </c>
      <c r="LL59" s="45">
        <f t="shared" si="973"/>
        <v>2016</v>
      </c>
      <c r="LM59" s="45">
        <f t="shared" si="973"/>
        <v>2016</v>
      </c>
      <c r="LN59" s="45">
        <f t="shared" si="973"/>
        <v>2016</v>
      </c>
      <c r="LO59" s="45">
        <f t="shared" si="973"/>
        <v>2016</v>
      </c>
      <c r="LP59" s="45">
        <f t="shared" si="973"/>
        <v>2016</v>
      </c>
      <c r="LQ59" s="45">
        <f t="shared" si="973"/>
        <v>2016</v>
      </c>
      <c r="LR59" s="45">
        <f t="shared" si="973"/>
        <v>2016</v>
      </c>
      <c r="LS59" s="45">
        <f t="shared" si="973"/>
        <v>2016</v>
      </c>
      <c r="LT59" s="45">
        <f t="shared" si="973"/>
        <v>2016</v>
      </c>
      <c r="LU59" s="45">
        <f t="shared" si="973"/>
        <v>2016</v>
      </c>
      <c r="LV59" s="45">
        <f t="shared" si="973"/>
        <v>2016</v>
      </c>
      <c r="LW59" s="45">
        <f t="shared" si="973"/>
        <v>2016</v>
      </c>
      <c r="LX59" s="45">
        <f t="shared" si="973"/>
        <v>2016</v>
      </c>
      <c r="LY59" s="45">
        <f t="shared" si="973"/>
        <v>2016</v>
      </c>
      <c r="LZ59" s="45">
        <f t="shared" si="973"/>
        <v>2016</v>
      </c>
      <c r="MA59" s="45">
        <f t="shared" si="973"/>
        <v>2016</v>
      </c>
      <c r="MB59" s="45">
        <f t="shared" si="973"/>
        <v>2016</v>
      </c>
      <c r="MC59" s="45">
        <f t="shared" si="973"/>
        <v>2016</v>
      </c>
      <c r="MD59" s="45">
        <f t="shared" si="973"/>
        <v>2016</v>
      </c>
      <c r="ME59" s="45">
        <f t="shared" si="973"/>
        <v>2016</v>
      </c>
      <c r="MF59" s="45">
        <f t="shared" si="973"/>
        <v>2016</v>
      </c>
      <c r="MG59" s="45">
        <f t="shared" si="973"/>
        <v>2016</v>
      </c>
      <c r="MH59" s="45">
        <f t="shared" si="973"/>
        <v>2016</v>
      </c>
      <c r="MI59" s="45">
        <f t="shared" si="973"/>
        <v>2016</v>
      </c>
      <c r="MJ59" s="45">
        <f t="shared" si="973"/>
        <v>2016</v>
      </c>
      <c r="MK59" s="45">
        <f t="shared" si="973"/>
        <v>2016</v>
      </c>
      <c r="ML59" s="45">
        <f t="shared" si="973"/>
        <v>2016</v>
      </c>
      <c r="MM59" s="45">
        <f t="shared" si="973"/>
        <v>2016</v>
      </c>
      <c r="MN59" s="45">
        <f t="shared" si="973"/>
        <v>2016</v>
      </c>
      <c r="MO59" s="45">
        <f t="shared" si="973"/>
        <v>2016</v>
      </c>
      <c r="MP59" s="45">
        <f t="shared" si="973"/>
        <v>2016</v>
      </c>
      <c r="MQ59" s="45">
        <f t="shared" si="973"/>
        <v>2016</v>
      </c>
      <c r="MR59" s="45">
        <f t="shared" si="973"/>
        <v>2016</v>
      </c>
      <c r="MS59" s="45">
        <f t="shared" si="973"/>
        <v>2016</v>
      </c>
      <c r="MT59" s="45">
        <f t="shared" si="973"/>
        <v>2016</v>
      </c>
      <c r="MU59" s="45">
        <f t="shared" si="973"/>
        <v>2016</v>
      </c>
      <c r="MV59" s="45">
        <f t="shared" si="973"/>
        <v>2016</v>
      </c>
      <c r="MW59" s="45">
        <f t="shared" si="973"/>
        <v>2016</v>
      </c>
      <c r="MX59" s="45">
        <f t="shared" si="973"/>
        <v>2016</v>
      </c>
      <c r="MY59" s="45">
        <f t="shared" si="973"/>
        <v>2016</v>
      </c>
      <c r="MZ59" s="45">
        <f t="shared" si="973"/>
        <v>2016</v>
      </c>
      <c r="NA59" s="45">
        <f t="shared" si="973"/>
        <v>2016</v>
      </c>
      <c r="NB59" s="45">
        <f t="shared" si="973"/>
        <v>2016</v>
      </c>
      <c r="NC59" s="45">
        <f t="shared" si="973"/>
        <v>2016</v>
      </c>
      <c r="ND59" s="45">
        <f t="shared" si="973"/>
        <v>2016</v>
      </c>
      <c r="NE59" s="45">
        <f t="shared" si="973"/>
        <v>2016</v>
      </c>
      <c r="NF59" s="45">
        <f t="shared" si="973"/>
        <v>2016</v>
      </c>
      <c r="NG59" s="45">
        <f t="shared" si="973"/>
        <v>2016</v>
      </c>
      <c r="NH59" s="45">
        <f t="shared" si="973"/>
        <v>2016</v>
      </c>
      <c r="NI59" s="45">
        <f t="shared" si="973"/>
        <v>2016</v>
      </c>
      <c r="NJ59" s="45">
        <f t="shared" si="973"/>
        <v>2016</v>
      </c>
      <c r="NK59" s="45">
        <f t="shared" si="973"/>
        <v>2016</v>
      </c>
      <c r="NL59" s="45">
        <f t="shared" si="973"/>
        <v>2016</v>
      </c>
      <c r="NM59" s="45">
        <f t="shared" si="973"/>
        <v>2016</v>
      </c>
      <c r="NN59" s="45">
        <f t="shared" si="973"/>
        <v>2016</v>
      </c>
      <c r="NO59" s="45">
        <f t="shared" si="973"/>
        <v>2016</v>
      </c>
      <c r="NP59" s="45">
        <f t="shared" si="973"/>
        <v>2016</v>
      </c>
      <c r="NQ59" s="45">
        <f t="shared" si="973"/>
        <v>2016</v>
      </c>
      <c r="NR59" s="45">
        <f t="shared" si="973"/>
        <v>2016</v>
      </c>
      <c r="NS59" s="45">
        <f t="shared" si="973"/>
        <v>2016</v>
      </c>
      <c r="NT59" s="45">
        <f t="shared" si="973"/>
        <v>2016</v>
      </c>
      <c r="NU59" s="45">
        <f t="shared" si="973"/>
        <v>2016</v>
      </c>
      <c r="NV59" s="45">
        <f t="shared" ref="NV59:QG59" si="974">YEAR(NV1)</f>
        <v>2016</v>
      </c>
      <c r="NW59" s="45">
        <f t="shared" si="974"/>
        <v>2016</v>
      </c>
      <c r="NX59" s="45">
        <f t="shared" si="974"/>
        <v>2016</v>
      </c>
      <c r="NY59" s="45">
        <f t="shared" si="974"/>
        <v>2016</v>
      </c>
      <c r="NZ59" s="45">
        <f t="shared" si="974"/>
        <v>2016</v>
      </c>
      <c r="OA59" s="45">
        <f t="shared" si="974"/>
        <v>2016</v>
      </c>
      <c r="OB59" s="45">
        <f t="shared" si="974"/>
        <v>2016</v>
      </c>
      <c r="OC59" s="45">
        <f t="shared" si="974"/>
        <v>2016</v>
      </c>
      <c r="OD59" s="45">
        <f t="shared" si="974"/>
        <v>2016</v>
      </c>
      <c r="OE59" s="45">
        <f t="shared" si="974"/>
        <v>2016</v>
      </c>
      <c r="OF59" s="45">
        <f t="shared" si="974"/>
        <v>2016</v>
      </c>
      <c r="OG59" s="45">
        <f t="shared" si="974"/>
        <v>2016</v>
      </c>
      <c r="OH59" s="45">
        <f t="shared" si="974"/>
        <v>2016</v>
      </c>
      <c r="OI59" s="45">
        <f t="shared" si="974"/>
        <v>2016</v>
      </c>
      <c r="OJ59" s="45">
        <f t="shared" si="974"/>
        <v>2016</v>
      </c>
      <c r="OK59" s="45">
        <f t="shared" si="974"/>
        <v>2016</v>
      </c>
      <c r="OL59" s="45">
        <f t="shared" si="974"/>
        <v>2016</v>
      </c>
      <c r="OM59" s="45">
        <f t="shared" si="974"/>
        <v>2016</v>
      </c>
      <c r="ON59" s="45">
        <f t="shared" si="974"/>
        <v>2016</v>
      </c>
      <c r="OO59" s="45">
        <f t="shared" si="974"/>
        <v>2016</v>
      </c>
      <c r="OP59" s="45">
        <f t="shared" si="974"/>
        <v>2016</v>
      </c>
      <c r="OQ59" s="45">
        <f t="shared" si="974"/>
        <v>2016</v>
      </c>
      <c r="OR59" s="45">
        <f t="shared" si="974"/>
        <v>2016</v>
      </c>
      <c r="OS59" s="45">
        <f t="shared" si="974"/>
        <v>2016</v>
      </c>
      <c r="OT59" s="45">
        <f t="shared" si="974"/>
        <v>2016</v>
      </c>
      <c r="OU59" s="45">
        <f t="shared" si="974"/>
        <v>2016</v>
      </c>
      <c r="OV59" s="45">
        <f t="shared" si="974"/>
        <v>2016</v>
      </c>
      <c r="OW59" s="45">
        <f t="shared" si="974"/>
        <v>2016</v>
      </c>
      <c r="OX59" s="45">
        <f t="shared" si="974"/>
        <v>2016</v>
      </c>
      <c r="OY59" s="45">
        <f t="shared" si="974"/>
        <v>2016</v>
      </c>
      <c r="OZ59" s="45">
        <f t="shared" si="974"/>
        <v>2016</v>
      </c>
      <c r="PA59" s="45">
        <f t="shared" si="974"/>
        <v>2016</v>
      </c>
      <c r="PB59" s="45">
        <f t="shared" si="974"/>
        <v>2016</v>
      </c>
      <c r="PC59" s="45">
        <f t="shared" si="974"/>
        <v>2016</v>
      </c>
      <c r="PD59" s="45">
        <f t="shared" si="974"/>
        <v>2016</v>
      </c>
      <c r="PE59" s="45">
        <f t="shared" si="974"/>
        <v>2016</v>
      </c>
      <c r="PF59" s="45">
        <f t="shared" si="974"/>
        <v>2016</v>
      </c>
      <c r="PG59" s="45">
        <f t="shared" si="974"/>
        <v>2016</v>
      </c>
      <c r="PH59" s="45">
        <f t="shared" si="974"/>
        <v>2016</v>
      </c>
      <c r="PI59" s="45">
        <f t="shared" si="974"/>
        <v>2016</v>
      </c>
      <c r="PJ59" s="45">
        <f t="shared" si="974"/>
        <v>2016</v>
      </c>
      <c r="PK59" s="45">
        <f t="shared" si="974"/>
        <v>2016</v>
      </c>
      <c r="PL59" s="45">
        <f t="shared" si="974"/>
        <v>2016</v>
      </c>
      <c r="PM59" s="45">
        <f t="shared" si="974"/>
        <v>2016</v>
      </c>
      <c r="PN59" s="45">
        <f t="shared" si="974"/>
        <v>2016</v>
      </c>
      <c r="PO59" s="45">
        <f t="shared" si="974"/>
        <v>2016</v>
      </c>
      <c r="PP59" s="45">
        <f t="shared" si="974"/>
        <v>2016</v>
      </c>
      <c r="PQ59" s="45">
        <f t="shared" si="974"/>
        <v>2016</v>
      </c>
      <c r="PR59" s="45">
        <f t="shared" si="974"/>
        <v>2016</v>
      </c>
      <c r="PS59" s="45">
        <f t="shared" si="974"/>
        <v>2016</v>
      </c>
      <c r="PT59" s="45">
        <f t="shared" si="974"/>
        <v>2016</v>
      </c>
      <c r="PU59" s="45">
        <f t="shared" si="974"/>
        <v>2016</v>
      </c>
      <c r="PV59" s="45">
        <f t="shared" si="974"/>
        <v>2016</v>
      </c>
      <c r="PW59" s="45">
        <f t="shared" si="974"/>
        <v>2016</v>
      </c>
      <c r="PX59" s="45">
        <f t="shared" si="974"/>
        <v>2016</v>
      </c>
      <c r="PY59" s="45">
        <f t="shared" si="974"/>
        <v>2016</v>
      </c>
      <c r="PZ59" s="45">
        <f t="shared" si="974"/>
        <v>2016</v>
      </c>
      <c r="QA59" s="45">
        <f t="shared" si="974"/>
        <v>2016</v>
      </c>
      <c r="QB59" s="45">
        <f t="shared" si="974"/>
        <v>2016</v>
      </c>
      <c r="QC59" s="45">
        <f t="shared" si="974"/>
        <v>2016</v>
      </c>
      <c r="QD59" s="45">
        <f t="shared" si="974"/>
        <v>2016</v>
      </c>
      <c r="QE59" s="45">
        <f t="shared" si="974"/>
        <v>2016</v>
      </c>
      <c r="QF59" s="45">
        <f t="shared" si="974"/>
        <v>2016</v>
      </c>
      <c r="QG59" s="45">
        <f t="shared" si="974"/>
        <v>2016</v>
      </c>
      <c r="QH59" s="45">
        <f t="shared" ref="QH59:SS59" si="975">YEAR(QH1)</f>
        <v>2016</v>
      </c>
      <c r="QI59" s="45">
        <f t="shared" si="975"/>
        <v>2016</v>
      </c>
      <c r="QJ59" s="45">
        <f t="shared" si="975"/>
        <v>2016</v>
      </c>
      <c r="QK59" s="45">
        <f t="shared" si="975"/>
        <v>2016</v>
      </c>
      <c r="QL59" s="45">
        <f t="shared" si="975"/>
        <v>2016</v>
      </c>
      <c r="QM59" s="45">
        <f t="shared" si="975"/>
        <v>2016</v>
      </c>
      <c r="QN59" s="45">
        <f t="shared" si="975"/>
        <v>2016</v>
      </c>
      <c r="QO59" s="45">
        <f t="shared" si="975"/>
        <v>2016</v>
      </c>
      <c r="QP59" s="45">
        <f t="shared" si="975"/>
        <v>2016</v>
      </c>
      <c r="QQ59" s="45">
        <f t="shared" si="975"/>
        <v>2016</v>
      </c>
      <c r="QR59" s="45">
        <f t="shared" si="975"/>
        <v>2016</v>
      </c>
      <c r="QS59" s="45">
        <f t="shared" si="975"/>
        <v>2016</v>
      </c>
      <c r="QT59" s="45">
        <f t="shared" si="975"/>
        <v>2016</v>
      </c>
      <c r="QU59" s="45">
        <f t="shared" si="975"/>
        <v>2016</v>
      </c>
      <c r="QV59" s="45">
        <f t="shared" si="975"/>
        <v>2016</v>
      </c>
      <c r="QW59" s="45">
        <f t="shared" si="975"/>
        <v>2016</v>
      </c>
      <c r="QX59" s="45">
        <f t="shared" si="975"/>
        <v>2016</v>
      </c>
      <c r="QY59" s="45">
        <f t="shared" si="975"/>
        <v>2016</v>
      </c>
      <c r="QZ59" s="45">
        <f t="shared" si="975"/>
        <v>2016</v>
      </c>
      <c r="RA59" s="45">
        <f t="shared" si="975"/>
        <v>2016</v>
      </c>
      <c r="RB59" s="45">
        <f t="shared" si="975"/>
        <v>2016</v>
      </c>
      <c r="RC59" s="45">
        <f t="shared" si="975"/>
        <v>2016</v>
      </c>
      <c r="RD59" s="45">
        <f t="shared" si="975"/>
        <v>2016</v>
      </c>
      <c r="RE59" s="45">
        <f t="shared" si="975"/>
        <v>2016</v>
      </c>
      <c r="RF59" s="45">
        <f t="shared" si="975"/>
        <v>2016</v>
      </c>
      <c r="RG59" s="45">
        <f t="shared" si="975"/>
        <v>2016</v>
      </c>
      <c r="RH59" s="45">
        <f t="shared" si="975"/>
        <v>2016</v>
      </c>
      <c r="RI59" s="45">
        <f t="shared" si="975"/>
        <v>2016</v>
      </c>
      <c r="RJ59" s="45">
        <f t="shared" si="975"/>
        <v>2016</v>
      </c>
      <c r="RK59" s="45">
        <f t="shared" si="975"/>
        <v>2016</v>
      </c>
      <c r="RL59" s="45">
        <f t="shared" si="975"/>
        <v>2016</v>
      </c>
      <c r="RM59" s="45">
        <f t="shared" si="975"/>
        <v>2016</v>
      </c>
      <c r="RN59" s="45">
        <f t="shared" si="975"/>
        <v>2016</v>
      </c>
      <c r="RO59" s="45">
        <f t="shared" si="975"/>
        <v>2016</v>
      </c>
      <c r="RP59" s="45">
        <f t="shared" si="975"/>
        <v>2016</v>
      </c>
      <c r="RQ59" s="45">
        <f t="shared" si="975"/>
        <v>2016</v>
      </c>
      <c r="RR59" s="45">
        <f t="shared" si="975"/>
        <v>2016</v>
      </c>
      <c r="RS59" s="45">
        <f t="shared" si="975"/>
        <v>2016</v>
      </c>
      <c r="RT59" s="45">
        <f t="shared" si="975"/>
        <v>2016</v>
      </c>
      <c r="RU59" s="45">
        <f t="shared" si="975"/>
        <v>2016</v>
      </c>
      <c r="RV59" s="45">
        <f t="shared" si="975"/>
        <v>2016</v>
      </c>
      <c r="RW59" s="45">
        <f t="shared" si="975"/>
        <v>2016</v>
      </c>
      <c r="RX59" s="45">
        <f t="shared" si="975"/>
        <v>2016</v>
      </c>
      <c r="RY59" s="45">
        <f t="shared" si="975"/>
        <v>2016</v>
      </c>
      <c r="RZ59" s="45">
        <f t="shared" si="975"/>
        <v>2016</v>
      </c>
      <c r="SA59" s="45">
        <f t="shared" si="975"/>
        <v>2016</v>
      </c>
      <c r="SB59" s="45">
        <f t="shared" si="975"/>
        <v>2016</v>
      </c>
      <c r="SC59" s="45">
        <f t="shared" si="975"/>
        <v>2016</v>
      </c>
      <c r="SD59" s="45">
        <f t="shared" si="975"/>
        <v>2016</v>
      </c>
      <c r="SE59" s="45">
        <f t="shared" si="975"/>
        <v>2016</v>
      </c>
      <c r="SF59" s="45">
        <f t="shared" si="975"/>
        <v>2016</v>
      </c>
      <c r="SG59" s="45">
        <f t="shared" si="975"/>
        <v>2016</v>
      </c>
      <c r="SH59" s="45">
        <f t="shared" si="975"/>
        <v>2017</v>
      </c>
      <c r="SI59" s="45">
        <f t="shared" si="975"/>
        <v>2017</v>
      </c>
      <c r="SJ59" s="45">
        <f t="shared" si="975"/>
        <v>2017</v>
      </c>
      <c r="SK59" s="45">
        <f t="shared" si="975"/>
        <v>2017</v>
      </c>
      <c r="SL59" s="45">
        <f t="shared" si="975"/>
        <v>2017</v>
      </c>
      <c r="SM59" s="45">
        <f t="shared" si="975"/>
        <v>2017</v>
      </c>
      <c r="SN59" s="45">
        <f t="shared" si="975"/>
        <v>2017</v>
      </c>
      <c r="SO59" s="45">
        <f t="shared" si="975"/>
        <v>2017</v>
      </c>
      <c r="SP59" s="45">
        <f t="shared" si="975"/>
        <v>2017</v>
      </c>
      <c r="SQ59" s="45">
        <f t="shared" si="975"/>
        <v>2017</v>
      </c>
      <c r="SR59" s="45">
        <f t="shared" si="975"/>
        <v>2017</v>
      </c>
      <c r="SS59" s="45">
        <f t="shared" si="975"/>
        <v>2017</v>
      </c>
      <c r="ST59" s="45">
        <f t="shared" ref="ST59:VE59" si="976">YEAR(ST1)</f>
        <v>2017</v>
      </c>
      <c r="SU59" s="45">
        <f t="shared" si="976"/>
        <v>2017</v>
      </c>
      <c r="SV59" s="45">
        <f t="shared" si="976"/>
        <v>2017</v>
      </c>
      <c r="SW59" s="45">
        <f t="shared" si="976"/>
        <v>2017</v>
      </c>
      <c r="SX59" s="45">
        <f t="shared" si="976"/>
        <v>2017</v>
      </c>
      <c r="SY59" s="45">
        <f t="shared" si="976"/>
        <v>2017</v>
      </c>
      <c r="SZ59" s="45">
        <f t="shared" si="976"/>
        <v>2017</v>
      </c>
      <c r="TA59" s="45">
        <f t="shared" si="976"/>
        <v>2017</v>
      </c>
      <c r="TB59" s="45">
        <f t="shared" si="976"/>
        <v>2017</v>
      </c>
      <c r="TC59" s="45">
        <f t="shared" si="976"/>
        <v>2017</v>
      </c>
      <c r="TD59" s="45">
        <f t="shared" si="976"/>
        <v>2017</v>
      </c>
      <c r="TE59" s="45">
        <f t="shared" si="976"/>
        <v>2017</v>
      </c>
      <c r="TF59" s="45">
        <f t="shared" si="976"/>
        <v>2017</v>
      </c>
      <c r="TG59" s="45">
        <f t="shared" si="976"/>
        <v>2017</v>
      </c>
      <c r="TH59" s="45">
        <f t="shared" si="976"/>
        <v>2017</v>
      </c>
      <c r="TI59" s="45">
        <f t="shared" si="976"/>
        <v>2017</v>
      </c>
      <c r="TJ59" s="45">
        <f t="shared" si="976"/>
        <v>2017</v>
      </c>
      <c r="TK59" s="45">
        <f t="shared" si="976"/>
        <v>2017</v>
      </c>
      <c r="TL59" s="45">
        <f t="shared" si="976"/>
        <v>2017</v>
      </c>
      <c r="TM59" s="45">
        <f t="shared" si="976"/>
        <v>2017</v>
      </c>
      <c r="TN59" s="45">
        <f t="shared" si="976"/>
        <v>2017</v>
      </c>
      <c r="TO59" s="45">
        <f t="shared" si="976"/>
        <v>2017</v>
      </c>
      <c r="TP59" s="45">
        <f t="shared" si="976"/>
        <v>2017</v>
      </c>
      <c r="TQ59" s="45">
        <f t="shared" si="976"/>
        <v>2017</v>
      </c>
      <c r="TR59" s="45">
        <f t="shared" si="976"/>
        <v>2017</v>
      </c>
      <c r="TS59" s="45">
        <f t="shared" si="976"/>
        <v>2017</v>
      </c>
      <c r="TT59" s="45">
        <f t="shared" si="976"/>
        <v>2017</v>
      </c>
      <c r="TU59" s="45">
        <f t="shared" si="976"/>
        <v>2017</v>
      </c>
      <c r="TV59" s="45">
        <f t="shared" si="976"/>
        <v>2017</v>
      </c>
      <c r="TW59" s="45">
        <f t="shared" si="976"/>
        <v>2017</v>
      </c>
      <c r="TX59" s="45">
        <f t="shared" si="976"/>
        <v>2017</v>
      </c>
      <c r="TY59" s="45">
        <f t="shared" si="976"/>
        <v>2017</v>
      </c>
      <c r="TZ59" s="45">
        <f t="shared" si="976"/>
        <v>2017</v>
      </c>
      <c r="UA59" s="45">
        <f t="shared" si="976"/>
        <v>2017</v>
      </c>
      <c r="UB59" s="45">
        <f t="shared" si="976"/>
        <v>2017</v>
      </c>
      <c r="UC59" s="45">
        <f t="shared" si="976"/>
        <v>2017</v>
      </c>
      <c r="UD59" s="45">
        <f t="shared" si="976"/>
        <v>2017</v>
      </c>
      <c r="UE59" s="45">
        <f t="shared" si="976"/>
        <v>2017</v>
      </c>
      <c r="UF59" s="45">
        <f t="shared" si="976"/>
        <v>2017</v>
      </c>
      <c r="UG59" s="45">
        <f t="shared" si="976"/>
        <v>2017</v>
      </c>
      <c r="UH59" s="45">
        <f t="shared" si="976"/>
        <v>2017</v>
      </c>
      <c r="UI59" s="45">
        <f t="shared" si="976"/>
        <v>2017</v>
      </c>
      <c r="UJ59" s="45">
        <f t="shared" si="976"/>
        <v>2017</v>
      </c>
      <c r="UK59" s="45">
        <f t="shared" si="976"/>
        <v>2017</v>
      </c>
      <c r="UL59" s="45">
        <f t="shared" si="976"/>
        <v>2017</v>
      </c>
      <c r="UM59" s="45">
        <f t="shared" si="976"/>
        <v>2017</v>
      </c>
      <c r="UN59" s="45">
        <f t="shared" si="976"/>
        <v>2017</v>
      </c>
      <c r="UO59" s="45">
        <f t="shared" si="976"/>
        <v>2017</v>
      </c>
      <c r="UP59" s="45">
        <f t="shared" si="976"/>
        <v>2017</v>
      </c>
      <c r="UQ59" s="45">
        <f t="shared" si="976"/>
        <v>2017</v>
      </c>
      <c r="UR59" s="45">
        <f t="shared" si="976"/>
        <v>2017</v>
      </c>
      <c r="US59" s="45">
        <f t="shared" si="976"/>
        <v>2017</v>
      </c>
      <c r="UT59" s="45">
        <f t="shared" si="976"/>
        <v>2017</v>
      </c>
      <c r="UU59" s="45">
        <f t="shared" si="976"/>
        <v>2017</v>
      </c>
      <c r="UV59" s="45">
        <f t="shared" si="976"/>
        <v>2017</v>
      </c>
      <c r="UW59" s="45">
        <f t="shared" si="976"/>
        <v>2017</v>
      </c>
      <c r="UX59" s="45">
        <f t="shared" si="976"/>
        <v>2017</v>
      </c>
      <c r="UY59" s="45">
        <f t="shared" si="976"/>
        <v>2017</v>
      </c>
      <c r="UZ59" s="45">
        <f t="shared" si="976"/>
        <v>2017</v>
      </c>
      <c r="VA59" s="45">
        <f t="shared" si="976"/>
        <v>2017</v>
      </c>
      <c r="VB59" s="45">
        <f t="shared" si="976"/>
        <v>2017</v>
      </c>
      <c r="VC59" s="45">
        <f t="shared" si="976"/>
        <v>2017</v>
      </c>
      <c r="VD59" s="45">
        <f t="shared" si="976"/>
        <v>2017</v>
      </c>
      <c r="VE59" s="45">
        <f t="shared" si="976"/>
        <v>2017</v>
      </c>
      <c r="VF59" s="45">
        <f t="shared" ref="VF59:XQ59" si="977">YEAR(VF1)</f>
        <v>2017</v>
      </c>
      <c r="VG59" s="45">
        <f t="shared" si="977"/>
        <v>2017</v>
      </c>
      <c r="VH59" s="45">
        <f t="shared" si="977"/>
        <v>2017</v>
      </c>
      <c r="VI59" s="45">
        <f t="shared" si="977"/>
        <v>2017</v>
      </c>
      <c r="VJ59" s="45">
        <f t="shared" si="977"/>
        <v>2017</v>
      </c>
      <c r="VK59" s="45">
        <f t="shared" si="977"/>
        <v>2017</v>
      </c>
      <c r="VL59" s="45">
        <f t="shared" si="977"/>
        <v>2017</v>
      </c>
      <c r="VM59" s="45">
        <f t="shared" si="977"/>
        <v>2017</v>
      </c>
      <c r="VN59" s="45">
        <f t="shared" si="977"/>
        <v>2017</v>
      </c>
      <c r="VO59" s="45">
        <f t="shared" si="977"/>
        <v>2017</v>
      </c>
      <c r="VP59" s="45">
        <f t="shared" si="977"/>
        <v>2017</v>
      </c>
      <c r="VQ59" s="45">
        <f t="shared" si="977"/>
        <v>2017</v>
      </c>
      <c r="VR59" s="45">
        <f t="shared" si="977"/>
        <v>2017</v>
      </c>
      <c r="VS59" s="45">
        <f t="shared" si="977"/>
        <v>2017</v>
      </c>
      <c r="VT59" s="45">
        <f t="shared" si="977"/>
        <v>2017</v>
      </c>
      <c r="VU59" s="45">
        <f t="shared" si="977"/>
        <v>2017</v>
      </c>
      <c r="VV59" s="45">
        <f t="shared" si="977"/>
        <v>2017</v>
      </c>
      <c r="VW59" s="45">
        <f t="shared" si="977"/>
        <v>2017</v>
      </c>
      <c r="VX59" s="45">
        <f t="shared" si="977"/>
        <v>2017</v>
      </c>
      <c r="VY59" s="45">
        <f t="shared" si="977"/>
        <v>2017</v>
      </c>
      <c r="VZ59" s="45">
        <f t="shared" si="977"/>
        <v>2017</v>
      </c>
      <c r="WA59" s="45">
        <f t="shared" si="977"/>
        <v>2017</v>
      </c>
      <c r="WB59" s="45">
        <f t="shared" si="977"/>
        <v>2017</v>
      </c>
      <c r="WC59" s="45">
        <f t="shared" si="977"/>
        <v>2017</v>
      </c>
      <c r="WD59" s="45">
        <f t="shared" si="977"/>
        <v>2017</v>
      </c>
      <c r="WE59" s="45">
        <f t="shared" si="977"/>
        <v>2017</v>
      </c>
      <c r="WF59" s="45">
        <f t="shared" si="977"/>
        <v>2017</v>
      </c>
      <c r="WG59" s="45">
        <f t="shared" si="977"/>
        <v>2017</v>
      </c>
      <c r="WH59" s="45">
        <f t="shared" si="977"/>
        <v>2017</v>
      </c>
      <c r="WI59" s="45">
        <f t="shared" si="977"/>
        <v>2017</v>
      </c>
      <c r="WJ59" s="45">
        <f t="shared" si="977"/>
        <v>2017</v>
      </c>
      <c r="WK59" s="45">
        <f t="shared" si="977"/>
        <v>2017</v>
      </c>
      <c r="WL59" s="45">
        <f t="shared" si="977"/>
        <v>2017</v>
      </c>
      <c r="WM59" s="45">
        <f t="shared" si="977"/>
        <v>2017</v>
      </c>
      <c r="WN59" s="45">
        <f t="shared" si="977"/>
        <v>2017</v>
      </c>
      <c r="WO59" s="45">
        <f t="shared" si="977"/>
        <v>2017</v>
      </c>
      <c r="WP59" s="45">
        <f t="shared" si="977"/>
        <v>2017</v>
      </c>
      <c r="WQ59" s="45">
        <f t="shared" si="977"/>
        <v>2017</v>
      </c>
      <c r="WR59" s="45">
        <f t="shared" si="977"/>
        <v>2017</v>
      </c>
      <c r="WS59" s="45">
        <f t="shared" si="977"/>
        <v>2017</v>
      </c>
      <c r="WT59" s="45">
        <f t="shared" si="977"/>
        <v>2017</v>
      </c>
      <c r="WU59" s="45">
        <f t="shared" si="977"/>
        <v>2017</v>
      </c>
      <c r="WV59" s="45">
        <f t="shared" si="977"/>
        <v>2017</v>
      </c>
      <c r="WW59" s="45">
        <f t="shared" si="977"/>
        <v>2017</v>
      </c>
      <c r="WX59" s="45">
        <f t="shared" si="977"/>
        <v>2017</v>
      </c>
      <c r="WY59" s="45">
        <f t="shared" si="977"/>
        <v>2017</v>
      </c>
      <c r="WZ59" s="45">
        <f t="shared" si="977"/>
        <v>2017</v>
      </c>
      <c r="XA59" s="45">
        <f t="shared" si="977"/>
        <v>2017</v>
      </c>
      <c r="XB59" s="45">
        <f t="shared" si="977"/>
        <v>2017</v>
      </c>
      <c r="XC59" s="45">
        <f t="shared" si="977"/>
        <v>2017</v>
      </c>
      <c r="XD59" s="45">
        <f t="shared" si="977"/>
        <v>2017</v>
      </c>
      <c r="XE59" s="45">
        <f t="shared" si="977"/>
        <v>2017</v>
      </c>
      <c r="XF59" s="45">
        <f t="shared" si="977"/>
        <v>2017</v>
      </c>
      <c r="XG59" s="45">
        <f t="shared" si="977"/>
        <v>2017</v>
      </c>
      <c r="XH59" s="45">
        <f t="shared" si="977"/>
        <v>2017</v>
      </c>
      <c r="XI59" s="45">
        <f t="shared" si="977"/>
        <v>2017</v>
      </c>
      <c r="XJ59" s="45">
        <f t="shared" si="977"/>
        <v>2017</v>
      </c>
      <c r="XK59" s="45">
        <f t="shared" si="977"/>
        <v>2017</v>
      </c>
      <c r="XL59" s="45">
        <f t="shared" si="977"/>
        <v>2017</v>
      </c>
      <c r="XM59" s="45">
        <f t="shared" si="977"/>
        <v>2017</v>
      </c>
      <c r="XN59" s="45">
        <f t="shared" si="977"/>
        <v>2017</v>
      </c>
      <c r="XO59" s="45">
        <f t="shared" si="977"/>
        <v>2017</v>
      </c>
      <c r="XP59" s="45">
        <f t="shared" si="977"/>
        <v>2017</v>
      </c>
      <c r="XQ59" s="45">
        <f t="shared" si="977"/>
        <v>2017</v>
      </c>
      <c r="XR59" s="45">
        <f t="shared" ref="XR59:XW59" si="978">YEAR(XR1)</f>
        <v>2017</v>
      </c>
      <c r="XS59" s="45">
        <f t="shared" si="978"/>
        <v>2017</v>
      </c>
      <c r="XT59" s="45">
        <f t="shared" si="978"/>
        <v>2017</v>
      </c>
      <c r="XU59" s="45">
        <f t="shared" si="978"/>
        <v>2017</v>
      </c>
      <c r="XV59" s="45">
        <f t="shared" si="978"/>
        <v>2017</v>
      </c>
      <c r="XW59" s="45">
        <f t="shared" si="978"/>
        <v>2017</v>
      </c>
      <c r="XX59" s="45"/>
      <c r="XY59" s="45"/>
      <c r="XZ59" s="45"/>
      <c r="YA59" s="45"/>
      <c r="YB59" s="45"/>
      <c r="YC59" s="45"/>
      <c r="YD59" s="45"/>
      <c r="YE59" s="45"/>
      <c r="YF59" s="45"/>
      <c r="YG59" s="45"/>
      <c r="YH59" s="45"/>
      <c r="YI59" s="45"/>
      <c r="YJ59" s="45"/>
      <c r="YK59" s="45"/>
      <c r="YL59" s="45"/>
      <c r="YM59" s="45"/>
      <c r="YN59" s="45"/>
      <c r="YO59" s="45"/>
      <c r="YP59" s="45"/>
      <c r="YQ59" s="45"/>
      <c r="YR59" s="45"/>
      <c r="YS59" s="45"/>
      <c r="YT59" s="45"/>
      <c r="YU59" s="45"/>
      <c r="YV59" s="45"/>
      <c r="YW59" s="45"/>
      <c r="YX59" s="45"/>
      <c r="YY59" s="45"/>
      <c r="YZ59" s="45"/>
      <c r="ZA59" s="45"/>
      <c r="ZB59" s="45"/>
      <c r="ZC59" s="45"/>
      <c r="ZD59" s="45"/>
      <c r="ZE59" s="45"/>
      <c r="ZF59" s="45"/>
      <c r="ZG59" s="45"/>
      <c r="ZH59" s="45"/>
      <c r="ZI59" s="45"/>
      <c r="ZJ59" s="45"/>
      <c r="ZK59" s="45"/>
      <c r="ZL59" s="45"/>
      <c r="ZM59" s="45"/>
      <c r="ZN59" s="45"/>
      <c r="ZO59" s="45"/>
      <c r="ZP59" s="45"/>
      <c r="ZQ59" s="45"/>
      <c r="ZR59" s="45"/>
      <c r="ZS59" s="45"/>
      <c r="ZT59" s="45"/>
      <c r="ZU59" s="45"/>
      <c r="ZV59" s="45"/>
      <c r="ZW59" s="45"/>
      <c r="ZX59" s="45"/>
      <c r="ZY59" s="45"/>
      <c r="ZZ59" s="45"/>
      <c r="AAA59" s="45"/>
      <c r="AAB59" s="45"/>
      <c r="AAC59" s="45"/>
      <c r="AAD59" s="45"/>
      <c r="AAE59" s="45"/>
      <c r="AAF59" s="45"/>
      <c r="AAG59" s="45"/>
      <c r="AAH59" s="45"/>
      <c r="AAI59" s="45"/>
      <c r="AAJ59" s="45"/>
      <c r="AAK59" s="45"/>
      <c r="AAL59" s="45"/>
      <c r="AAM59" s="45"/>
      <c r="AAN59" s="45"/>
      <c r="AAO59" s="45"/>
      <c r="AAP59" s="45"/>
      <c r="AAQ59" s="45"/>
      <c r="AAR59" s="45"/>
      <c r="AAS59" s="45"/>
      <c r="AAT59" s="45"/>
      <c r="AAU59" s="45"/>
      <c r="AAV59" s="45"/>
      <c r="AAW59" s="45"/>
      <c r="AAX59" s="45"/>
      <c r="AAY59" s="45"/>
      <c r="AAZ59" s="45"/>
      <c r="ABA59" s="45"/>
      <c r="ABB59" s="45"/>
      <c r="ABC59" s="45"/>
      <c r="ABD59" s="45"/>
      <c r="ABE59" s="45"/>
      <c r="ABF59" s="45"/>
      <c r="ABG59" s="45"/>
      <c r="ABH59" s="45"/>
      <c r="ABI59" s="45"/>
      <c r="ABJ59" s="45"/>
      <c r="ABK59" s="45"/>
      <c r="ABL59" s="45"/>
      <c r="ABM59" s="45"/>
      <c r="ABN59" s="45"/>
      <c r="ABO59" s="45"/>
      <c r="ABP59" s="45"/>
      <c r="ABQ59" s="45"/>
      <c r="ABR59" s="45"/>
      <c r="ABS59" s="45"/>
      <c r="ABT59" s="45"/>
      <c r="ABU59" s="45"/>
      <c r="ABV59" s="45"/>
      <c r="ABW59" s="45"/>
      <c r="ABX59" s="45"/>
      <c r="ABY59" s="45"/>
      <c r="ABZ59" s="45"/>
      <c r="ACA59" s="45"/>
      <c r="ACB59" s="45"/>
      <c r="ACC59" s="45"/>
      <c r="ACD59" s="45"/>
      <c r="ACE59" s="45"/>
      <c r="ACF59" s="45"/>
      <c r="ACG59" s="45"/>
      <c r="ACH59" s="45"/>
      <c r="ACI59" s="45"/>
      <c r="ACJ59" s="45"/>
      <c r="ACK59" s="45"/>
      <c r="ACL59" s="45"/>
      <c r="ACM59" s="45"/>
      <c r="ACN59" s="45"/>
      <c r="ACO59" s="45"/>
      <c r="ACP59" s="45"/>
      <c r="ACQ59" s="45"/>
      <c r="ACR59" s="45"/>
      <c r="ACS59" s="45"/>
      <c r="ACT59" s="45"/>
      <c r="ACU59" s="45"/>
      <c r="ACV59" s="45"/>
      <c r="ACW59" s="45"/>
      <c r="ACX59" s="45"/>
      <c r="ACY59" s="45"/>
      <c r="ACZ59" s="45"/>
      <c r="ADA59" s="45"/>
      <c r="ADB59" s="45"/>
      <c r="ADC59" s="45"/>
      <c r="ADD59" s="45"/>
      <c r="ADE59" s="45"/>
      <c r="ADF59" s="45"/>
      <c r="ADG59" s="45"/>
      <c r="ADH59" s="45"/>
      <c r="ADI59" s="45"/>
      <c r="ADJ59" s="45"/>
      <c r="ADK59" s="45"/>
      <c r="ADL59" s="45"/>
      <c r="ADM59" s="45"/>
      <c r="ADN59" s="45"/>
      <c r="ADO59" s="45"/>
      <c r="ADP59" s="45"/>
      <c r="ADQ59" s="45"/>
      <c r="ADR59" s="45"/>
      <c r="ADS59" s="45"/>
      <c r="ADT59" s="45"/>
      <c r="ADU59" s="45"/>
      <c r="ADV59" s="45"/>
      <c r="ADW59" s="45"/>
      <c r="ADX59" s="45"/>
      <c r="ADY59" s="45"/>
      <c r="ADZ59" s="45"/>
      <c r="AEA59" s="45"/>
      <c r="AEB59" s="45"/>
      <c r="AEC59" s="45"/>
      <c r="AED59" s="45"/>
      <c r="AEE59" s="45"/>
      <c r="AEF59" s="45"/>
      <c r="AEG59" s="45"/>
      <c r="AEH59" s="45"/>
      <c r="AEI59" s="45"/>
      <c r="AEJ59" s="45"/>
      <c r="AEK59" s="45"/>
      <c r="AEL59" s="45"/>
      <c r="AEM59" s="45"/>
      <c r="AEN59" s="45"/>
      <c r="AEO59" s="45"/>
      <c r="AEP59" s="45"/>
      <c r="AEQ59" s="45"/>
      <c r="AER59" s="45"/>
      <c r="AES59" s="45"/>
      <c r="AET59" s="45"/>
      <c r="AEU59" s="45"/>
      <c r="AEV59" s="45"/>
      <c r="AEW59" s="45"/>
      <c r="AEX59" s="45"/>
      <c r="AEY59" s="45"/>
      <c r="AEZ59" s="45"/>
      <c r="AFA59" s="45"/>
      <c r="AFB59" s="45"/>
      <c r="AFC59" s="45"/>
      <c r="AFD59" s="45"/>
      <c r="AFE59" s="45"/>
      <c r="AFF59" s="45"/>
      <c r="AFG59" s="45"/>
      <c r="AFH59" s="45"/>
      <c r="AFI59" s="45"/>
      <c r="AFJ59" s="45"/>
      <c r="AFK59" s="45"/>
      <c r="AFL59" s="45"/>
      <c r="AFM59" s="45"/>
      <c r="AFN59" s="45"/>
      <c r="AFO59" s="45"/>
      <c r="AFP59" s="45"/>
      <c r="AFQ59" s="45"/>
      <c r="AFR59" s="45"/>
      <c r="AFS59" s="45"/>
      <c r="AFT59" s="45"/>
      <c r="AFU59" s="45"/>
      <c r="AFV59" s="45"/>
      <c r="AFW59" s="45"/>
      <c r="AFX59" s="45"/>
      <c r="AFY59" s="45"/>
      <c r="AFZ59" s="45"/>
      <c r="AGA59" s="45"/>
      <c r="AGB59" s="45"/>
      <c r="AGC59" s="45"/>
      <c r="AGD59" s="45"/>
      <c r="AGE59" s="45"/>
      <c r="AGF59" s="45"/>
      <c r="AGG59" s="45"/>
      <c r="AGH59" s="45"/>
      <c r="AGI59" s="45"/>
      <c r="AGJ59" s="45"/>
      <c r="AGK59" s="45"/>
      <c r="AGL59" s="45"/>
      <c r="AGM59" s="45"/>
      <c r="AGN59" s="45"/>
      <c r="AGO59" s="45"/>
      <c r="AGP59" s="45"/>
      <c r="AGQ59" s="45"/>
      <c r="AGR59" s="45"/>
      <c r="AGS59" s="45"/>
      <c r="AGT59" s="45"/>
      <c r="AGU59" s="45"/>
      <c r="AGV59" s="45"/>
      <c r="AGW59" s="45"/>
      <c r="AGX59" s="45"/>
      <c r="AGY59" s="45"/>
      <c r="AGZ59" s="45"/>
      <c r="AHA59" s="45"/>
      <c r="AHB59" s="45"/>
      <c r="AHC59" s="45"/>
      <c r="AHD59" s="45"/>
      <c r="AHE59" s="45"/>
      <c r="AHF59" s="45"/>
      <c r="AHG59" s="45"/>
      <c r="AHH59" s="45"/>
      <c r="AHI59" s="45"/>
      <c r="AHJ59" s="45"/>
      <c r="AHK59" s="45"/>
      <c r="AHL59" s="45"/>
      <c r="AHM59" s="45"/>
      <c r="AHN59" s="45"/>
      <c r="AHO59" s="45"/>
      <c r="AHP59" s="45"/>
      <c r="AHQ59" s="45"/>
      <c r="AHR59" s="45"/>
      <c r="AHS59" s="45"/>
      <c r="AHT59" s="45"/>
      <c r="AHU59" s="45"/>
      <c r="AHV59" s="45"/>
      <c r="AHW59" s="45"/>
      <c r="AHX59" s="45"/>
      <c r="AHY59" s="45"/>
      <c r="AHZ59" s="45"/>
      <c r="AIA59" s="45"/>
      <c r="AIB59" s="45"/>
      <c r="AIC59" s="45"/>
      <c r="AID59" s="45"/>
      <c r="AIE59" s="45"/>
      <c r="AIF59" s="45"/>
      <c r="AIG59" s="45"/>
      <c r="AIH59" s="45"/>
      <c r="AII59" s="45"/>
      <c r="AIJ59" s="45"/>
      <c r="AIK59" s="45"/>
      <c r="AIL59" s="45"/>
      <c r="AIM59" s="45"/>
      <c r="AIN59" s="45"/>
      <c r="AIO59" s="45"/>
      <c r="AIP59" s="45"/>
      <c r="AIQ59" s="45"/>
      <c r="AIR59" s="45"/>
      <c r="AIS59" s="45"/>
      <c r="AIT59" s="45"/>
      <c r="AIU59" s="45"/>
      <c r="AIV59" s="45"/>
      <c r="AIW59" s="45"/>
      <c r="AIX59" s="45"/>
      <c r="AIY59" s="45"/>
      <c r="AIZ59" s="45"/>
      <c r="AJA59" s="45"/>
      <c r="AJB59" s="45"/>
      <c r="AJC59" s="45"/>
      <c r="AJD59" s="45"/>
      <c r="AJE59" s="45"/>
      <c r="AJF59" s="45"/>
      <c r="AJG59" s="45"/>
      <c r="AJH59" s="45"/>
      <c r="AJI59" s="45"/>
      <c r="AJJ59" s="45"/>
      <c r="AJK59" s="45"/>
      <c r="AJL59" s="45"/>
      <c r="AJM59" s="45"/>
      <c r="AJN59" s="45"/>
      <c r="AJO59" s="45"/>
      <c r="AJP59" s="45"/>
      <c r="AJQ59" s="45"/>
      <c r="AJR59" s="45"/>
      <c r="AJS59" s="45"/>
      <c r="AJT59" s="45"/>
      <c r="AJU59" s="45"/>
      <c r="AJV59" s="45"/>
      <c r="AJW59" s="45"/>
      <c r="AJX59" s="45"/>
      <c r="AJY59" s="45"/>
      <c r="AJZ59" s="45"/>
      <c r="AKA59" s="45"/>
      <c r="AKB59" s="45"/>
      <c r="AKC59" s="45"/>
      <c r="AKD59" s="45"/>
      <c r="AKE59" s="45"/>
      <c r="AKF59" s="45"/>
      <c r="AKG59" s="45"/>
      <c r="AKH59" s="45"/>
      <c r="AKI59" s="45"/>
      <c r="AKJ59" s="45"/>
      <c r="AKK59" s="45"/>
      <c r="AKL59" s="45"/>
      <c r="AKM59" s="45"/>
      <c r="AKN59" s="45"/>
      <c r="AKO59" s="45"/>
      <c r="AKP59" s="45"/>
      <c r="AKQ59" s="45"/>
      <c r="AKR59" s="45"/>
      <c r="AKS59" s="45"/>
      <c r="AKT59" s="45"/>
      <c r="AKU59" s="45"/>
      <c r="AKV59" s="45"/>
      <c r="AKW59" s="45"/>
      <c r="AKX59" s="45"/>
      <c r="AKY59" s="45"/>
      <c r="AKZ59" s="45"/>
      <c r="ALA59" s="45"/>
      <c r="ALB59" s="45"/>
      <c r="ALC59" s="45"/>
      <c r="ALD59" s="45"/>
      <c r="ALE59" s="45"/>
      <c r="ALF59" s="45"/>
      <c r="ALG59" s="45"/>
      <c r="ALH59" s="45"/>
      <c r="ALI59" s="45"/>
      <c r="ALJ59" s="45"/>
      <c r="ALK59" s="45"/>
      <c r="ALL59" s="45"/>
      <c r="ALM59" s="45"/>
      <c r="ALN59" s="45"/>
      <c r="ALO59" s="45"/>
      <c r="ALP59" s="45"/>
      <c r="ALQ59" s="45"/>
      <c r="ALR59" s="45"/>
      <c r="ALS59" s="45"/>
      <c r="ALT59" s="50"/>
      <c r="ALU59" s="45"/>
      <c r="ALV59" s="45"/>
      <c r="ALW59" s="45"/>
      <c r="ALX59" s="45"/>
      <c r="ALY59" s="45"/>
      <c r="ALZ59" s="45"/>
      <c r="AMA59" s="45"/>
      <c r="AMB59" s="45"/>
      <c r="AMC59" s="45"/>
      <c r="AMD59" s="45"/>
      <c r="AME59" s="45"/>
      <c r="AMF59" s="45"/>
      <c r="AMG59" s="45"/>
      <c r="AMH59" s="45"/>
      <c r="AMI59" s="45"/>
      <c r="AMJ59" s="45"/>
      <c r="AMK59" s="45"/>
      <c r="AML59" s="45"/>
      <c r="AMM59" s="45"/>
      <c r="AMN59" s="45"/>
      <c r="AMO59" s="45"/>
      <c r="AMP59" s="45"/>
      <c r="AMQ59" s="45"/>
      <c r="AMR59" s="45"/>
      <c r="AMS59" s="45"/>
      <c r="AMT59" s="45"/>
      <c r="AMU59" s="45"/>
      <c r="AMV59" s="45"/>
      <c r="AMW59" s="45"/>
      <c r="AMX59" s="45"/>
      <c r="AMY59" s="45"/>
      <c r="AMZ59" s="45"/>
      <c r="ANA59" s="45"/>
      <c r="ANB59" s="45"/>
      <c r="ANC59" s="45"/>
      <c r="AND59" s="45"/>
      <c r="ANE59" s="45"/>
      <c r="ANF59" s="45"/>
      <c r="ANG59" s="45"/>
      <c r="ANH59" s="45"/>
      <c r="ANI59" s="45"/>
      <c r="ANJ59" s="45"/>
      <c r="ANK59" s="45"/>
      <c r="ANL59" s="45"/>
      <c r="ANM59" s="45"/>
      <c r="ANN59" s="45"/>
      <c r="ANO59" s="45"/>
      <c r="ANP59" s="45"/>
      <c r="ANQ59" s="45"/>
      <c r="ANR59" s="45"/>
      <c r="ANS59" s="45"/>
      <c r="ANT59" s="45"/>
      <c r="ANU59" s="45"/>
      <c r="ANV59" s="45"/>
      <c r="ANW59" s="45"/>
      <c r="ANX59" s="45"/>
      <c r="ANY59" s="45"/>
      <c r="ANZ59" s="45"/>
      <c r="AOA59" s="45"/>
      <c r="AOB59" s="45"/>
      <c r="AOC59" s="45"/>
      <c r="AOD59" s="45"/>
      <c r="AOE59" s="45"/>
      <c r="AOF59" s="45"/>
      <c r="AOG59" s="45"/>
      <c r="AOH59" s="45"/>
      <c r="AOI59" s="45"/>
      <c r="AOJ59" s="45"/>
      <c r="AOK59" s="45"/>
      <c r="AOL59" s="45"/>
      <c r="AOM59" s="45"/>
      <c r="AON59" s="45"/>
      <c r="AOO59" s="45"/>
      <c r="AOP59" s="45"/>
      <c r="AOQ59" s="45"/>
      <c r="AOR59" s="45"/>
      <c r="AOS59" s="45"/>
      <c r="AOT59" s="45"/>
      <c r="AOU59" s="45"/>
      <c r="AOV59" s="45"/>
      <c r="AOW59" s="45"/>
      <c r="AOX59" s="45"/>
      <c r="AOY59" s="45"/>
      <c r="AOZ59" s="45"/>
      <c r="APA59" s="45"/>
      <c r="APB59" s="45"/>
      <c r="APC59" s="45"/>
      <c r="APD59" s="45"/>
      <c r="APE59" s="45"/>
      <c r="APF59" s="45"/>
      <c r="APG59" s="45"/>
      <c r="APH59" s="45"/>
      <c r="API59" s="45"/>
      <c r="APJ59" s="45"/>
      <c r="APK59" s="45"/>
      <c r="APL59" s="45"/>
      <c r="APM59" s="45"/>
      <c r="APN59" s="45"/>
      <c r="APO59" s="45"/>
      <c r="APP59" s="45"/>
      <c r="APQ59" s="45"/>
      <c r="APR59" s="45"/>
      <c r="APS59" s="45"/>
      <c r="APT59" s="45"/>
      <c r="APU59" s="45"/>
      <c r="APV59" s="45"/>
      <c r="APW59" s="45"/>
      <c r="APX59" s="45"/>
      <c r="APY59" s="45"/>
      <c r="APZ59" s="45"/>
      <c r="AQA59" s="45"/>
      <c r="AQB59" s="45"/>
      <c r="AQC59" s="45"/>
      <c r="AQD59" s="45"/>
      <c r="AQE59" s="45"/>
      <c r="AQF59" s="45"/>
      <c r="AQG59" s="45"/>
    </row>
    <row r="60" spans="1:1125" s="46" customFormat="1" x14ac:dyDescent="0.2">
      <c r="A60" s="45"/>
      <c r="B60" s="45">
        <f t="shared" ref="B60:BM60" si="979">MONTH(B1)</f>
        <v>1</v>
      </c>
      <c r="C60" s="45">
        <f t="shared" si="979"/>
        <v>1</v>
      </c>
      <c r="D60" s="45">
        <f t="shared" si="979"/>
        <v>1</v>
      </c>
      <c r="E60" s="45">
        <f t="shared" si="979"/>
        <v>1</v>
      </c>
      <c r="F60" s="45">
        <f t="shared" si="979"/>
        <v>1</v>
      </c>
      <c r="G60" s="45">
        <f t="shared" si="979"/>
        <v>1</v>
      </c>
      <c r="H60" s="45">
        <f t="shared" si="979"/>
        <v>1</v>
      </c>
      <c r="I60" s="45">
        <f t="shared" si="979"/>
        <v>1</v>
      </c>
      <c r="J60" s="45">
        <f t="shared" si="979"/>
        <v>1</v>
      </c>
      <c r="K60" s="45">
        <f t="shared" si="979"/>
        <v>1</v>
      </c>
      <c r="L60" s="45">
        <f t="shared" si="979"/>
        <v>1</v>
      </c>
      <c r="M60" s="45">
        <f t="shared" si="979"/>
        <v>1</v>
      </c>
      <c r="N60" s="45">
        <f t="shared" si="979"/>
        <v>1</v>
      </c>
      <c r="O60" s="45">
        <f t="shared" si="979"/>
        <v>1</v>
      </c>
      <c r="P60" s="45">
        <f t="shared" si="979"/>
        <v>1</v>
      </c>
      <c r="Q60" s="45">
        <f t="shared" si="979"/>
        <v>1</v>
      </c>
      <c r="R60" s="45">
        <f t="shared" si="979"/>
        <v>1</v>
      </c>
      <c r="S60" s="45">
        <f t="shared" si="979"/>
        <v>1</v>
      </c>
      <c r="T60" s="45">
        <f t="shared" si="979"/>
        <v>1</v>
      </c>
      <c r="U60" s="45">
        <f t="shared" si="979"/>
        <v>1</v>
      </c>
      <c r="V60" s="45">
        <f t="shared" si="979"/>
        <v>2</v>
      </c>
      <c r="W60" s="45">
        <f t="shared" si="979"/>
        <v>2</v>
      </c>
      <c r="X60" s="45">
        <f t="shared" si="979"/>
        <v>2</v>
      </c>
      <c r="Y60" s="45">
        <f t="shared" si="979"/>
        <v>2</v>
      </c>
      <c r="Z60" s="45">
        <f t="shared" si="979"/>
        <v>2</v>
      </c>
      <c r="AA60" s="45">
        <f t="shared" si="979"/>
        <v>2</v>
      </c>
      <c r="AB60" s="45">
        <f t="shared" si="979"/>
        <v>2</v>
      </c>
      <c r="AC60" s="45">
        <f t="shared" si="979"/>
        <v>2</v>
      </c>
      <c r="AD60" s="45">
        <f t="shared" si="979"/>
        <v>2</v>
      </c>
      <c r="AE60" s="45">
        <f t="shared" si="979"/>
        <v>2</v>
      </c>
      <c r="AF60" s="45">
        <f t="shared" si="979"/>
        <v>2</v>
      </c>
      <c r="AG60" s="45">
        <f t="shared" si="979"/>
        <v>2</v>
      </c>
      <c r="AH60" s="45">
        <f t="shared" si="979"/>
        <v>2</v>
      </c>
      <c r="AI60" s="45">
        <f t="shared" si="979"/>
        <v>2</v>
      </c>
      <c r="AJ60" s="45">
        <f t="shared" si="979"/>
        <v>2</v>
      </c>
      <c r="AK60" s="45">
        <f t="shared" si="979"/>
        <v>2</v>
      </c>
      <c r="AL60" s="45">
        <f t="shared" si="979"/>
        <v>2</v>
      </c>
      <c r="AM60" s="45">
        <f t="shared" si="979"/>
        <v>2</v>
      </c>
      <c r="AN60" s="45">
        <f t="shared" si="979"/>
        <v>2</v>
      </c>
      <c r="AO60" s="45">
        <f t="shared" si="979"/>
        <v>2</v>
      </c>
      <c r="AP60" s="45">
        <f t="shared" si="979"/>
        <v>3</v>
      </c>
      <c r="AQ60" s="45">
        <f t="shared" si="979"/>
        <v>3</v>
      </c>
      <c r="AR60" s="45">
        <f t="shared" si="979"/>
        <v>3</v>
      </c>
      <c r="AS60" s="45">
        <f t="shared" si="979"/>
        <v>3</v>
      </c>
      <c r="AT60" s="45">
        <f t="shared" si="979"/>
        <v>3</v>
      </c>
      <c r="AU60" s="45">
        <f t="shared" si="979"/>
        <v>3</v>
      </c>
      <c r="AV60" s="45">
        <f t="shared" si="979"/>
        <v>3</v>
      </c>
      <c r="AW60" s="45">
        <f t="shared" si="979"/>
        <v>3</v>
      </c>
      <c r="AX60" s="45">
        <f t="shared" si="979"/>
        <v>3</v>
      </c>
      <c r="AY60" s="45">
        <f t="shared" si="979"/>
        <v>3</v>
      </c>
      <c r="AZ60" s="45">
        <f t="shared" si="979"/>
        <v>3</v>
      </c>
      <c r="BA60" s="45">
        <f t="shared" si="979"/>
        <v>3</v>
      </c>
      <c r="BB60" s="45">
        <f t="shared" si="979"/>
        <v>3</v>
      </c>
      <c r="BC60" s="45">
        <f t="shared" si="979"/>
        <v>3</v>
      </c>
      <c r="BD60" s="45">
        <f t="shared" si="979"/>
        <v>3</v>
      </c>
      <c r="BE60" s="45">
        <f t="shared" si="979"/>
        <v>3</v>
      </c>
      <c r="BF60" s="45">
        <f t="shared" si="979"/>
        <v>3</v>
      </c>
      <c r="BG60" s="45">
        <f t="shared" si="979"/>
        <v>3</v>
      </c>
      <c r="BH60" s="45">
        <f t="shared" si="979"/>
        <v>3</v>
      </c>
      <c r="BI60" s="45">
        <f t="shared" si="979"/>
        <v>3</v>
      </c>
      <c r="BJ60" s="45">
        <f t="shared" si="979"/>
        <v>3</v>
      </c>
      <c r="BK60" s="45">
        <f t="shared" si="979"/>
        <v>3</v>
      </c>
      <c r="BL60" s="45">
        <f t="shared" si="979"/>
        <v>4</v>
      </c>
      <c r="BM60" s="45">
        <f t="shared" si="979"/>
        <v>4</v>
      </c>
      <c r="BN60" s="45">
        <f t="shared" ref="BN60:DY60" si="980">MONTH(BN1)</f>
        <v>4</v>
      </c>
      <c r="BO60" s="45">
        <f t="shared" si="980"/>
        <v>4</v>
      </c>
      <c r="BP60" s="45">
        <f t="shared" si="980"/>
        <v>4</v>
      </c>
      <c r="BQ60" s="45">
        <f t="shared" si="980"/>
        <v>4</v>
      </c>
      <c r="BR60" s="45">
        <f t="shared" si="980"/>
        <v>4</v>
      </c>
      <c r="BS60" s="45">
        <f t="shared" si="980"/>
        <v>4</v>
      </c>
      <c r="BT60" s="45">
        <f t="shared" si="980"/>
        <v>4</v>
      </c>
      <c r="BU60" s="45">
        <f t="shared" si="980"/>
        <v>4</v>
      </c>
      <c r="BV60" s="45">
        <f t="shared" si="980"/>
        <v>4</v>
      </c>
      <c r="BW60" s="45">
        <f t="shared" si="980"/>
        <v>4</v>
      </c>
      <c r="BX60" s="45">
        <f t="shared" si="980"/>
        <v>4</v>
      </c>
      <c r="BY60" s="45">
        <f t="shared" si="980"/>
        <v>4</v>
      </c>
      <c r="BZ60" s="45">
        <f t="shared" si="980"/>
        <v>4</v>
      </c>
      <c r="CA60" s="45">
        <f t="shared" si="980"/>
        <v>4</v>
      </c>
      <c r="CB60" s="45">
        <f t="shared" si="980"/>
        <v>4</v>
      </c>
      <c r="CC60" s="45">
        <f t="shared" si="980"/>
        <v>4</v>
      </c>
      <c r="CD60" s="45">
        <f t="shared" si="980"/>
        <v>4</v>
      </c>
      <c r="CE60" s="45">
        <f t="shared" si="980"/>
        <v>4</v>
      </c>
      <c r="CF60" s="45">
        <f t="shared" si="980"/>
        <v>4</v>
      </c>
      <c r="CG60" s="45">
        <f t="shared" si="980"/>
        <v>5</v>
      </c>
      <c r="CH60" s="45">
        <f t="shared" si="980"/>
        <v>5</v>
      </c>
      <c r="CI60" s="45">
        <f t="shared" si="980"/>
        <v>5</v>
      </c>
      <c r="CJ60" s="45">
        <f t="shared" si="980"/>
        <v>5</v>
      </c>
      <c r="CK60" s="45">
        <f t="shared" si="980"/>
        <v>5</v>
      </c>
      <c r="CL60" s="45">
        <f t="shared" si="980"/>
        <v>5</v>
      </c>
      <c r="CM60" s="45">
        <f t="shared" si="980"/>
        <v>5</v>
      </c>
      <c r="CN60" s="45">
        <f t="shared" si="980"/>
        <v>5</v>
      </c>
      <c r="CO60" s="45">
        <f t="shared" si="980"/>
        <v>5</v>
      </c>
      <c r="CP60" s="45">
        <f t="shared" si="980"/>
        <v>5</v>
      </c>
      <c r="CQ60" s="45">
        <f t="shared" si="980"/>
        <v>5</v>
      </c>
      <c r="CR60" s="45">
        <f t="shared" si="980"/>
        <v>5</v>
      </c>
      <c r="CS60" s="45">
        <f t="shared" si="980"/>
        <v>5</v>
      </c>
      <c r="CT60" s="45">
        <f t="shared" si="980"/>
        <v>5</v>
      </c>
      <c r="CU60" s="45">
        <f t="shared" si="980"/>
        <v>5</v>
      </c>
      <c r="CV60" s="45">
        <f t="shared" si="980"/>
        <v>5</v>
      </c>
      <c r="CW60" s="45">
        <f t="shared" si="980"/>
        <v>5</v>
      </c>
      <c r="CX60" s="45">
        <f t="shared" si="980"/>
        <v>5</v>
      </c>
      <c r="CY60" s="45">
        <f t="shared" si="980"/>
        <v>5</v>
      </c>
      <c r="CZ60" s="45">
        <f t="shared" si="980"/>
        <v>5</v>
      </c>
      <c r="DA60" s="45">
        <f t="shared" si="980"/>
        <v>6</v>
      </c>
      <c r="DB60" s="45">
        <f t="shared" si="980"/>
        <v>6</v>
      </c>
      <c r="DC60" s="45">
        <f t="shared" si="980"/>
        <v>6</v>
      </c>
      <c r="DD60" s="45">
        <f t="shared" si="980"/>
        <v>6</v>
      </c>
      <c r="DE60" s="45">
        <f t="shared" si="980"/>
        <v>6</v>
      </c>
      <c r="DF60" s="45">
        <f t="shared" si="980"/>
        <v>6</v>
      </c>
      <c r="DG60" s="45">
        <f t="shared" si="980"/>
        <v>6</v>
      </c>
      <c r="DH60" s="45">
        <f t="shared" si="980"/>
        <v>6</v>
      </c>
      <c r="DI60" s="45">
        <f t="shared" si="980"/>
        <v>6</v>
      </c>
      <c r="DJ60" s="45">
        <f t="shared" si="980"/>
        <v>6</v>
      </c>
      <c r="DK60" s="45">
        <f t="shared" si="980"/>
        <v>6</v>
      </c>
      <c r="DL60" s="45">
        <f t="shared" si="980"/>
        <v>6</v>
      </c>
      <c r="DM60" s="45">
        <f t="shared" si="980"/>
        <v>6</v>
      </c>
      <c r="DN60" s="45">
        <f t="shared" si="980"/>
        <v>6</v>
      </c>
      <c r="DO60" s="45">
        <f t="shared" si="980"/>
        <v>6</v>
      </c>
      <c r="DP60" s="45">
        <f t="shared" si="980"/>
        <v>6</v>
      </c>
      <c r="DQ60" s="45">
        <f t="shared" si="980"/>
        <v>6</v>
      </c>
      <c r="DR60" s="45">
        <f t="shared" si="980"/>
        <v>6</v>
      </c>
      <c r="DS60" s="45">
        <f t="shared" si="980"/>
        <v>6</v>
      </c>
      <c r="DT60" s="45">
        <f t="shared" si="980"/>
        <v>6</v>
      </c>
      <c r="DU60" s="45">
        <f t="shared" si="980"/>
        <v>6</v>
      </c>
      <c r="DV60" s="45">
        <f t="shared" si="980"/>
        <v>6</v>
      </c>
      <c r="DW60" s="45">
        <f t="shared" si="980"/>
        <v>7</v>
      </c>
      <c r="DX60" s="45">
        <f t="shared" si="980"/>
        <v>7</v>
      </c>
      <c r="DY60" s="45">
        <f t="shared" si="980"/>
        <v>7</v>
      </c>
      <c r="DZ60" s="45">
        <f t="shared" ref="DZ60:GK60" si="981">MONTH(DZ1)</f>
        <v>7</v>
      </c>
      <c r="EA60" s="45">
        <f t="shared" si="981"/>
        <v>7</v>
      </c>
      <c r="EB60" s="45">
        <f t="shared" si="981"/>
        <v>7</v>
      </c>
      <c r="EC60" s="45">
        <f t="shared" si="981"/>
        <v>7</v>
      </c>
      <c r="ED60" s="45">
        <f t="shared" si="981"/>
        <v>7</v>
      </c>
      <c r="EE60" s="45">
        <f t="shared" si="981"/>
        <v>7</v>
      </c>
      <c r="EF60" s="45">
        <f t="shared" si="981"/>
        <v>7</v>
      </c>
      <c r="EG60" s="45">
        <f t="shared" si="981"/>
        <v>7</v>
      </c>
      <c r="EH60" s="45">
        <f t="shared" si="981"/>
        <v>7</v>
      </c>
      <c r="EI60" s="45">
        <f t="shared" si="981"/>
        <v>7</v>
      </c>
      <c r="EJ60" s="45">
        <f t="shared" si="981"/>
        <v>7</v>
      </c>
      <c r="EK60" s="45">
        <f t="shared" si="981"/>
        <v>7</v>
      </c>
      <c r="EL60" s="45">
        <f t="shared" si="981"/>
        <v>7</v>
      </c>
      <c r="EM60" s="45">
        <f t="shared" si="981"/>
        <v>7</v>
      </c>
      <c r="EN60" s="45">
        <f t="shared" si="981"/>
        <v>7</v>
      </c>
      <c r="EO60" s="45">
        <f t="shared" si="981"/>
        <v>7</v>
      </c>
      <c r="EP60" s="45">
        <f t="shared" si="981"/>
        <v>7</v>
      </c>
      <c r="EQ60" s="45">
        <f t="shared" si="981"/>
        <v>7</v>
      </c>
      <c r="ER60" s="45">
        <f t="shared" si="981"/>
        <v>7</v>
      </c>
      <c r="ES60" s="45">
        <f t="shared" si="981"/>
        <v>8</v>
      </c>
      <c r="ET60" s="45">
        <f t="shared" si="981"/>
        <v>8</v>
      </c>
      <c r="EU60" s="45">
        <f t="shared" si="981"/>
        <v>8</v>
      </c>
      <c r="EV60" s="45">
        <f t="shared" si="981"/>
        <v>8</v>
      </c>
      <c r="EW60" s="45">
        <f t="shared" si="981"/>
        <v>8</v>
      </c>
      <c r="EX60" s="45">
        <f t="shared" si="981"/>
        <v>8</v>
      </c>
      <c r="EY60" s="45">
        <f t="shared" si="981"/>
        <v>8</v>
      </c>
      <c r="EZ60" s="45">
        <f t="shared" si="981"/>
        <v>8</v>
      </c>
      <c r="FA60" s="45">
        <f t="shared" si="981"/>
        <v>8</v>
      </c>
      <c r="FB60" s="45">
        <f t="shared" si="981"/>
        <v>8</v>
      </c>
      <c r="FC60" s="45">
        <f t="shared" si="981"/>
        <v>8</v>
      </c>
      <c r="FD60" s="45">
        <f t="shared" si="981"/>
        <v>8</v>
      </c>
      <c r="FE60" s="45">
        <f t="shared" si="981"/>
        <v>8</v>
      </c>
      <c r="FF60" s="45">
        <f t="shared" si="981"/>
        <v>8</v>
      </c>
      <c r="FG60" s="45">
        <f t="shared" si="981"/>
        <v>8</v>
      </c>
      <c r="FH60" s="45">
        <f t="shared" si="981"/>
        <v>8</v>
      </c>
      <c r="FI60" s="45">
        <f t="shared" si="981"/>
        <v>8</v>
      </c>
      <c r="FJ60" s="45">
        <f t="shared" si="981"/>
        <v>8</v>
      </c>
      <c r="FK60" s="45">
        <f t="shared" si="981"/>
        <v>8</v>
      </c>
      <c r="FL60" s="45">
        <f t="shared" si="981"/>
        <v>8</v>
      </c>
      <c r="FM60" s="45">
        <f t="shared" si="981"/>
        <v>8</v>
      </c>
      <c r="FN60" s="45">
        <f t="shared" si="981"/>
        <v>9</v>
      </c>
      <c r="FO60" s="45">
        <f t="shared" si="981"/>
        <v>9</v>
      </c>
      <c r="FP60" s="45">
        <f t="shared" si="981"/>
        <v>9</v>
      </c>
      <c r="FQ60" s="45">
        <f t="shared" si="981"/>
        <v>9</v>
      </c>
      <c r="FR60" s="45">
        <f t="shared" si="981"/>
        <v>9</v>
      </c>
      <c r="FS60" s="45">
        <f t="shared" si="981"/>
        <v>9</v>
      </c>
      <c r="FT60" s="45">
        <f t="shared" si="981"/>
        <v>9</v>
      </c>
      <c r="FU60" s="45">
        <f t="shared" si="981"/>
        <v>9</v>
      </c>
      <c r="FV60" s="45">
        <f t="shared" si="981"/>
        <v>9</v>
      </c>
      <c r="FW60" s="45">
        <f t="shared" si="981"/>
        <v>9</v>
      </c>
      <c r="FX60" s="45">
        <f t="shared" si="981"/>
        <v>9</v>
      </c>
      <c r="FY60" s="45">
        <f t="shared" si="981"/>
        <v>9</v>
      </c>
      <c r="FZ60" s="45">
        <f t="shared" si="981"/>
        <v>9</v>
      </c>
      <c r="GA60" s="45">
        <f t="shared" si="981"/>
        <v>9</v>
      </c>
      <c r="GB60" s="45">
        <f t="shared" si="981"/>
        <v>9</v>
      </c>
      <c r="GC60" s="45">
        <f t="shared" si="981"/>
        <v>9</v>
      </c>
      <c r="GD60" s="45">
        <f t="shared" si="981"/>
        <v>9</v>
      </c>
      <c r="GE60" s="45">
        <f t="shared" si="981"/>
        <v>9</v>
      </c>
      <c r="GF60" s="45">
        <f t="shared" si="981"/>
        <v>9</v>
      </c>
      <c r="GG60" s="45">
        <f t="shared" si="981"/>
        <v>9</v>
      </c>
      <c r="GH60" s="45">
        <f t="shared" si="981"/>
        <v>9</v>
      </c>
      <c r="GI60" s="45">
        <f t="shared" si="981"/>
        <v>10</v>
      </c>
      <c r="GJ60" s="45">
        <f t="shared" si="981"/>
        <v>10</v>
      </c>
      <c r="GK60" s="45">
        <f t="shared" si="981"/>
        <v>10</v>
      </c>
      <c r="GL60" s="45">
        <f t="shared" ref="GL60:IW60" si="982">MONTH(GL1)</f>
        <v>10</v>
      </c>
      <c r="GM60" s="45">
        <f t="shared" si="982"/>
        <v>10</v>
      </c>
      <c r="GN60" s="45">
        <f t="shared" si="982"/>
        <v>10</v>
      </c>
      <c r="GO60" s="45">
        <f t="shared" si="982"/>
        <v>10</v>
      </c>
      <c r="GP60" s="45">
        <f t="shared" si="982"/>
        <v>10</v>
      </c>
      <c r="GQ60" s="45">
        <f t="shared" si="982"/>
        <v>10</v>
      </c>
      <c r="GR60" s="45">
        <f t="shared" si="982"/>
        <v>10</v>
      </c>
      <c r="GS60" s="45">
        <f t="shared" si="982"/>
        <v>10</v>
      </c>
      <c r="GT60" s="45">
        <f t="shared" si="982"/>
        <v>10</v>
      </c>
      <c r="GU60" s="45">
        <f t="shared" si="982"/>
        <v>10</v>
      </c>
      <c r="GV60" s="45">
        <f t="shared" si="982"/>
        <v>10</v>
      </c>
      <c r="GW60" s="45">
        <f t="shared" si="982"/>
        <v>10</v>
      </c>
      <c r="GX60" s="45">
        <f t="shared" si="982"/>
        <v>10</v>
      </c>
      <c r="GY60" s="45">
        <f t="shared" si="982"/>
        <v>10</v>
      </c>
      <c r="GZ60" s="45">
        <f t="shared" si="982"/>
        <v>10</v>
      </c>
      <c r="HA60" s="45">
        <f t="shared" si="982"/>
        <v>10</v>
      </c>
      <c r="HB60" s="45">
        <f t="shared" si="982"/>
        <v>10</v>
      </c>
      <c r="HC60" s="45">
        <f t="shared" si="982"/>
        <v>10</v>
      </c>
      <c r="HD60" s="45">
        <f t="shared" si="982"/>
        <v>10</v>
      </c>
      <c r="HE60" s="45">
        <f t="shared" si="982"/>
        <v>11</v>
      </c>
      <c r="HF60" s="45">
        <f t="shared" si="982"/>
        <v>11</v>
      </c>
      <c r="HG60" s="45">
        <f t="shared" si="982"/>
        <v>11</v>
      </c>
      <c r="HH60" s="45">
        <f t="shared" si="982"/>
        <v>11</v>
      </c>
      <c r="HI60" s="45">
        <f t="shared" si="982"/>
        <v>11</v>
      </c>
      <c r="HJ60" s="45">
        <f t="shared" si="982"/>
        <v>11</v>
      </c>
      <c r="HK60" s="45">
        <f t="shared" si="982"/>
        <v>11</v>
      </c>
      <c r="HL60" s="45">
        <f t="shared" si="982"/>
        <v>11</v>
      </c>
      <c r="HM60" s="45">
        <f t="shared" si="982"/>
        <v>11</v>
      </c>
      <c r="HN60" s="45">
        <f t="shared" si="982"/>
        <v>11</v>
      </c>
      <c r="HO60" s="45">
        <f t="shared" si="982"/>
        <v>11</v>
      </c>
      <c r="HP60" s="45">
        <f t="shared" si="982"/>
        <v>11</v>
      </c>
      <c r="HQ60" s="45">
        <f t="shared" si="982"/>
        <v>11</v>
      </c>
      <c r="HR60" s="45">
        <f t="shared" si="982"/>
        <v>11</v>
      </c>
      <c r="HS60" s="45">
        <f t="shared" si="982"/>
        <v>11</v>
      </c>
      <c r="HT60" s="45">
        <f t="shared" si="982"/>
        <v>11</v>
      </c>
      <c r="HU60" s="45">
        <f t="shared" si="982"/>
        <v>11</v>
      </c>
      <c r="HV60" s="45">
        <f t="shared" si="982"/>
        <v>11</v>
      </c>
      <c r="HW60" s="45">
        <f t="shared" si="982"/>
        <v>12</v>
      </c>
      <c r="HX60" s="45">
        <f t="shared" si="982"/>
        <v>12</v>
      </c>
      <c r="HY60" s="45">
        <f t="shared" si="982"/>
        <v>12</v>
      </c>
      <c r="HZ60" s="45">
        <f t="shared" si="982"/>
        <v>12</v>
      </c>
      <c r="IA60" s="45">
        <f t="shared" si="982"/>
        <v>12</v>
      </c>
      <c r="IB60" s="45">
        <f t="shared" si="982"/>
        <v>12</v>
      </c>
      <c r="IC60" s="45">
        <f t="shared" si="982"/>
        <v>12</v>
      </c>
      <c r="ID60" s="45">
        <f t="shared" si="982"/>
        <v>12</v>
      </c>
      <c r="IE60" s="45">
        <f t="shared" si="982"/>
        <v>12</v>
      </c>
      <c r="IF60" s="45">
        <f t="shared" si="982"/>
        <v>12</v>
      </c>
      <c r="IG60" s="45">
        <f t="shared" si="982"/>
        <v>12</v>
      </c>
      <c r="IH60" s="45">
        <f t="shared" si="982"/>
        <v>12</v>
      </c>
      <c r="II60" s="45">
        <f t="shared" si="982"/>
        <v>12</v>
      </c>
      <c r="IJ60" s="45">
        <f t="shared" si="982"/>
        <v>12</v>
      </c>
      <c r="IK60" s="45">
        <f t="shared" si="982"/>
        <v>12</v>
      </c>
      <c r="IL60" s="45">
        <f t="shared" si="982"/>
        <v>12</v>
      </c>
      <c r="IM60" s="45">
        <f t="shared" si="982"/>
        <v>12</v>
      </c>
      <c r="IN60" s="45">
        <f t="shared" si="982"/>
        <v>12</v>
      </c>
      <c r="IO60" s="45">
        <f t="shared" si="982"/>
        <v>12</v>
      </c>
      <c r="IP60" s="45">
        <f t="shared" si="982"/>
        <v>12</v>
      </c>
      <c r="IQ60" s="45">
        <f t="shared" si="982"/>
        <v>12</v>
      </c>
      <c r="IR60" s="45">
        <f t="shared" si="982"/>
        <v>12</v>
      </c>
      <c r="IS60" s="45">
        <f t="shared" si="982"/>
        <v>1</v>
      </c>
      <c r="IT60" s="45">
        <f t="shared" si="982"/>
        <v>1</v>
      </c>
      <c r="IU60" s="45">
        <f t="shared" si="982"/>
        <v>1</v>
      </c>
      <c r="IV60" s="45">
        <f t="shared" si="982"/>
        <v>1</v>
      </c>
      <c r="IW60" s="45">
        <f t="shared" si="982"/>
        <v>1</v>
      </c>
      <c r="IX60" s="45">
        <f t="shared" ref="IX60:LI60" si="983">MONTH(IX1)</f>
        <v>1</v>
      </c>
      <c r="IY60" s="45">
        <f t="shared" si="983"/>
        <v>1</v>
      </c>
      <c r="IZ60" s="45">
        <f t="shared" si="983"/>
        <v>1</v>
      </c>
      <c r="JA60" s="45">
        <f t="shared" si="983"/>
        <v>1</v>
      </c>
      <c r="JB60" s="45">
        <f t="shared" si="983"/>
        <v>1</v>
      </c>
      <c r="JC60" s="45">
        <f t="shared" si="983"/>
        <v>1</v>
      </c>
      <c r="JD60" s="45">
        <f t="shared" si="983"/>
        <v>1</v>
      </c>
      <c r="JE60" s="45">
        <f t="shared" si="983"/>
        <v>1</v>
      </c>
      <c r="JF60" s="45">
        <f t="shared" si="983"/>
        <v>1</v>
      </c>
      <c r="JG60" s="45">
        <f t="shared" si="983"/>
        <v>1</v>
      </c>
      <c r="JH60" s="45">
        <f t="shared" si="983"/>
        <v>1</v>
      </c>
      <c r="JI60" s="45">
        <f t="shared" si="983"/>
        <v>1</v>
      </c>
      <c r="JJ60" s="45">
        <f t="shared" si="983"/>
        <v>1</v>
      </c>
      <c r="JK60" s="45">
        <f t="shared" si="983"/>
        <v>1</v>
      </c>
      <c r="JL60" s="45">
        <f t="shared" si="983"/>
        <v>2</v>
      </c>
      <c r="JM60" s="45">
        <f t="shared" si="983"/>
        <v>2</v>
      </c>
      <c r="JN60" s="45">
        <f t="shared" si="983"/>
        <v>2</v>
      </c>
      <c r="JO60" s="45">
        <f t="shared" si="983"/>
        <v>2</v>
      </c>
      <c r="JP60" s="45">
        <f t="shared" si="983"/>
        <v>2</v>
      </c>
      <c r="JQ60" s="45">
        <f t="shared" si="983"/>
        <v>2</v>
      </c>
      <c r="JR60" s="45">
        <f t="shared" si="983"/>
        <v>2</v>
      </c>
      <c r="JS60" s="45">
        <f t="shared" si="983"/>
        <v>2</v>
      </c>
      <c r="JT60" s="45">
        <f t="shared" si="983"/>
        <v>2</v>
      </c>
      <c r="JU60" s="45">
        <f t="shared" si="983"/>
        <v>2</v>
      </c>
      <c r="JV60" s="45">
        <f t="shared" si="983"/>
        <v>2</v>
      </c>
      <c r="JW60" s="45">
        <f t="shared" si="983"/>
        <v>2</v>
      </c>
      <c r="JX60" s="45">
        <f t="shared" si="983"/>
        <v>2</v>
      </c>
      <c r="JY60" s="45">
        <f t="shared" si="983"/>
        <v>2</v>
      </c>
      <c r="JZ60" s="45">
        <f t="shared" si="983"/>
        <v>2</v>
      </c>
      <c r="KA60" s="45">
        <f t="shared" si="983"/>
        <v>2</v>
      </c>
      <c r="KB60" s="45">
        <f t="shared" si="983"/>
        <v>2</v>
      </c>
      <c r="KC60" s="45">
        <f t="shared" si="983"/>
        <v>2</v>
      </c>
      <c r="KD60" s="45">
        <f t="shared" si="983"/>
        <v>2</v>
      </c>
      <c r="KE60" s="45">
        <f t="shared" si="983"/>
        <v>2</v>
      </c>
      <c r="KF60" s="45">
        <f t="shared" si="983"/>
        <v>2</v>
      </c>
      <c r="KG60" s="45">
        <f t="shared" si="983"/>
        <v>3</v>
      </c>
      <c r="KH60" s="45">
        <f t="shared" si="983"/>
        <v>3</v>
      </c>
      <c r="KI60" s="45">
        <f t="shared" si="983"/>
        <v>3</v>
      </c>
      <c r="KJ60" s="45">
        <f t="shared" si="983"/>
        <v>3</v>
      </c>
      <c r="KK60" s="45">
        <f t="shared" si="983"/>
        <v>3</v>
      </c>
      <c r="KL60" s="45">
        <f t="shared" si="983"/>
        <v>3</v>
      </c>
      <c r="KM60" s="45">
        <f t="shared" si="983"/>
        <v>3</v>
      </c>
      <c r="KN60" s="45">
        <f t="shared" si="983"/>
        <v>3</v>
      </c>
      <c r="KO60" s="45">
        <f t="shared" si="983"/>
        <v>3</v>
      </c>
      <c r="KP60" s="45">
        <f t="shared" si="983"/>
        <v>3</v>
      </c>
      <c r="KQ60" s="45">
        <f t="shared" si="983"/>
        <v>3</v>
      </c>
      <c r="KR60" s="45">
        <f t="shared" si="983"/>
        <v>3</v>
      </c>
      <c r="KS60" s="45">
        <f t="shared" si="983"/>
        <v>3</v>
      </c>
      <c r="KT60" s="45">
        <f t="shared" si="983"/>
        <v>3</v>
      </c>
      <c r="KU60" s="45">
        <f t="shared" si="983"/>
        <v>3</v>
      </c>
      <c r="KV60" s="45">
        <f t="shared" si="983"/>
        <v>3</v>
      </c>
      <c r="KW60" s="45">
        <f t="shared" si="983"/>
        <v>3</v>
      </c>
      <c r="KX60" s="45">
        <f t="shared" si="983"/>
        <v>3</v>
      </c>
      <c r="KY60" s="45">
        <f t="shared" si="983"/>
        <v>3</v>
      </c>
      <c r="KZ60" s="45">
        <f t="shared" si="983"/>
        <v>3</v>
      </c>
      <c r="LA60" s="45">
        <f t="shared" si="983"/>
        <v>3</v>
      </c>
      <c r="LB60" s="45">
        <f t="shared" si="983"/>
        <v>3</v>
      </c>
      <c r="LC60" s="45">
        <f t="shared" si="983"/>
        <v>4</v>
      </c>
      <c r="LD60" s="45">
        <f t="shared" si="983"/>
        <v>4</v>
      </c>
      <c r="LE60" s="45">
        <f t="shared" si="983"/>
        <v>4</v>
      </c>
      <c r="LF60" s="45">
        <f t="shared" si="983"/>
        <v>4</v>
      </c>
      <c r="LG60" s="45">
        <f t="shared" si="983"/>
        <v>4</v>
      </c>
      <c r="LH60" s="45">
        <f t="shared" si="983"/>
        <v>4</v>
      </c>
      <c r="LI60" s="45">
        <f t="shared" si="983"/>
        <v>4</v>
      </c>
      <c r="LJ60" s="45">
        <f t="shared" ref="LJ60:NU60" si="984">MONTH(LJ1)</f>
        <v>4</v>
      </c>
      <c r="LK60" s="45">
        <f t="shared" si="984"/>
        <v>4</v>
      </c>
      <c r="LL60" s="45">
        <f t="shared" si="984"/>
        <v>4</v>
      </c>
      <c r="LM60" s="45">
        <f t="shared" si="984"/>
        <v>4</v>
      </c>
      <c r="LN60" s="45">
        <f t="shared" si="984"/>
        <v>4</v>
      </c>
      <c r="LO60" s="45">
        <f t="shared" si="984"/>
        <v>4</v>
      </c>
      <c r="LP60" s="45">
        <f t="shared" si="984"/>
        <v>4</v>
      </c>
      <c r="LQ60" s="45">
        <f t="shared" si="984"/>
        <v>4</v>
      </c>
      <c r="LR60" s="45">
        <f t="shared" si="984"/>
        <v>4</v>
      </c>
      <c r="LS60" s="45">
        <f t="shared" si="984"/>
        <v>4</v>
      </c>
      <c r="LT60" s="45">
        <f t="shared" si="984"/>
        <v>4</v>
      </c>
      <c r="LU60" s="45">
        <f t="shared" si="984"/>
        <v>4</v>
      </c>
      <c r="LV60" s="45">
        <f t="shared" si="984"/>
        <v>4</v>
      </c>
      <c r="LW60" s="45">
        <f t="shared" si="984"/>
        <v>4</v>
      </c>
      <c r="LX60" s="45">
        <f t="shared" si="984"/>
        <v>5</v>
      </c>
      <c r="LY60" s="45">
        <f t="shared" si="984"/>
        <v>5</v>
      </c>
      <c r="LZ60" s="45">
        <f t="shared" si="984"/>
        <v>5</v>
      </c>
      <c r="MA60" s="45">
        <f t="shared" si="984"/>
        <v>5</v>
      </c>
      <c r="MB60" s="45">
        <f t="shared" si="984"/>
        <v>5</v>
      </c>
      <c r="MC60" s="45">
        <f t="shared" si="984"/>
        <v>5</v>
      </c>
      <c r="MD60" s="45">
        <f t="shared" si="984"/>
        <v>5</v>
      </c>
      <c r="ME60" s="45">
        <f t="shared" si="984"/>
        <v>5</v>
      </c>
      <c r="MF60" s="45">
        <f t="shared" si="984"/>
        <v>5</v>
      </c>
      <c r="MG60" s="45">
        <f t="shared" si="984"/>
        <v>5</v>
      </c>
      <c r="MH60" s="45">
        <f t="shared" si="984"/>
        <v>5</v>
      </c>
      <c r="MI60" s="45">
        <f t="shared" si="984"/>
        <v>5</v>
      </c>
      <c r="MJ60" s="45">
        <f t="shared" si="984"/>
        <v>5</v>
      </c>
      <c r="MK60" s="45">
        <f t="shared" si="984"/>
        <v>5</v>
      </c>
      <c r="ML60" s="45">
        <f t="shared" si="984"/>
        <v>5</v>
      </c>
      <c r="MM60" s="45">
        <f t="shared" si="984"/>
        <v>5</v>
      </c>
      <c r="MN60" s="45">
        <f t="shared" si="984"/>
        <v>5</v>
      </c>
      <c r="MO60" s="45">
        <f t="shared" si="984"/>
        <v>5</v>
      </c>
      <c r="MP60" s="45">
        <f t="shared" si="984"/>
        <v>5</v>
      </c>
      <c r="MQ60" s="45">
        <f t="shared" si="984"/>
        <v>5</v>
      </c>
      <c r="MR60" s="45">
        <f t="shared" si="984"/>
        <v>5</v>
      </c>
      <c r="MS60" s="45">
        <f t="shared" si="984"/>
        <v>6</v>
      </c>
      <c r="MT60" s="45">
        <f t="shared" si="984"/>
        <v>6</v>
      </c>
      <c r="MU60" s="45">
        <f t="shared" si="984"/>
        <v>6</v>
      </c>
      <c r="MV60" s="45">
        <f t="shared" si="984"/>
        <v>6</v>
      </c>
      <c r="MW60" s="45">
        <f t="shared" si="984"/>
        <v>6</v>
      </c>
      <c r="MX60" s="45">
        <f t="shared" si="984"/>
        <v>6</v>
      </c>
      <c r="MY60" s="45">
        <f t="shared" si="984"/>
        <v>6</v>
      </c>
      <c r="MZ60" s="45">
        <f t="shared" si="984"/>
        <v>6</v>
      </c>
      <c r="NA60" s="45">
        <f t="shared" si="984"/>
        <v>6</v>
      </c>
      <c r="NB60" s="45">
        <f t="shared" si="984"/>
        <v>6</v>
      </c>
      <c r="NC60" s="45">
        <f t="shared" si="984"/>
        <v>6</v>
      </c>
      <c r="ND60" s="45">
        <f t="shared" si="984"/>
        <v>6</v>
      </c>
      <c r="NE60" s="45">
        <f t="shared" si="984"/>
        <v>6</v>
      </c>
      <c r="NF60" s="45">
        <f t="shared" si="984"/>
        <v>6</v>
      </c>
      <c r="NG60" s="45">
        <f t="shared" si="984"/>
        <v>6</v>
      </c>
      <c r="NH60" s="45">
        <f t="shared" si="984"/>
        <v>6</v>
      </c>
      <c r="NI60" s="45">
        <f t="shared" si="984"/>
        <v>6</v>
      </c>
      <c r="NJ60" s="45">
        <f t="shared" si="984"/>
        <v>6</v>
      </c>
      <c r="NK60" s="45">
        <f t="shared" si="984"/>
        <v>6</v>
      </c>
      <c r="NL60" s="45">
        <f t="shared" si="984"/>
        <v>6</v>
      </c>
      <c r="NM60" s="45">
        <f t="shared" si="984"/>
        <v>6</v>
      </c>
      <c r="NN60" s="45">
        <f t="shared" si="984"/>
        <v>6</v>
      </c>
      <c r="NO60" s="45">
        <f t="shared" si="984"/>
        <v>7</v>
      </c>
      <c r="NP60" s="45">
        <f t="shared" si="984"/>
        <v>7</v>
      </c>
      <c r="NQ60" s="45">
        <f t="shared" si="984"/>
        <v>7</v>
      </c>
      <c r="NR60" s="45">
        <f t="shared" si="984"/>
        <v>7</v>
      </c>
      <c r="NS60" s="45">
        <f t="shared" si="984"/>
        <v>7</v>
      </c>
      <c r="NT60" s="45">
        <f t="shared" si="984"/>
        <v>7</v>
      </c>
      <c r="NU60" s="45">
        <f t="shared" si="984"/>
        <v>7</v>
      </c>
      <c r="NV60" s="45">
        <f t="shared" ref="NV60:QG60" si="985">MONTH(NV1)</f>
        <v>7</v>
      </c>
      <c r="NW60" s="45">
        <f t="shared" si="985"/>
        <v>7</v>
      </c>
      <c r="NX60" s="45">
        <f t="shared" si="985"/>
        <v>7</v>
      </c>
      <c r="NY60" s="45">
        <f t="shared" si="985"/>
        <v>7</v>
      </c>
      <c r="NZ60" s="45">
        <f t="shared" si="985"/>
        <v>7</v>
      </c>
      <c r="OA60" s="45">
        <f t="shared" si="985"/>
        <v>7</v>
      </c>
      <c r="OB60" s="45">
        <f t="shared" si="985"/>
        <v>7</v>
      </c>
      <c r="OC60" s="45">
        <f t="shared" si="985"/>
        <v>7</v>
      </c>
      <c r="OD60" s="45">
        <f t="shared" si="985"/>
        <v>7</v>
      </c>
      <c r="OE60" s="45">
        <f t="shared" si="985"/>
        <v>7</v>
      </c>
      <c r="OF60" s="45">
        <f t="shared" si="985"/>
        <v>7</v>
      </c>
      <c r="OG60" s="45">
        <f t="shared" si="985"/>
        <v>7</v>
      </c>
      <c r="OH60" s="45">
        <f t="shared" si="985"/>
        <v>7</v>
      </c>
      <c r="OI60" s="45">
        <f t="shared" si="985"/>
        <v>8</v>
      </c>
      <c r="OJ60" s="45">
        <f t="shared" si="985"/>
        <v>8</v>
      </c>
      <c r="OK60" s="45">
        <f t="shared" si="985"/>
        <v>8</v>
      </c>
      <c r="OL60" s="45">
        <f t="shared" si="985"/>
        <v>8</v>
      </c>
      <c r="OM60" s="45">
        <f t="shared" si="985"/>
        <v>8</v>
      </c>
      <c r="ON60" s="45">
        <f t="shared" si="985"/>
        <v>8</v>
      </c>
      <c r="OO60" s="45">
        <f t="shared" si="985"/>
        <v>8</v>
      </c>
      <c r="OP60" s="45">
        <f t="shared" si="985"/>
        <v>8</v>
      </c>
      <c r="OQ60" s="45">
        <f t="shared" si="985"/>
        <v>8</v>
      </c>
      <c r="OR60" s="45">
        <f t="shared" si="985"/>
        <v>8</v>
      </c>
      <c r="OS60" s="45">
        <f t="shared" si="985"/>
        <v>8</v>
      </c>
      <c r="OT60" s="45">
        <f t="shared" si="985"/>
        <v>8</v>
      </c>
      <c r="OU60" s="45">
        <f t="shared" si="985"/>
        <v>8</v>
      </c>
      <c r="OV60" s="45">
        <f t="shared" si="985"/>
        <v>8</v>
      </c>
      <c r="OW60" s="45">
        <f t="shared" si="985"/>
        <v>8</v>
      </c>
      <c r="OX60" s="45">
        <f t="shared" si="985"/>
        <v>8</v>
      </c>
      <c r="OY60" s="45">
        <f t="shared" si="985"/>
        <v>8</v>
      </c>
      <c r="OZ60" s="45">
        <f t="shared" si="985"/>
        <v>8</v>
      </c>
      <c r="PA60" s="45">
        <f t="shared" si="985"/>
        <v>8</v>
      </c>
      <c r="PB60" s="45">
        <f t="shared" si="985"/>
        <v>8</v>
      </c>
      <c r="PC60" s="45">
        <f t="shared" si="985"/>
        <v>8</v>
      </c>
      <c r="PD60" s="45">
        <f t="shared" si="985"/>
        <v>8</v>
      </c>
      <c r="PE60" s="45">
        <f t="shared" si="985"/>
        <v>8</v>
      </c>
      <c r="PF60" s="45">
        <f t="shared" si="985"/>
        <v>9</v>
      </c>
      <c r="PG60" s="45">
        <f t="shared" si="985"/>
        <v>9</v>
      </c>
      <c r="PH60" s="45">
        <f t="shared" si="985"/>
        <v>9</v>
      </c>
      <c r="PI60" s="45">
        <f t="shared" si="985"/>
        <v>9</v>
      </c>
      <c r="PJ60" s="45">
        <f t="shared" si="985"/>
        <v>9</v>
      </c>
      <c r="PK60" s="45">
        <f t="shared" si="985"/>
        <v>9</v>
      </c>
      <c r="PL60" s="45">
        <f t="shared" si="985"/>
        <v>9</v>
      </c>
      <c r="PM60" s="45">
        <f t="shared" si="985"/>
        <v>9</v>
      </c>
      <c r="PN60" s="45">
        <f t="shared" si="985"/>
        <v>9</v>
      </c>
      <c r="PO60" s="45">
        <f t="shared" si="985"/>
        <v>9</v>
      </c>
      <c r="PP60" s="45">
        <f t="shared" si="985"/>
        <v>9</v>
      </c>
      <c r="PQ60" s="45">
        <f t="shared" si="985"/>
        <v>9</v>
      </c>
      <c r="PR60" s="45">
        <f t="shared" si="985"/>
        <v>9</v>
      </c>
      <c r="PS60" s="45">
        <f t="shared" si="985"/>
        <v>9</v>
      </c>
      <c r="PT60" s="45">
        <f t="shared" si="985"/>
        <v>9</v>
      </c>
      <c r="PU60" s="45">
        <f t="shared" si="985"/>
        <v>9</v>
      </c>
      <c r="PV60" s="45">
        <f t="shared" si="985"/>
        <v>9</v>
      </c>
      <c r="PW60" s="45">
        <f t="shared" si="985"/>
        <v>9</v>
      </c>
      <c r="PX60" s="45">
        <f t="shared" si="985"/>
        <v>9</v>
      </c>
      <c r="PY60" s="45">
        <f t="shared" si="985"/>
        <v>9</v>
      </c>
      <c r="PZ60" s="45">
        <f t="shared" si="985"/>
        <v>9</v>
      </c>
      <c r="QA60" s="45">
        <f t="shared" si="985"/>
        <v>10</v>
      </c>
      <c r="QB60" s="45">
        <f t="shared" si="985"/>
        <v>10</v>
      </c>
      <c r="QC60" s="45">
        <f t="shared" si="985"/>
        <v>10</v>
      </c>
      <c r="QD60" s="45">
        <f t="shared" si="985"/>
        <v>10</v>
      </c>
      <c r="QE60" s="45">
        <f t="shared" si="985"/>
        <v>10</v>
      </c>
      <c r="QF60" s="45">
        <f t="shared" si="985"/>
        <v>10</v>
      </c>
      <c r="QG60" s="45">
        <f t="shared" si="985"/>
        <v>10</v>
      </c>
      <c r="QH60" s="45">
        <f t="shared" ref="QH60:SS60" si="986">MONTH(QH1)</f>
        <v>10</v>
      </c>
      <c r="QI60" s="45">
        <f t="shared" si="986"/>
        <v>10</v>
      </c>
      <c r="QJ60" s="45">
        <f t="shared" si="986"/>
        <v>10</v>
      </c>
      <c r="QK60" s="45">
        <f t="shared" si="986"/>
        <v>10</v>
      </c>
      <c r="QL60" s="45">
        <f t="shared" si="986"/>
        <v>10</v>
      </c>
      <c r="QM60" s="45">
        <f t="shared" si="986"/>
        <v>10</v>
      </c>
      <c r="QN60" s="45">
        <f t="shared" si="986"/>
        <v>10</v>
      </c>
      <c r="QO60" s="45">
        <f t="shared" si="986"/>
        <v>10</v>
      </c>
      <c r="QP60" s="45">
        <f t="shared" si="986"/>
        <v>10</v>
      </c>
      <c r="QQ60" s="45">
        <f t="shared" si="986"/>
        <v>10</v>
      </c>
      <c r="QR60" s="45">
        <f t="shared" si="986"/>
        <v>10</v>
      </c>
      <c r="QS60" s="45">
        <f t="shared" si="986"/>
        <v>10</v>
      </c>
      <c r="QT60" s="45">
        <f t="shared" si="986"/>
        <v>11</v>
      </c>
      <c r="QU60" s="45">
        <f t="shared" si="986"/>
        <v>11</v>
      </c>
      <c r="QV60" s="45">
        <f t="shared" si="986"/>
        <v>11</v>
      </c>
      <c r="QW60" s="45">
        <f t="shared" si="986"/>
        <v>11</v>
      </c>
      <c r="QX60" s="45">
        <f t="shared" si="986"/>
        <v>11</v>
      </c>
      <c r="QY60" s="45">
        <f t="shared" si="986"/>
        <v>11</v>
      </c>
      <c r="QZ60" s="45">
        <f t="shared" si="986"/>
        <v>11</v>
      </c>
      <c r="RA60" s="45">
        <f t="shared" si="986"/>
        <v>11</v>
      </c>
      <c r="RB60" s="45">
        <f t="shared" si="986"/>
        <v>11</v>
      </c>
      <c r="RC60" s="45">
        <f t="shared" si="986"/>
        <v>11</v>
      </c>
      <c r="RD60" s="45">
        <f t="shared" si="986"/>
        <v>11</v>
      </c>
      <c r="RE60" s="45">
        <f t="shared" si="986"/>
        <v>11</v>
      </c>
      <c r="RF60" s="45">
        <f t="shared" si="986"/>
        <v>11</v>
      </c>
      <c r="RG60" s="45">
        <f t="shared" si="986"/>
        <v>11</v>
      </c>
      <c r="RH60" s="45">
        <f t="shared" si="986"/>
        <v>11</v>
      </c>
      <c r="RI60" s="45">
        <f t="shared" si="986"/>
        <v>11</v>
      </c>
      <c r="RJ60" s="45">
        <f t="shared" si="986"/>
        <v>11</v>
      </c>
      <c r="RK60" s="45">
        <f t="shared" si="986"/>
        <v>11</v>
      </c>
      <c r="RL60" s="45">
        <f t="shared" si="986"/>
        <v>11</v>
      </c>
      <c r="RM60" s="45">
        <f t="shared" si="986"/>
        <v>12</v>
      </c>
      <c r="RN60" s="45">
        <f t="shared" si="986"/>
        <v>12</v>
      </c>
      <c r="RO60" s="45">
        <f t="shared" si="986"/>
        <v>12</v>
      </c>
      <c r="RP60" s="45">
        <f t="shared" si="986"/>
        <v>12</v>
      </c>
      <c r="RQ60" s="45">
        <f t="shared" si="986"/>
        <v>12</v>
      </c>
      <c r="RR60" s="45">
        <f t="shared" si="986"/>
        <v>12</v>
      </c>
      <c r="RS60" s="45">
        <f t="shared" si="986"/>
        <v>12</v>
      </c>
      <c r="RT60" s="45">
        <f t="shared" si="986"/>
        <v>12</v>
      </c>
      <c r="RU60" s="45">
        <f t="shared" si="986"/>
        <v>12</v>
      </c>
      <c r="RV60" s="45">
        <f t="shared" si="986"/>
        <v>12</v>
      </c>
      <c r="RW60" s="45">
        <f t="shared" si="986"/>
        <v>12</v>
      </c>
      <c r="RX60" s="45">
        <f t="shared" si="986"/>
        <v>12</v>
      </c>
      <c r="RY60" s="45">
        <f t="shared" si="986"/>
        <v>12</v>
      </c>
      <c r="RZ60" s="45">
        <f t="shared" si="986"/>
        <v>12</v>
      </c>
      <c r="SA60" s="45">
        <f t="shared" si="986"/>
        <v>12</v>
      </c>
      <c r="SB60" s="45">
        <f t="shared" si="986"/>
        <v>12</v>
      </c>
      <c r="SC60" s="45">
        <f t="shared" si="986"/>
        <v>12</v>
      </c>
      <c r="SD60" s="45">
        <f t="shared" si="986"/>
        <v>12</v>
      </c>
      <c r="SE60" s="45">
        <f t="shared" si="986"/>
        <v>12</v>
      </c>
      <c r="SF60" s="45">
        <f t="shared" si="986"/>
        <v>12</v>
      </c>
      <c r="SG60" s="45">
        <f t="shared" si="986"/>
        <v>12</v>
      </c>
      <c r="SH60" s="45">
        <f t="shared" si="986"/>
        <v>1</v>
      </c>
      <c r="SI60" s="45">
        <f t="shared" si="986"/>
        <v>1</v>
      </c>
      <c r="SJ60" s="45">
        <f t="shared" si="986"/>
        <v>1</v>
      </c>
      <c r="SK60" s="45">
        <f t="shared" si="986"/>
        <v>1</v>
      </c>
      <c r="SL60" s="45">
        <f t="shared" si="986"/>
        <v>1</v>
      </c>
      <c r="SM60" s="45">
        <f t="shared" si="986"/>
        <v>1</v>
      </c>
      <c r="SN60" s="45">
        <f t="shared" si="986"/>
        <v>1</v>
      </c>
      <c r="SO60" s="45">
        <f t="shared" si="986"/>
        <v>1</v>
      </c>
      <c r="SP60" s="45">
        <f t="shared" si="986"/>
        <v>1</v>
      </c>
      <c r="SQ60" s="45">
        <f t="shared" si="986"/>
        <v>1</v>
      </c>
      <c r="SR60" s="45">
        <f t="shared" si="986"/>
        <v>1</v>
      </c>
      <c r="SS60" s="45">
        <f t="shared" si="986"/>
        <v>1</v>
      </c>
      <c r="ST60" s="45">
        <f t="shared" ref="ST60:VE60" si="987">MONTH(ST1)</f>
        <v>1</v>
      </c>
      <c r="SU60" s="45">
        <f t="shared" si="987"/>
        <v>1</v>
      </c>
      <c r="SV60" s="45">
        <f t="shared" si="987"/>
        <v>1</v>
      </c>
      <c r="SW60" s="45">
        <f t="shared" si="987"/>
        <v>1</v>
      </c>
      <c r="SX60" s="45">
        <f t="shared" si="987"/>
        <v>1</v>
      </c>
      <c r="SY60" s="45">
        <f t="shared" si="987"/>
        <v>1</v>
      </c>
      <c r="SZ60" s="45">
        <f t="shared" si="987"/>
        <v>1</v>
      </c>
      <c r="TA60" s="45">
        <f t="shared" si="987"/>
        <v>1</v>
      </c>
      <c r="TB60" s="45">
        <f t="shared" si="987"/>
        <v>2</v>
      </c>
      <c r="TC60" s="45">
        <f t="shared" si="987"/>
        <v>2</v>
      </c>
      <c r="TD60" s="45">
        <f t="shared" si="987"/>
        <v>2</v>
      </c>
      <c r="TE60" s="45">
        <f t="shared" si="987"/>
        <v>2</v>
      </c>
      <c r="TF60" s="45">
        <f t="shared" si="987"/>
        <v>2</v>
      </c>
      <c r="TG60" s="45">
        <f t="shared" si="987"/>
        <v>2</v>
      </c>
      <c r="TH60" s="45">
        <f t="shared" si="987"/>
        <v>2</v>
      </c>
      <c r="TI60" s="45">
        <f t="shared" si="987"/>
        <v>2</v>
      </c>
      <c r="TJ60" s="45">
        <f t="shared" si="987"/>
        <v>2</v>
      </c>
      <c r="TK60" s="45">
        <f t="shared" si="987"/>
        <v>2</v>
      </c>
      <c r="TL60" s="45">
        <f t="shared" si="987"/>
        <v>2</v>
      </c>
      <c r="TM60" s="45">
        <f t="shared" si="987"/>
        <v>2</v>
      </c>
      <c r="TN60" s="45">
        <f t="shared" si="987"/>
        <v>2</v>
      </c>
      <c r="TO60" s="45">
        <f t="shared" si="987"/>
        <v>2</v>
      </c>
      <c r="TP60" s="45">
        <f t="shared" si="987"/>
        <v>2</v>
      </c>
      <c r="TQ60" s="45">
        <f t="shared" si="987"/>
        <v>2</v>
      </c>
      <c r="TR60" s="45">
        <f t="shared" si="987"/>
        <v>2</v>
      </c>
      <c r="TS60" s="45">
        <f t="shared" si="987"/>
        <v>2</v>
      </c>
      <c r="TT60" s="45">
        <f t="shared" si="987"/>
        <v>2</v>
      </c>
      <c r="TU60" s="45">
        <f t="shared" si="987"/>
        <v>2</v>
      </c>
      <c r="TV60" s="45">
        <f t="shared" si="987"/>
        <v>3</v>
      </c>
      <c r="TW60" s="45">
        <f t="shared" si="987"/>
        <v>3</v>
      </c>
      <c r="TX60" s="45">
        <f t="shared" si="987"/>
        <v>3</v>
      </c>
      <c r="TY60" s="45">
        <f t="shared" si="987"/>
        <v>3</v>
      </c>
      <c r="TZ60" s="45">
        <f t="shared" si="987"/>
        <v>3</v>
      </c>
      <c r="UA60" s="45">
        <f t="shared" si="987"/>
        <v>3</v>
      </c>
      <c r="UB60" s="45">
        <f t="shared" si="987"/>
        <v>3</v>
      </c>
      <c r="UC60" s="45">
        <f t="shared" si="987"/>
        <v>3</v>
      </c>
      <c r="UD60" s="45">
        <f t="shared" si="987"/>
        <v>3</v>
      </c>
      <c r="UE60" s="45">
        <f t="shared" si="987"/>
        <v>3</v>
      </c>
      <c r="UF60" s="45">
        <f t="shared" si="987"/>
        <v>3</v>
      </c>
      <c r="UG60" s="45">
        <f t="shared" si="987"/>
        <v>3</v>
      </c>
      <c r="UH60" s="45">
        <f t="shared" si="987"/>
        <v>3</v>
      </c>
      <c r="UI60" s="45">
        <f t="shared" si="987"/>
        <v>3</v>
      </c>
      <c r="UJ60" s="45">
        <f t="shared" si="987"/>
        <v>3</v>
      </c>
      <c r="UK60" s="45">
        <f t="shared" si="987"/>
        <v>3</v>
      </c>
      <c r="UL60" s="45">
        <f t="shared" si="987"/>
        <v>3</v>
      </c>
      <c r="UM60" s="45">
        <f t="shared" si="987"/>
        <v>3</v>
      </c>
      <c r="UN60" s="45">
        <f t="shared" si="987"/>
        <v>3</v>
      </c>
      <c r="UO60" s="45">
        <f t="shared" si="987"/>
        <v>3</v>
      </c>
      <c r="UP60" s="45">
        <f t="shared" si="987"/>
        <v>3</v>
      </c>
      <c r="UQ60" s="45">
        <f t="shared" si="987"/>
        <v>3</v>
      </c>
      <c r="UR60" s="45">
        <f t="shared" si="987"/>
        <v>3</v>
      </c>
      <c r="US60" s="45">
        <f t="shared" si="987"/>
        <v>4</v>
      </c>
      <c r="UT60" s="45">
        <f t="shared" si="987"/>
        <v>4</v>
      </c>
      <c r="UU60" s="45">
        <f t="shared" si="987"/>
        <v>4</v>
      </c>
      <c r="UV60" s="45">
        <f t="shared" si="987"/>
        <v>4</v>
      </c>
      <c r="UW60" s="45">
        <f t="shared" si="987"/>
        <v>4</v>
      </c>
      <c r="UX60" s="45">
        <f t="shared" si="987"/>
        <v>4</v>
      </c>
      <c r="UY60" s="45">
        <f t="shared" si="987"/>
        <v>4</v>
      </c>
      <c r="UZ60" s="45">
        <f t="shared" si="987"/>
        <v>4</v>
      </c>
      <c r="VA60" s="45">
        <f t="shared" si="987"/>
        <v>4</v>
      </c>
      <c r="VB60" s="45">
        <f t="shared" si="987"/>
        <v>4</v>
      </c>
      <c r="VC60" s="45">
        <f t="shared" si="987"/>
        <v>4</v>
      </c>
      <c r="VD60" s="45">
        <f t="shared" si="987"/>
        <v>4</v>
      </c>
      <c r="VE60" s="45">
        <f t="shared" si="987"/>
        <v>4</v>
      </c>
      <c r="VF60" s="45">
        <f t="shared" ref="VF60:XQ60" si="988">MONTH(VF1)</f>
        <v>4</v>
      </c>
      <c r="VG60" s="45">
        <f t="shared" si="988"/>
        <v>4</v>
      </c>
      <c r="VH60" s="45">
        <f t="shared" si="988"/>
        <v>4</v>
      </c>
      <c r="VI60" s="45">
        <f t="shared" si="988"/>
        <v>4</v>
      </c>
      <c r="VJ60" s="45">
        <f t="shared" si="988"/>
        <v>4</v>
      </c>
      <c r="VK60" s="45">
        <f t="shared" si="988"/>
        <v>4</v>
      </c>
      <c r="VL60" s="45">
        <f t="shared" si="988"/>
        <v>5</v>
      </c>
      <c r="VM60" s="45">
        <f t="shared" si="988"/>
        <v>5</v>
      </c>
      <c r="VN60" s="45">
        <f t="shared" si="988"/>
        <v>5</v>
      </c>
      <c r="VO60" s="45">
        <f t="shared" si="988"/>
        <v>5</v>
      </c>
      <c r="VP60" s="45">
        <f t="shared" si="988"/>
        <v>5</v>
      </c>
      <c r="VQ60" s="45">
        <f t="shared" si="988"/>
        <v>5</v>
      </c>
      <c r="VR60" s="45">
        <f t="shared" si="988"/>
        <v>5</v>
      </c>
      <c r="VS60" s="45">
        <f t="shared" si="988"/>
        <v>5</v>
      </c>
      <c r="VT60" s="45">
        <f t="shared" si="988"/>
        <v>5</v>
      </c>
      <c r="VU60" s="45">
        <f t="shared" si="988"/>
        <v>5</v>
      </c>
      <c r="VV60" s="45">
        <f t="shared" si="988"/>
        <v>5</v>
      </c>
      <c r="VW60" s="45">
        <f t="shared" si="988"/>
        <v>5</v>
      </c>
      <c r="VX60" s="45">
        <f t="shared" si="988"/>
        <v>5</v>
      </c>
      <c r="VY60" s="45">
        <f t="shared" si="988"/>
        <v>5</v>
      </c>
      <c r="VZ60" s="45">
        <f t="shared" si="988"/>
        <v>5</v>
      </c>
      <c r="WA60" s="45">
        <f t="shared" si="988"/>
        <v>5</v>
      </c>
      <c r="WB60" s="45">
        <f t="shared" si="988"/>
        <v>5</v>
      </c>
      <c r="WC60" s="45">
        <f t="shared" si="988"/>
        <v>5</v>
      </c>
      <c r="WD60" s="45">
        <f t="shared" si="988"/>
        <v>5</v>
      </c>
      <c r="WE60" s="45">
        <f t="shared" si="988"/>
        <v>5</v>
      </c>
      <c r="WF60" s="45">
        <f t="shared" si="988"/>
        <v>5</v>
      </c>
      <c r="WG60" s="45">
        <f t="shared" si="988"/>
        <v>5</v>
      </c>
      <c r="WH60" s="45">
        <f t="shared" si="988"/>
        <v>6</v>
      </c>
      <c r="WI60" s="45">
        <f t="shared" si="988"/>
        <v>6</v>
      </c>
      <c r="WJ60" s="45">
        <f t="shared" si="988"/>
        <v>6</v>
      </c>
      <c r="WK60" s="45">
        <f t="shared" si="988"/>
        <v>6</v>
      </c>
      <c r="WL60" s="45">
        <f t="shared" si="988"/>
        <v>6</v>
      </c>
      <c r="WM60" s="45">
        <f t="shared" si="988"/>
        <v>6</v>
      </c>
      <c r="WN60" s="45">
        <f t="shared" si="988"/>
        <v>6</v>
      </c>
      <c r="WO60" s="45">
        <f t="shared" si="988"/>
        <v>6</v>
      </c>
      <c r="WP60" s="45">
        <f t="shared" si="988"/>
        <v>6</v>
      </c>
      <c r="WQ60" s="45">
        <f t="shared" si="988"/>
        <v>6</v>
      </c>
      <c r="WR60" s="45">
        <f t="shared" si="988"/>
        <v>6</v>
      </c>
      <c r="WS60" s="45">
        <f t="shared" si="988"/>
        <v>6</v>
      </c>
      <c r="WT60" s="45">
        <f t="shared" si="988"/>
        <v>6</v>
      </c>
      <c r="WU60" s="45">
        <f t="shared" si="988"/>
        <v>6</v>
      </c>
      <c r="WV60" s="45">
        <f t="shared" si="988"/>
        <v>6</v>
      </c>
      <c r="WW60" s="45">
        <f t="shared" si="988"/>
        <v>6</v>
      </c>
      <c r="WX60" s="45">
        <f t="shared" si="988"/>
        <v>6</v>
      </c>
      <c r="WY60" s="45">
        <f t="shared" si="988"/>
        <v>6</v>
      </c>
      <c r="WZ60" s="45">
        <f t="shared" si="988"/>
        <v>6</v>
      </c>
      <c r="XA60" s="45">
        <f t="shared" si="988"/>
        <v>6</v>
      </c>
      <c r="XB60" s="45">
        <f t="shared" si="988"/>
        <v>6</v>
      </c>
      <c r="XC60" s="45">
        <f t="shared" si="988"/>
        <v>6</v>
      </c>
      <c r="XD60" s="45">
        <f t="shared" si="988"/>
        <v>7</v>
      </c>
      <c r="XE60" s="45">
        <f t="shared" si="988"/>
        <v>7</v>
      </c>
      <c r="XF60" s="45">
        <f t="shared" si="988"/>
        <v>7</v>
      </c>
      <c r="XG60" s="45">
        <f t="shared" si="988"/>
        <v>7</v>
      </c>
      <c r="XH60" s="45">
        <f t="shared" si="988"/>
        <v>7</v>
      </c>
      <c r="XI60" s="45">
        <f t="shared" si="988"/>
        <v>7</v>
      </c>
      <c r="XJ60" s="45">
        <f t="shared" si="988"/>
        <v>7</v>
      </c>
      <c r="XK60" s="45">
        <f t="shared" si="988"/>
        <v>7</v>
      </c>
      <c r="XL60" s="45">
        <f t="shared" si="988"/>
        <v>7</v>
      </c>
      <c r="XM60" s="45">
        <f t="shared" si="988"/>
        <v>7</v>
      </c>
      <c r="XN60" s="45">
        <f t="shared" si="988"/>
        <v>7</v>
      </c>
      <c r="XO60" s="45">
        <f t="shared" si="988"/>
        <v>7</v>
      </c>
      <c r="XP60" s="45">
        <f t="shared" si="988"/>
        <v>7</v>
      </c>
      <c r="XQ60" s="45">
        <f t="shared" si="988"/>
        <v>7</v>
      </c>
      <c r="XR60" s="45">
        <f t="shared" ref="XR60:XW60" si="989">MONTH(XR1)</f>
        <v>7</v>
      </c>
      <c r="XS60" s="45">
        <f t="shared" si="989"/>
        <v>7</v>
      </c>
      <c r="XT60" s="45">
        <f t="shared" si="989"/>
        <v>7</v>
      </c>
      <c r="XU60" s="45">
        <f t="shared" si="989"/>
        <v>7</v>
      </c>
      <c r="XV60" s="45">
        <f t="shared" si="989"/>
        <v>7</v>
      </c>
      <c r="XW60" s="45">
        <f t="shared" si="989"/>
        <v>7</v>
      </c>
      <c r="XX60" s="45"/>
      <c r="XY60" s="45"/>
      <c r="XZ60" s="45"/>
      <c r="YA60" s="45"/>
      <c r="YB60" s="45"/>
      <c r="YC60" s="45"/>
      <c r="YD60" s="45"/>
      <c r="YE60" s="45"/>
      <c r="YF60" s="45"/>
      <c r="YG60" s="45"/>
      <c r="YH60" s="45"/>
      <c r="YI60" s="45"/>
      <c r="YJ60" s="45"/>
      <c r="YK60" s="45"/>
      <c r="YL60" s="45"/>
      <c r="YM60" s="45"/>
      <c r="YN60" s="45"/>
      <c r="YO60" s="45"/>
      <c r="YP60" s="45"/>
      <c r="YQ60" s="45"/>
      <c r="YR60" s="45"/>
      <c r="YS60" s="45"/>
      <c r="YT60" s="45"/>
      <c r="YU60" s="45"/>
      <c r="YV60" s="45"/>
      <c r="YW60" s="45"/>
      <c r="YX60" s="45"/>
      <c r="YY60" s="45"/>
      <c r="YZ60" s="45"/>
      <c r="ZA60" s="45"/>
      <c r="ZB60" s="45"/>
      <c r="ZC60" s="45"/>
      <c r="ZD60" s="45"/>
      <c r="ZE60" s="45"/>
      <c r="ZF60" s="45"/>
      <c r="ZG60" s="45"/>
      <c r="ZH60" s="45"/>
      <c r="ZI60" s="45"/>
      <c r="ZJ60" s="45"/>
      <c r="ZK60" s="45"/>
      <c r="ZL60" s="45"/>
      <c r="ZM60" s="45"/>
      <c r="ZN60" s="45"/>
      <c r="ZO60" s="45"/>
      <c r="ZP60" s="45"/>
      <c r="ZQ60" s="45"/>
      <c r="ZR60" s="45"/>
      <c r="ZS60" s="45"/>
      <c r="ZT60" s="45"/>
      <c r="ZU60" s="45"/>
      <c r="ZV60" s="45"/>
      <c r="ZW60" s="45"/>
      <c r="ZX60" s="45"/>
      <c r="ZY60" s="45"/>
      <c r="ZZ60" s="45"/>
      <c r="AAA60" s="45"/>
      <c r="AAB60" s="45"/>
      <c r="AAC60" s="45"/>
      <c r="AAD60" s="45"/>
      <c r="AAE60" s="45"/>
      <c r="AAF60" s="45"/>
      <c r="AAG60" s="45"/>
      <c r="AAH60" s="45"/>
      <c r="AAI60" s="45"/>
      <c r="AAJ60" s="45"/>
      <c r="AAK60" s="45"/>
      <c r="AAL60" s="45"/>
      <c r="AAM60" s="45"/>
      <c r="AAN60" s="45"/>
      <c r="AAO60" s="45"/>
      <c r="AAP60" s="45"/>
      <c r="AAQ60" s="45"/>
      <c r="AAR60" s="45"/>
      <c r="AAS60" s="45"/>
      <c r="AAT60" s="45"/>
      <c r="AAU60" s="45"/>
      <c r="AAV60" s="45"/>
      <c r="AAW60" s="45"/>
      <c r="AAX60" s="45"/>
      <c r="AAY60" s="45"/>
      <c r="AAZ60" s="45"/>
      <c r="ABA60" s="45"/>
      <c r="ABB60" s="45"/>
      <c r="ABC60" s="45"/>
      <c r="ABD60" s="45"/>
      <c r="ABE60" s="45"/>
      <c r="ABF60" s="45"/>
      <c r="ABG60" s="45"/>
      <c r="ABH60" s="45"/>
      <c r="ABI60" s="45"/>
      <c r="ABJ60" s="45"/>
      <c r="ABK60" s="45"/>
      <c r="ABL60" s="45"/>
      <c r="ABM60" s="45"/>
      <c r="ABN60" s="45"/>
      <c r="ABO60" s="45"/>
      <c r="ABP60" s="45"/>
      <c r="ABQ60" s="45"/>
      <c r="ABR60" s="45"/>
      <c r="ABS60" s="45"/>
      <c r="ABT60" s="45"/>
      <c r="ABU60" s="45"/>
      <c r="ABV60" s="45"/>
      <c r="ABW60" s="45"/>
      <c r="ABX60" s="45"/>
      <c r="ABY60" s="45"/>
      <c r="ABZ60" s="45"/>
      <c r="ACA60" s="45"/>
      <c r="ACB60" s="45"/>
      <c r="ACC60" s="45"/>
      <c r="ACD60" s="45"/>
      <c r="ACE60" s="45"/>
      <c r="ACF60" s="45"/>
      <c r="ACG60" s="45"/>
      <c r="ACH60" s="45"/>
      <c r="ACI60" s="45"/>
      <c r="ACJ60" s="45"/>
      <c r="ACK60" s="45"/>
      <c r="ACL60" s="45"/>
      <c r="ACM60" s="45"/>
      <c r="ACN60" s="45"/>
      <c r="ACO60" s="45"/>
      <c r="ACP60" s="45"/>
      <c r="ACQ60" s="45"/>
      <c r="ACR60" s="45"/>
      <c r="ACS60" s="45"/>
      <c r="ACT60" s="45"/>
      <c r="ACU60" s="45"/>
      <c r="ACV60" s="45"/>
      <c r="ACW60" s="45"/>
      <c r="ACX60" s="45"/>
      <c r="ACY60" s="45"/>
      <c r="ACZ60" s="45"/>
      <c r="ADA60" s="45"/>
      <c r="ADB60" s="45"/>
      <c r="ADC60" s="45"/>
      <c r="ADD60" s="45"/>
      <c r="ADE60" s="45"/>
      <c r="ADF60" s="45"/>
      <c r="ADG60" s="45"/>
      <c r="ADH60" s="45"/>
      <c r="ADI60" s="45"/>
      <c r="ADJ60" s="45"/>
      <c r="ADK60" s="45"/>
      <c r="ADL60" s="45"/>
      <c r="ADM60" s="45"/>
      <c r="ADN60" s="45"/>
      <c r="ADO60" s="45"/>
      <c r="ADP60" s="45"/>
      <c r="ADQ60" s="45"/>
      <c r="ADR60" s="45"/>
      <c r="ADS60" s="45"/>
      <c r="ADT60" s="45"/>
      <c r="ADU60" s="45"/>
      <c r="ADV60" s="45"/>
      <c r="ADW60" s="45"/>
      <c r="ADX60" s="45"/>
      <c r="ADY60" s="45"/>
      <c r="ADZ60" s="45"/>
      <c r="AEA60" s="45"/>
      <c r="AEB60" s="45"/>
      <c r="AEC60" s="45"/>
      <c r="AED60" s="45"/>
      <c r="AEE60" s="45"/>
      <c r="AEF60" s="45"/>
      <c r="AEG60" s="45"/>
      <c r="AEH60" s="45"/>
      <c r="AEI60" s="45"/>
      <c r="AEJ60" s="45"/>
      <c r="AEK60" s="45"/>
      <c r="AEL60" s="45"/>
      <c r="AEM60" s="45"/>
      <c r="AEN60" s="45"/>
      <c r="AEO60" s="45"/>
      <c r="AEP60" s="45"/>
      <c r="AEQ60" s="45"/>
      <c r="AER60" s="45"/>
      <c r="AES60" s="45"/>
      <c r="AET60" s="45"/>
      <c r="AEU60" s="45"/>
      <c r="AEV60" s="45"/>
      <c r="AEW60" s="45"/>
      <c r="AEX60" s="45"/>
      <c r="AEY60" s="45"/>
      <c r="AEZ60" s="45"/>
      <c r="AFA60" s="45"/>
      <c r="AFB60" s="45"/>
      <c r="AFC60" s="45"/>
      <c r="AFD60" s="45"/>
      <c r="AFE60" s="45"/>
      <c r="AFF60" s="45"/>
      <c r="AFG60" s="45"/>
      <c r="AFH60" s="45"/>
      <c r="AFI60" s="45"/>
      <c r="AFJ60" s="45"/>
      <c r="AFK60" s="45"/>
      <c r="AFL60" s="45"/>
      <c r="AFM60" s="45"/>
      <c r="AFN60" s="45"/>
      <c r="AFO60" s="45"/>
      <c r="AFP60" s="45"/>
      <c r="AFQ60" s="45"/>
      <c r="AFR60" s="45"/>
      <c r="AFS60" s="45"/>
      <c r="AFT60" s="45"/>
      <c r="AFU60" s="45"/>
      <c r="AFV60" s="45"/>
      <c r="AFW60" s="45"/>
      <c r="AFX60" s="45"/>
      <c r="AFY60" s="45"/>
      <c r="AFZ60" s="45"/>
      <c r="AGA60" s="45"/>
      <c r="AGB60" s="45"/>
      <c r="AGC60" s="45"/>
      <c r="AGD60" s="45"/>
      <c r="AGE60" s="45"/>
      <c r="AGF60" s="45"/>
      <c r="AGG60" s="45"/>
      <c r="AGH60" s="45"/>
      <c r="AGI60" s="45"/>
      <c r="AGJ60" s="45"/>
      <c r="AGK60" s="45"/>
      <c r="AGL60" s="45"/>
      <c r="AGM60" s="45"/>
      <c r="AGN60" s="45"/>
      <c r="AGO60" s="45"/>
      <c r="AGP60" s="45"/>
      <c r="AGQ60" s="45"/>
      <c r="AGR60" s="45"/>
      <c r="AGS60" s="45"/>
      <c r="AGT60" s="45"/>
      <c r="AGU60" s="45"/>
      <c r="AGV60" s="45"/>
      <c r="AGW60" s="45"/>
      <c r="AGX60" s="45"/>
      <c r="AGY60" s="45"/>
      <c r="AGZ60" s="45"/>
      <c r="AHA60" s="45"/>
      <c r="AHB60" s="45"/>
      <c r="AHC60" s="45"/>
      <c r="AHD60" s="45"/>
      <c r="AHE60" s="45"/>
      <c r="AHF60" s="45"/>
      <c r="AHG60" s="45"/>
      <c r="AHH60" s="45"/>
      <c r="AHI60" s="45"/>
      <c r="AHJ60" s="45"/>
      <c r="AHK60" s="45"/>
      <c r="AHL60" s="45"/>
      <c r="AHM60" s="45"/>
      <c r="AHN60" s="45"/>
      <c r="AHO60" s="45"/>
      <c r="AHP60" s="45"/>
      <c r="AHQ60" s="45"/>
      <c r="AHR60" s="45"/>
      <c r="AHS60" s="45"/>
      <c r="AHT60" s="45"/>
      <c r="AHU60" s="45"/>
      <c r="AHV60" s="45"/>
      <c r="AHW60" s="45"/>
      <c r="AHX60" s="45"/>
      <c r="AHY60" s="45"/>
      <c r="AHZ60" s="45"/>
      <c r="AIA60" s="45"/>
      <c r="AIB60" s="45"/>
      <c r="AIC60" s="45"/>
      <c r="AID60" s="45"/>
      <c r="AIE60" s="45"/>
      <c r="AIF60" s="45"/>
      <c r="AIG60" s="45"/>
      <c r="AIH60" s="45"/>
      <c r="AII60" s="45"/>
      <c r="AIJ60" s="45"/>
      <c r="AIK60" s="45"/>
      <c r="AIL60" s="45"/>
      <c r="AIM60" s="45"/>
      <c r="AIN60" s="45"/>
      <c r="AIO60" s="45"/>
      <c r="AIP60" s="45"/>
      <c r="AIQ60" s="45"/>
      <c r="AIR60" s="45"/>
      <c r="AIS60" s="45"/>
      <c r="AIT60" s="45"/>
      <c r="AIU60" s="45"/>
      <c r="AIV60" s="45"/>
      <c r="AIW60" s="45"/>
      <c r="AIX60" s="45"/>
      <c r="AIY60" s="45"/>
      <c r="AIZ60" s="45"/>
      <c r="AJA60" s="45"/>
      <c r="AJB60" s="45"/>
      <c r="AJC60" s="45"/>
      <c r="AJD60" s="45"/>
      <c r="AJE60" s="45"/>
      <c r="AJF60" s="45"/>
      <c r="AJG60" s="45"/>
      <c r="AJH60" s="45"/>
      <c r="AJI60" s="45"/>
      <c r="AJJ60" s="45"/>
      <c r="AJK60" s="45"/>
      <c r="AJL60" s="45"/>
      <c r="AJM60" s="45"/>
      <c r="AJN60" s="45"/>
      <c r="AJO60" s="45"/>
      <c r="AJP60" s="45"/>
      <c r="AJQ60" s="45"/>
      <c r="AJR60" s="45"/>
      <c r="AJS60" s="45"/>
      <c r="AJT60" s="45"/>
      <c r="AJU60" s="45"/>
      <c r="AJV60" s="45"/>
      <c r="AJW60" s="45"/>
      <c r="AJX60" s="45"/>
      <c r="AJY60" s="45"/>
      <c r="AJZ60" s="45"/>
      <c r="AKA60" s="45"/>
      <c r="AKB60" s="45"/>
      <c r="AKC60" s="45"/>
      <c r="AKD60" s="45"/>
      <c r="AKE60" s="45"/>
      <c r="AKF60" s="45"/>
      <c r="AKG60" s="45"/>
      <c r="AKH60" s="45"/>
      <c r="AKI60" s="45"/>
      <c r="AKJ60" s="45"/>
      <c r="AKK60" s="45"/>
      <c r="AKL60" s="45"/>
      <c r="AKM60" s="45"/>
      <c r="AKN60" s="45"/>
      <c r="AKO60" s="45"/>
      <c r="AKP60" s="45"/>
      <c r="AKQ60" s="45"/>
      <c r="AKR60" s="45"/>
      <c r="AKS60" s="45"/>
      <c r="AKT60" s="45"/>
      <c r="AKU60" s="45"/>
      <c r="AKV60" s="45"/>
      <c r="AKW60" s="45"/>
      <c r="AKX60" s="45"/>
      <c r="AKY60" s="45"/>
      <c r="AKZ60" s="45"/>
      <c r="ALA60" s="45"/>
      <c r="ALB60" s="45"/>
      <c r="ALC60" s="45"/>
      <c r="ALD60" s="45"/>
      <c r="ALE60" s="45"/>
      <c r="ALF60" s="45"/>
      <c r="ALG60" s="45"/>
      <c r="ALH60" s="45"/>
      <c r="ALI60" s="45"/>
      <c r="ALJ60" s="45"/>
      <c r="ALK60" s="45"/>
      <c r="ALL60" s="45"/>
      <c r="ALM60" s="45"/>
      <c r="ALN60" s="45"/>
      <c r="ALO60" s="45"/>
      <c r="ALP60" s="45"/>
      <c r="ALQ60" s="45"/>
      <c r="ALR60" s="45"/>
      <c r="ALS60" s="45"/>
      <c r="ALT60" s="50"/>
      <c r="ALU60" s="50"/>
      <c r="ALV60" s="45"/>
      <c r="ALW60" s="45"/>
      <c r="ALX60" s="45"/>
      <c r="ALY60" s="45"/>
      <c r="ALZ60" s="45"/>
      <c r="AMA60" s="45"/>
      <c r="AMB60" s="45"/>
      <c r="AMC60" s="45"/>
      <c r="AMD60" s="45"/>
      <c r="AME60" s="45"/>
      <c r="AMF60" s="45"/>
      <c r="AMG60" s="45"/>
      <c r="AMH60" s="45"/>
      <c r="AMI60" s="45"/>
      <c r="AMJ60" s="45"/>
      <c r="AMK60" s="45"/>
      <c r="AML60" s="45"/>
      <c r="AMM60" s="45"/>
      <c r="AMN60" s="45"/>
      <c r="AMO60" s="45"/>
      <c r="AMP60" s="45"/>
      <c r="AMQ60" s="45"/>
      <c r="AMR60" s="45"/>
      <c r="AMS60" s="45"/>
      <c r="AMT60" s="45"/>
      <c r="AMU60" s="45"/>
      <c r="AMV60" s="45"/>
      <c r="AMW60" s="45"/>
      <c r="AMX60" s="45"/>
      <c r="AMY60" s="45"/>
      <c r="AMZ60" s="45"/>
      <c r="ANA60" s="45"/>
      <c r="ANB60" s="45"/>
      <c r="ANC60" s="45"/>
      <c r="AND60" s="45"/>
      <c r="ANE60" s="45"/>
      <c r="ANF60" s="45"/>
      <c r="ANG60" s="45"/>
      <c r="ANH60" s="45"/>
      <c r="ANI60" s="45"/>
      <c r="ANJ60" s="45"/>
      <c r="ANK60" s="45"/>
      <c r="ANL60" s="45"/>
      <c r="ANM60" s="45"/>
      <c r="ANN60" s="45"/>
      <c r="ANO60" s="45"/>
      <c r="ANP60" s="45"/>
      <c r="ANQ60" s="45"/>
      <c r="ANR60" s="45"/>
      <c r="ANS60" s="45"/>
      <c r="ANT60" s="45"/>
      <c r="ANU60" s="45"/>
      <c r="ANV60" s="45"/>
      <c r="ANW60" s="45"/>
      <c r="ANX60" s="45"/>
      <c r="ANY60" s="45"/>
      <c r="ANZ60" s="45"/>
      <c r="AOA60" s="45"/>
      <c r="AOB60" s="45"/>
      <c r="AOC60" s="45"/>
      <c r="AOD60" s="45"/>
      <c r="AOE60" s="45"/>
      <c r="AOF60" s="45"/>
      <c r="AOG60" s="45"/>
      <c r="AOH60" s="45"/>
      <c r="AOI60" s="45"/>
      <c r="AOJ60" s="45"/>
      <c r="AOK60" s="45"/>
      <c r="AOL60" s="45"/>
      <c r="AOM60" s="45"/>
      <c r="AON60" s="45"/>
      <c r="AOO60" s="45"/>
      <c r="AOP60" s="45"/>
      <c r="AOQ60" s="45"/>
      <c r="AOR60" s="45"/>
      <c r="AOS60" s="45"/>
      <c r="AOT60" s="45"/>
      <c r="AOU60" s="45"/>
      <c r="AOV60" s="45"/>
      <c r="AOW60" s="45"/>
      <c r="AOX60" s="45"/>
      <c r="AOY60" s="45"/>
      <c r="AOZ60" s="45"/>
      <c r="APA60" s="45"/>
      <c r="APB60" s="45"/>
      <c r="APC60" s="45"/>
      <c r="APD60" s="45"/>
      <c r="APE60" s="45"/>
      <c r="APF60" s="45"/>
      <c r="APG60" s="45"/>
      <c r="APH60" s="45"/>
      <c r="API60" s="45"/>
      <c r="APJ60" s="45"/>
      <c r="APK60" s="45"/>
      <c r="APL60" s="45"/>
      <c r="APM60" s="45"/>
      <c r="APN60" s="45"/>
      <c r="APO60" s="45"/>
      <c r="APP60" s="45"/>
      <c r="APQ60" s="45"/>
      <c r="APR60" s="45"/>
      <c r="APS60" s="45"/>
      <c r="APT60" s="45"/>
      <c r="APU60" s="45"/>
      <c r="APV60" s="45"/>
      <c r="APW60" s="45"/>
      <c r="APX60" s="45"/>
      <c r="APY60" s="45"/>
      <c r="APZ60" s="45"/>
      <c r="AQA60" s="45"/>
      <c r="AQB60" s="45"/>
      <c r="AQC60" s="45"/>
      <c r="AQD60" s="45"/>
      <c r="AQE60" s="45"/>
      <c r="AQF60" s="45"/>
      <c r="AQG60" s="45"/>
    </row>
    <row r="61" spans="1:1125" s="46" customFormat="1" x14ac:dyDescent="0.2">
      <c r="A61" s="48"/>
      <c r="B61" s="48">
        <f t="shared" ref="B61:BM61" si="990">B1-WEEKDAY(B1)+1</f>
        <v>42001</v>
      </c>
      <c r="C61" s="48">
        <f t="shared" si="990"/>
        <v>42008</v>
      </c>
      <c r="D61" s="48">
        <f t="shared" si="990"/>
        <v>42008</v>
      </c>
      <c r="E61" s="48">
        <f t="shared" si="990"/>
        <v>42008</v>
      </c>
      <c r="F61" s="48">
        <f t="shared" si="990"/>
        <v>42008</v>
      </c>
      <c r="G61" s="48">
        <f t="shared" si="990"/>
        <v>42008</v>
      </c>
      <c r="H61" s="48">
        <f t="shared" si="990"/>
        <v>42015</v>
      </c>
      <c r="I61" s="48">
        <f t="shared" si="990"/>
        <v>42015</v>
      </c>
      <c r="J61" s="48">
        <f t="shared" si="990"/>
        <v>42015</v>
      </c>
      <c r="K61" s="48">
        <f t="shared" si="990"/>
        <v>42015</v>
      </c>
      <c r="L61" s="48">
        <f t="shared" si="990"/>
        <v>42015</v>
      </c>
      <c r="M61" s="48">
        <f t="shared" si="990"/>
        <v>42022</v>
      </c>
      <c r="N61" s="48">
        <f t="shared" si="990"/>
        <v>42022</v>
      </c>
      <c r="O61" s="48">
        <f t="shared" si="990"/>
        <v>42022</v>
      </c>
      <c r="P61" s="48">
        <f t="shared" si="990"/>
        <v>42022</v>
      </c>
      <c r="Q61" s="48">
        <f t="shared" si="990"/>
        <v>42029</v>
      </c>
      <c r="R61" s="48">
        <f t="shared" si="990"/>
        <v>42029</v>
      </c>
      <c r="S61" s="48">
        <f t="shared" si="990"/>
        <v>42029</v>
      </c>
      <c r="T61" s="48">
        <f t="shared" si="990"/>
        <v>42029</v>
      </c>
      <c r="U61" s="48">
        <f t="shared" si="990"/>
        <v>42029</v>
      </c>
      <c r="V61" s="48">
        <f t="shared" si="990"/>
        <v>42036</v>
      </c>
      <c r="W61" s="48">
        <f t="shared" si="990"/>
        <v>42036</v>
      </c>
      <c r="X61" s="48">
        <f t="shared" si="990"/>
        <v>42036</v>
      </c>
      <c r="Y61" s="48">
        <f t="shared" si="990"/>
        <v>42036</v>
      </c>
      <c r="Z61" s="48">
        <f t="shared" si="990"/>
        <v>42036</v>
      </c>
      <c r="AA61" s="48">
        <f t="shared" si="990"/>
        <v>42043</v>
      </c>
      <c r="AB61" s="48">
        <f t="shared" si="990"/>
        <v>42043</v>
      </c>
      <c r="AC61" s="48">
        <f t="shared" si="990"/>
        <v>42043</v>
      </c>
      <c r="AD61" s="48">
        <f t="shared" si="990"/>
        <v>42043</v>
      </c>
      <c r="AE61" s="48">
        <f t="shared" si="990"/>
        <v>42043</v>
      </c>
      <c r="AF61" s="48">
        <f t="shared" si="990"/>
        <v>42050</v>
      </c>
      <c r="AG61" s="48">
        <f t="shared" si="990"/>
        <v>42050</v>
      </c>
      <c r="AH61" s="48">
        <f t="shared" si="990"/>
        <v>42050</v>
      </c>
      <c r="AI61" s="48">
        <f t="shared" si="990"/>
        <v>42050</v>
      </c>
      <c r="AJ61" s="48">
        <f t="shared" si="990"/>
        <v>42050</v>
      </c>
      <c r="AK61" s="48">
        <f t="shared" si="990"/>
        <v>42057</v>
      </c>
      <c r="AL61" s="48">
        <f t="shared" si="990"/>
        <v>42057</v>
      </c>
      <c r="AM61" s="48">
        <f t="shared" si="990"/>
        <v>42057</v>
      </c>
      <c r="AN61" s="48">
        <f t="shared" si="990"/>
        <v>42057</v>
      </c>
      <c r="AO61" s="48">
        <f t="shared" si="990"/>
        <v>42057</v>
      </c>
      <c r="AP61" s="48">
        <f t="shared" si="990"/>
        <v>42064</v>
      </c>
      <c r="AQ61" s="48">
        <f t="shared" si="990"/>
        <v>42064</v>
      </c>
      <c r="AR61" s="48">
        <f t="shared" si="990"/>
        <v>42064</v>
      </c>
      <c r="AS61" s="48">
        <f t="shared" si="990"/>
        <v>42064</v>
      </c>
      <c r="AT61" s="48">
        <f t="shared" si="990"/>
        <v>42064</v>
      </c>
      <c r="AU61" s="48">
        <f t="shared" si="990"/>
        <v>42071</v>
      </c>
      <c r="AV61" s="48">
        <f t="shared" si="990"/>
        <v>42071</v>
      </c>
      <c r="AW61" s="48">
        <f t="shared" si="990"/>
        <v>42071</v>
      </c>
      <c r="AX61" s="48">
        <f t="shared" si="990"/>
        <v>42071</v>
      </c>
      <c r="AY61" s="48">
        <f t="shared" si="990"/>
        <v>42071</v>
      </c>
      <c r="AZ61" s="48">
        <f t="shared" si="990"/>
        <v>42078</v>
      </c>
      <c r="BA61" s="48">
        <f t="shared" si="990"/>
        <v>42078</v>
      </c>
      <c r="BB61" s="48">
        <f t="shared" si="990"/>
        <v>42078</v>
      </c>
      <c r="BC61" s="48">
        <f t="shared" si="990"/>
        <v>42078</v>
      </c>
      <c r="BD61" s="48">
        <f t="shared" si="990"/>
        <v>42078</v>
      </c>
      <c r="BE61" s="48">
        <f t="shared" si="990"/>
        <v>42085</v>
      </c>
      <c r="BF61" s="48">
        <f t="shared" si="990"/>
        <v>42085</v>
      </c>
      <c r="BG61" s="48">
        <f t="shared" si="990"/>
        <v>42085</v>
      </c>
      <c r="BH61" s="48">
        <f t="shared" si="990"/>
        <v>42085</v>
      </c>
      <c r="BI61" s="48">
        <f t="shared" si="990"/>
        <v>42085</v>
      </c>
      <c r="BJ61" s="48">
        <f t="shared" si="990"/>
        <v>42092</v>
      </c>
      <c r="BK61" s="48">
        <f t="shared" si="990"/>
        <v>42092</v>
      </c>
      <c r="BL61" s="48">
        <f t="shared" si="990"/>
        <v>42092</v>
      </c>
      <c r="BM61" s="48">
        <f t="shared" si="990"/>
        <v>42092</v>
      </c>
      <c r="BN61" s="48">
        <f t="shared" ref="BN61:DY61" si="991">BN1-WEEKDAY(BN1)+1</f>
        <v>42099</v>
      </c>
      <c r="BO61" s="48">
        <f t="shared" si="991"/>
        <v>42099</v>
      </c>
      <c r="BP61" s="48">
        <f t="shared" si="991"/>
        <v>42099</v>
      </c>
      <c r="BQ61" s="48">
        <f t="shared" si="991"/>
        <v>42099</v>
      </c>
      <c r="BR61" s="48">
        <f t="shared" si="991"/>
        <v>42099</v>
      </c>
      <c r="BS61" s="48">
        <f t="shared" si="991"/>
        <v>42106</v>
      </c>
      <c r="BT61" s="48">
        <f t="shared" si="991"/>
        <v>42106</v>
      </c>
      <c r="BU61" s="48">
        <f t="shared" si="991"/>
        <v>42106</v>
      </c>
      <c r="BV61" s="48">
        <f t="shared" si="991"/>
        <v>42106</v>
      </c>
      <c r="BW61" s="48">
        <f t="shared" si="991"/>
        <v>42106</v>
      </c>
      <c r="BX61" s="48">
        <f t="shared" si="991"/>
        <v>42113</v>
      </c>
      <c r="BY61" s="48">
        <f t="shared" si="991"/>
        <v>42113</v>
      </c>
      <c r="BZ61" s="48">
        <f t="shared" si="991"/>
        <v>42113</v>
      </c>
      <c r="CA61" s="48">
        <f t="shared" si="991"/>
        <v>42113</v>
      </c>
      <c r="CB61" s="48">
        <f t="shared" si="991"/>
        <v>42113</v>
      </c>
      <c r="CC61" s="48">
        <f t="shared" si="991"/>
        <v>42120</v>
      </c>
      <c r="CD61" s="48">
        <f t="shared" si="991"/>
        <v>42120</v>
      </c>
      <c r="CE61" s="48">
        <f t="shared" si="991"/>
        <v>42120</v>
      </c>
      <c r="CF61" s="48">
        <f t="shared" si="991"/>
        <v>42120</v>
      </c>
      <c r="CG61" s="48">
        <f t="shared" si="991"/>
        <v>42120</v>
      </c>
      <c r="CH61" s="48">
        <f t="shared" si="991"/>
        <v>42127</v>
      </c>
      <c r="CI61" s="48">
        <f t="shared" si="991"/>
        <v>42127</v>
      </c>
      <c r="CJ61" s="48">
        <f t="shared" si="991"/>
        <v>42127</v>
      </c>
      <c r="CK61" s="48">
        <f t="shared" si="991"/>
        <v>42127</v>
      </c>
      <c r="CL61" s="48">
        <f t="shared" si="991"/>
        <v>42127</v>
      </c>
      <c r="CM61" s="48">
        <f t="shared" si="991"/>
        <v>42134</v>
      </c>
      <c r="CN61" s="48">
        <f t="shared" si="991"/>
        <v>42134</v>
      </c>
      <c r="CO61" s="48">
        <f t="shared" si="991"/>
        <v>42134</v>
      </c>
      <c r="CP61" s="48">
        <f t="shared" si="991"/>
        <v>42134</v>
      </c>
      <c r="CQ61" s="48">
        <f t="shared" si="991"/>
        <v>42134</v>
      </c>
      <c r="CR61" s="48">
        <f t="shared" si="991"/>
        <v>42141</v>
      </c>
      <c r="CS61" s="48">
        <f t="shared" si="991"/>
        <v>42141</v>
      </c>
      <c r="CT61" s="48">
        <f t="shared" si="991"/>
        <v>42141</v>
      </c>
      <c r="CU61" s="48">
        <f t="shared" si="991"/>
        <v>42141</v>
      </c>
      <c r="CV61" s="48">
        <f t="shared" si="991"/>
        <v>42141</v>
      </c>
      <c r="CW61" s="48">
        <f t="shared" si="991"/>
        <v>42148</v>
      </c>
      <c r="CX61" s="48">
        <f t="shared" si="991"/>
        <v>42148</v>
      </c>
      <c r="CY61" s="48">
        <f t="shared" si="991"/>
        <v>42148</v>
      </c>
      <c r="CZ61" s="48">
        <f t="shared" si="991"/>
        <v>42148</v>
      </c>
      <c r="DA61" s="48">
        <f t="shared" si="991"/>
        <v>42155</v>
      </c>
      <c r="DB61" s="48">
        <f t="shared" si="991"/>
        <v>42155</v>
      </c>
      <c r="DC61" s="48">
        <f t="shared" si="991"/>
        <v>42155</v>
      </c>
      <c r="DD61" s="48">
        <f t="shared" si="991"/>
        <v>42155</v>
      </c>
      <c r="DE61" s="48">
        <f t="shared" si="991"/>
        <v>42155</v>
      </c>
      <c r="DF61" s="48">
        <f t="shared" si="991"/>
        <v>42162</v>
      </c>
      <c r="DG61" s="48">
        <f t="shared" si="991"/>
        <v>42162</v>
      </c>
      <c r="DH61" s="48">
        <f t="shared" si="991"/>
        <v>42162</v>
      </c>
      <c r="DI61" s="48">
        <f t="shared" si="991"/>
        <v>42162</v>
      </c>
      <c r="DJ61" s="48">
        <f t="shared" si="991"/>
        <v>42162</v>
      </c>
      <c r="DK61" s="48">
        <f t="shared" si="991"/>
        <v>42169</v>
      </c>
      <c r="DL61" s="48">
        <f t="shared" si="991"/>
        <v>42169</v>
      </c>
      <c r="DM61" s="48">
        <f t="shared" si="991"/>
        <v>42169</v>
      </c>
      <c r="DN61" s="48">
        <f t="shared" si="991"/>
        <v>42169</v>
      </c>
      <c r="DO61" s="48">
        <f t="shared" si="991"/>
        <v>42169</v>
      </c>
      <c r="DP61" s="48">
        <f t="shared" si="991"/>
        <v>42176</v>
      </c>
      <c r="DQ61" s="48">
        <f t="shared" si="991"/>
        <v>42176</v>
      </c>
      <c r="DR61" s="48">
        <f t="shared" si="991"/>
        <v>42176</v>
      </c>
      <c r="DS61" s="48">
        <f t="shared" si="991"/>
        <v>42176</v>
      </c>
      <c r="DT61" s="48">
        <f t="shared" si="991"/>
        <v>42176</v>
      </c>
      <c r="DU61" s="48">
        <f t="shared" si="991"/>
        <v>42183</v>
      </c>
      <c r="DV61" s="48">
        <f t="shared" si="991"/>
        <v>42183</v>
      </c>
      <c r="DW61" s="48">
        <f t="shared" si="991"/>
        <v>42183</v>
      </c>
      <c r="DX61" s="48">
        <f t="shared" si="991"/>
        <v>42183</v>
      </c>
      <c r="DY61" s="48">
        <f t="shared" si="991"/>
        <v>42190</v>
      </c>
      <c r="DZ61" s="48">
        <f t="shared" ref="DZ61:GK61" si="992">DZ1-WEEKDAY(DZ1)+1</f>
        <v>42190</v>
      </c>
      <c r="EA61" s="48">
        <f t="shared" si="992"/>
        <v>42190</v>
      </c>
      <c r="EB61" s="48">
        <f t="shared" si="992"/>
        <v>42190</v>
      </c>
      <c r="EC61" s="48">
        <f t="shared" si="992"/>
        <v>42190</v>
      </c>
      <c r="ED61" s="48">
        <f t="shared" si="992"/>
        <v>42197</v>
      </c>
      <c r="EE61" s="48">
        <f t="shared" si="992"/>
        <v>42197</v>
      </c>
      <c r="EF61" s="48">
        <f t="shared" si="992"/>
        <v>42197</v>
      </c>
      <c r="EG61" s="48">
        <f t="shared" si="992"/>
        <v>42197</v>
      </c>
      <c r="EH61" s="48">
        <f t="shared" si="992"/>
        <v>42197</v>
      </c>
      <c r="EI61" s="48">
        <f t="shared" si="992"/>
        <v>42204</v>
      </c>
      <c r="EJ61" s="48">
        <f t="shared" si="992"/>
        <v>42204</v>
      </c>
      <c r="EK61" s="48">
        <f t="shared" si="992"/>
        <v>42204</v>
      </c>
      <c r="EL61" s="48">
        <f t="shared" si="992"/>
        <v>42204</v>
      </c>
      <c r="EM61" s="48">
        <f t="shared" si="992"/>
        <v>42204</v>
      </c>
      <c r="EN61" s="48">
        <f t="shared" si="992"/>
        <v>42211</v>
      </c>
      <c r="EO61" s="48">
        <f t="shared" si="992"/>
        <v>42211</v>
      </c>
      <c r="EP61" s="48">
        <f t="shared" si="992"/>
        <v>42211</v>
      </c>
      <c r="EQ61" s="48">
        <f t="shared" si="992"/>
        <v>42211</v>
      </c>
      <c r="ER61" s="48">
        <f t="shared" si="992"/>
        <v>42211</v>
      </c>
      <c r="ES61" s="48">
        <f t="shared" si="992"/>
        <v>42218</v>
      </c>
      <c r="ET61" s="48">
        <f t="shared" si="992"/>
        <v>42218</v>
      </c>
      <c r="EU61" s="48">
        <f t="shared" si="992"/>
        <v>42218</v>
      </c>
      <c r="EV61" s="48">
        <f t="shared" si="992"/>
        <v>42218</v>
      </c>
      <c r="EW61" s="48">
        <f t="shared" si="992"/>
        <v>42218</v>
      </c>
      <c r="EX61" s="48">
        <f t="shared" si="992"/>
        <v>42225</v>
      </c>
      <c r="EY61" s="48">
        <f t="shared" si="992"/>
        <v>42225</v>
      </c>
      <c r="EZ61" s="48">
        <f t="shared" si="992"/>
        <v>42225</v>
      </c>
      <c r="FA61" s="48">
        <f t="shared" si="992"/>
        <v>42225</v>
      </c>
      <c r="FB61" s="48">
        <f t="shared" si="992"/>
        <v>42225</v>
      </c>
      <c r="FC61" s="48">
        <f t="shared" si="992"/>
        <v>42232</v>
      </c>
      <c r="FD61" s="48">
        <f t="shared" si="992"/>
        <v>42232</v>
      </c>
      <c r="FE61" s="48">
        <f t="shared" si="992"/>
        <v>42232</v>
      </c>
      <c r="FF61" s="48">
        <f t="shared" si="992"/>
        <v>42232</v>
      </c>
      <c r="FG61" s="48">
        <f t="shared" si="992"/>
        <v>42232</v>
      </c>
      <c r="FH61" s="48">
        <f t="shared" si="992"/>
        <v>42239</v>
      </c>
      <c r="FI61" s="48">
        <f t="shared" si="992"/>
        <v>42239</v>
      </c>
      <c r="FJ61" s="48">
        <f t="shared" si="992"/>
        <v>42239</v>
      </c>
      <c r="FK61" s="48">
        <f t="shared" si="992"/>
        <v>42239</v>
      </c>
      <c r="FL61" s="48">
        <f t="shared" si="992"/>
        <v>42239</v>
      </c>
      <c r="FM61" s="48">
        <f t="shared" si="992"/>
        <v>42246</v>
      </c>
      <c r="FN61" s="48">
        <f t="shared" si="992"/>
        <v>42246</v>
      </c>
      <c r="FO61" s="48">
        <f t="shared" si="992"/>
        <v>42246</v>
      </c>
      <c r="FP61" s="48">
        <f t="shared" si="992"/>
        <v>42246</v>
      </c>
      <c r="FQ61" s="48">
        <f t="shared" si="992"/>
        <v>42246</v>
      </c>
      <c r="FR61" s="48">
        <f t="shared" si="992"/>
        <v>42253</v>
      </c>
      <c r="FS61" s="48">
        <f t="shared" si="992"/>
        <v>42253</v>
      </c>
      <c r="FT61" s="48">
        <f t="shared" si="992"/>
        <v>42253</v>
      </c>
      <c r="FU61" s="48">
        <f t="shared" si="992"/>
        <v>42253</v>
      </c>
      <c r="FV61" s="48">
        <f t="shared" si="992"/>
        <v>42260</v>
      </c>
      <c r="FW61" s="48">
        <f t="shared" si="992"/>
        <v>42260</v>
      </c>
      <c r="FX61" s="48">
        <f t="shared" si="992"/>
        <v>42260</v>
      </c>
      <c r="FY61" s="48">
        <f t="shared" si="992"/>
        <v>42260</v>
      </c>
      <c r="FZ61" s="48">
        <f t="shared" si="992"/>
        <v>42260</v>
      </c>
      <c r="GA61" s="48">
        <f t="shared" si="992"/>
        <v>42267</v>
      </c>
      <c r="GB61" s="48">
        <f t="shared" si="992"/>
        <v>42267</v>
      </c>
      <c r="GC61" s="48">
        <f t="shared" si="992"/>
        <v>42267</v>
      </c>
      <c r="GD61" s="48">
        <f t="shared" si="992"/>
        <v>42267</v>
      </c>
      <c r="GE61" s="48">
        <f t="shared" si="992"/>
        <v>42267</v>
      </c>
      <c r="GF61" s="48">
        <f t="shared" si="992"/>
        <v>42274</v>
      </c>
      <c r="GG61" s="48">
        <f t="shared" si="992"/>
        <v>42274</v>
      </c>
      <c r="GH61" s="48">
        <f t="shared" si="992"/>
        <v>42274</v>
      </c>
      <c r="GI61" s="48">
        <f t="shared" si="992"/>
        <v>42274</v>
      </c>
      <c r="GJ61" s="48">
        <f t="shared" si="992"/>
        <v>42274</v>
      </c>
      <c r="GK61" s="48">
        <f t="shared" si="992"/>
        <v>42281</v>
      </c>
      <c r="GL61" s="48">
        <f t="shared" ref="GL61:IW61" si="993">GL1-WEEKDAY(GL1)+1</f>
        <v>42281</v>
      </c>
      <c r="GM61" s="48">
        <f t="shared" si="993"/>
        <v>42281</v>
      </c>
      <c r="GN61" s="48">
        <f t="shared" si="993"/>
        <v>42281</v>
      </c>
      <c r="GO61" s="48">
        <f t="shared" si="993"/>
        <v>42281</v>
      </c>
      <c r="GP61" s="48">
        <f t="shared" si="993"/>
        <v>42288</v>
      </c>
      <c r="GQ61" s="48">
        <f t="shared" si="993"/>
        <v>42288</v>
      </c>
      <c r="GR61" s="48">
        <f t="shared" si="993"/>
        <v>42288</v>
      </c>
      <c r="GS61" s="48">
        <f t="shared" si="993"/>
        <v>42288</v>
      </c>
      <c r="GT61" s="48">
        <f t="shared" si="993"/>
        <v>42288</v>
      </c>
      <c r="GU61" s="48">
        <f t="shared" si="993"/>
        <v>42295</v>
      </c>
      <c r="GV61" s="48">
        <f t="shared" si="993"/>
        <v>42295</v>
      </c>
      <c r="GW61" s="48">
        <f t="shared" si="993"/>
        <v>42295</v>
      </c>
      <c r="GX61" s="48">
        <f t="shared" si="993"/>
        <v>42295</v>
      </c>
      <c r="GY61" s="48">
        <f t="shared" si="993"/>
        <v>42295</v>
      </c>
      <c r="GZ61" s="48">
        <f t="shared" si="993"/>
        <v>42302</v>
      </c>
      <c r="HA61" s="48">
        <f t="shared" si="993"/>
        <v>42302</v>
      </c>
      <c r="HB61" s="48">
        <f t="shared" si="993"/>
        <v>42302</v>
      </c>
      <c r="HC61" s="48">
        <f t="shared" si="993"/>
        <v>42302</v>
      </c>
      <c r="HD61" s="48">
        <f t="shared" si="993"/>
        <v>42302</v>
      </c>
      <c r="HE61" s="48">
        <f t="shared" si="993"/>
        <v>42309</v>
      </c>
      <c r="HF61" s="48">
        <f t="shared" si="993"/>
        <v>42309</v>
      </c>
      <c r="HG61" s="48">
        <f t="shared" si="993"/>
        <v>42309</v>
      </c>
      <c r="HH61" s="48">
        <f t="shared" si="993"/>
        <v>42309</v>
      </c>
      <c r="HI61" s="48">
        <f t="shared" si="993"/>
        <v>42309</v>
      </c>
      <c r="HJ61" s="48">
        <f t="shared" si="993"/>
        <v>42316</v>
      </c>
      <c r="HK61" s="48">
        <f t="shared" si="993"/>
        <v>42316</v>
      </c>
      <c r="HL61" s="48">
        <f t="shared" si="993"/>
        <v>42316</v>
      </c>
      <c r="HM61" s="48">
        <f t="shared" si="993"/>
        <v>42316</v>
      </c>
      <c r="HN61" s="48">
        <f t="shared" si="993"/>
        <v>42323</v>
      </c>
      <c r="HO61" s="48">
        <f t="shared" si="993"/>
        <v>42323</v>
      </c>
      <c r="HP61" s="48">
        <f t="shared" si="993"/>
        <v>42323</v>
      </c>
      <c r="HQ61" s="48">
        <f t="shared" si="993"/>
        <v>42323</v>
      </c>
      <c r="HR61" s="48">
        <f t="shared" si="993"/>
        <v>42323</v>
      </c>
      <c r="HS61" s="48">
        <f t="shared" si="993"/>
        <v>42330</v>
      </c>
      <c r="HT61" s="48">
        <f t="shared" si="993"/>
        <v>42330</v>
      </c>
      <c r="HU61" s="48">
        <f t="shared" si="993"/>
        <v>42330</v>
      </c>
      <c r="HV61" s="48">
        <f t="shared" si="993"/>
        <v>42337</v>
      </c>
      <c r="HW61" s="48">
        <f t="shared" si="993"/>
        <v>42337</v>
      </c>
      <c r="HX61" s="48">
        <f t="shared" si="993"/>
        <v>42337</v>
      </c>
      <c r="HY61" s="48">
        <f t="shared" si="993"/>
        <v>42337</v>
      </c>
      <c r="HZ61" s="48">
        <f t="shared" si="993"/>
        <v>42337</v>
      </c>
      <c r="IA61" s="48">
        <f t="shared" si="993"/>
        <v>42344</v>
      </c>
      <c r="IB61" s="48">
        <f t="shared" si="993"/>
        <v>42344</v>
      </c>
      <c r="IC61" s="48">
        <f t="shared" si="993"/>
        <v>42344</v>
      </c>
      <c r="ID61" s="48">
        <f t="shared" si="993"/>
        <v>42344</v>
      </c>
      <c r="IE61" s="48">
        <f t="shared" si="993"/>
        <v>42344</v>
      </c>
      <c r="IF61" s="48">
        <f t="shared" si="993"/>
        <v>42351</v>
      </c>
      <c r="IG61" s="48">
        <f t="shared" si="993"/>
        <v>42351</v>
      </c>
      <c r="IH61" s="48">
        <f t="shared" si="993"/>
        <v>42351</v>
      </c>
      <c r="II61" s="48">
        <f t="shared" si="993"/>
        <v>42351</v>
      </c>
      <c r="IJ61" s="48">
        <f t="shared" si="993"/>
        <v>42351</v>
      </c>
      <c r="IK61" s="48">
        <f t="shared" si="993"/>
        <v>42358</v>
      </c>
      <c r="IL61" s="48">
        <f t="shared" si="993"/>
        <v>42358</v>
      </c>
      <c r="IM61" s="48">
        <f t="shared" si="993"/>
        <v>42358</v>
      </c>
      <c r="IN61" s="48">
        <f t="shared" si="993"/>
        <v>42358</v>
      </c>
      <c r="IO61" s="48">
        <f t="shared" si="993"/>
        <v>42365</v>
      </c>
      <c r="IP61" s="48">
        <f t="shared" si="993"/>
        <v>42365</v>
      </c>
      <c r="IQ61" s="48">
        <f t="shared" si="993"/>
        <v>42365</v>
      </c>
      <c r="IR61" s="48">
        <f t="shared" si="993"/>
        <v>42365</v>
      </c>
      <c r="IS61" s="48">
        <f t="shared" si="993"/>
        <v>42372</v>
      </c>
      <c r="IT61" s="48">
        <f t="shared" si="993"/>
        <v>42372</v>
      </c>
      <c r="IU61" s="48">
        <f t="shared" si="993"/>
        <v>42372</v>
      </c>
      <c r="IV61" s="48">
        <f t="shared" si="993"/>
        <v>42372</v>
      </c>
      <c r="IW61" s="48">
        <f t="shared" si="993"/>
        <v>42372</v>
      </c>
      <c r="IX61" s="48">
        <f t="shared" ref="IX61:LI61" si="994">IX1-WEEKDAY(IX1)+1</f>
        <v>42379</v>
      </c>
      <c r="IY61" s="48">
        <f t="shared" si="994"/>
        <v>42379</v>
      </c>
      <c r="IZ61" s="48">
        <f t="shared" si="994"/>
        <v>42379</v>
      </c>
      <c r="JA61" s="48">
        <f t="shared" si="994"/>
        <v>42379</v>
      </c>
      <c r="JB61" s="48">
        <f t="shared" si="994"/>
        <v>42379</v>
      </c>
      <c r="JC61" s="48">
        <f t="shared" si="994"/>
        <v>42386</v>
      </c>
      <c r="JD61" s="48">
        <f t="shared" si="994"/>
        <v>42386</v>
      </c>
      <c r="JE61" s="48">
        <f t="shared" si="994"/>
        <v>42386</v>
      </c>
      <c r="JF61" s="48">
        <f t="shared" si="994"/>
        <v>42386</v>
      </c>
      <c r="JG61" s="48">
        <f t="shared" si="994"/>
        <v>42393</v>
      </c>
      <c r="JH61" s="48">
        <f t="shared" si="994"/>
        <v>42393</v>
      </c>
      <c r="JI61" s="48">
        <f t="shared" si="994"/>
        <v>42393</v>
      </c>
      <c r="JJ61" s="48">
        <f t="shared" si="994"/>
        <v>42393</v>
      </c>
      <c r="JK61" s="48">
        <f t="shared" si="994"/>
        <v>42393</v>
      </c>
      <c r="JL61" s="48">
        <f t="shared" si="994"/>
        <v>42400</v>
      </c>
      <c r="JM61" s="48">
        <f t="shared" si="994"/>
        <v>42400</v>
      </c>
      <c r="JN61" s="48">
        <f t="shared" si="994"/>
        <v>42400</v>
      </c>
      <c r="JO61" s="48">
        <f t="shared" si="994"/>
        <v>42400</v>
      </c>
      <c r="JP61" s="48">
        <f t="shared" si="994"/>
        <v>42400</v>
      </c>
      <c r="JQ61" s="48">
        <f t="shared" si="994"/>
        <v>42407</v>
      </c>
      <c r="JR61" s="48">
        <f t="shared" si="994"/>
        <v>42407</v>
      </c>
      <c r="JS61" s="48">
        <f t="shared" si="994"/>
        <v>42407</v>
      </c>
      <c r="JT61" s="48">
        <f t="shared" si="994"/>
        <v>42407</v>
      </c>
      <c r="JU61" s="48">
        <f t="shared" si="994"/>
        <v>42407</v>
      </c>
      <c r="JV61" s="48">
        <f t="shared" si="994"/>
        <v>42414</v>
      </c>
      <c r="JW61" s="48">
        <f t="shared" si="994"/>
        <v>42414</v>
      </c>
      <c r="JX61" s="48">
        <f t="shared" si="994"/>
        <v>42414</v>
      </c>
      <c r="JY61" s="48">
        <f t="shared" si="994"/>
        <v>42414</v>
      </c>
      <c r="JZ61" s="48">
        <f t="shared" si="994"/>
        <v>42414</v>
      </c>
      <c r="KA61" s="48">
        <f t="shared" si="994"/>
        <v>42421</v>
      </c>
      <c r="KB61" s="48">
        <f t="shared" si="994"/>
        <v>42421</v>
      </c>
      <c r="KC61" s="48">
        <f t="shared" si="994"/>
        <v>42421</v>
      </c>
      <c r="KD61" s="48">
        <f t="shared" si="994"/>
        <v>42421</v>
      </c>
      <c r="KE61" s="48">
        <f t="shared" si="994"/>
        <v>42421</v>
      </c>
      <c r="KF61" s="48">
        <f t="shared" si="994"/>
        <v>42428</v>
      </c>
      <c r="KG61" s="48">
        <f t="shared" si="994"/>
        <v>42428</v>
      </c>
      <c r="KH61" s="48">
        <f t="shared" si="994"/>
        <v>42428</v>
      </c>
      <c r="KI61" s="48">
        <f t="shared" si="994"/>
        <v>42428</v>
      </c>
      <c r="KJ61" s="48">
        <f t="shared" si="994"/>
        <v>42428</v>
      </c>
      <c r="KK61" s="48">
        <f t="shared" si="994"/>
        <v>42435</v>
      </c>
      <c r="KL61" s="48">
        <f t="shared" si="994"/>
        <v>42435</v>
      </c>
      <c r="KM61" s="48">
        <f t="shared" si="994"/>
        <v>42435</v>
      </c>
      <c r="KN61" s="48">
        <f t="shared" si="994"/>
        <v>42435</v>
      </c>
      <c r="KO61" s="48">
        <f t="shared" si="994"/>
        <v>42435</v>
      </c>
      <c r="KP61" s="48">
        <f t="shared" si="994"/>
        <v>42442</v>
      </c>
      <c r="KQ61" s="48">
        <f t="shared" si="994"/>
        <v>42442</v>
      </c>
      <c r="KR61" s="48">
        <f t="shared" si="994"/>
        <v>42442</v>
      </c>
      <c r="KS61" s="48">
        <f t="shared" si="994"/>
        <v>42442</v>
      </c>
      <c r="KT61" s="48">
        <f t="shared" si="994"/>
        <v>42442</v>
      </c>
      <c r="KU61" s="48">
        <f t="shared" si="994"/>
        <v>42449</v>
      </c>
      <c r="KV61" s="48">
        <f t="shared" si="994"/>
        <v>42449</v>
      </c>
      <c r="KW61" s="48">
        <f t="shared" si="994"/>
        <v>42449</v>
      </c>
      <c r="KX61" s="48">
        <f t="shared" si="994"/>
        <v>42449</v>
      </c>
      <c r="KY61" s="48">
        <f t="shared" si="994"/>
        <v>42456</v>
      </c>
      <c r="KZ61" s="48">
        <f t="shared" si="994"/>
        <v>42456</v>
      </c>
      <c r="LA61" s="48">
        <f t="shared" si="994"/>
        <v>42456</v>
      </c>
      <c r="LB61" s="48">
        <f t="shared" si="994"/>
        <v>42456</v>
      </c>
      <c r="LC61" s="48">
        <f t="shared" si="994"/>
        <v>42456</v>
      </c>
      <c r="LD61" s="48">
        <f t="shared" si="994"/>
        <v>42463</v>
      </c>
      <c r="LE61" s="48">
        <f t="shared" si="994"/>
        <v>42463</v>
      </c>
      <c r="LF61" s="48">
        <f t="shared" si="994"/>
        <v>42463</v>
      </c>
      <c r="LG61" s="48">
        <f t="shared" si="994"/>
        <v>42463</v>
      </c>
      <c r="LH61" s="48">
        <f t="shared" si="994"/>
        <v>42463</v>
      </c>
      <c r="LI61" s="48">
        <f t="shared" si="994"/>
        <v>42470</v>
      </c>
      <c r="LJ61" s="48">
        <f t="shared" ref="LJ61:NU61" si="995">LJ1-WEEKDAY(LJ1)+1</f>
        <v>42470</v>
      </c>
      <c r="LK61" s="48">
        <f t="shared" si="995"/>
        <v>42470</v>
      </c>
      <c r="LL61" s="48">
        <f t="shared" si="995"/>
        <v>42470</v>
      </c>
      <c r="LM61" s="48">
        <f t="shared" si="995"/>
        <v>42470</v>
      </c>
      <c r="LN61" s="48">
        <f t="shared" si="995"/>
        <v>42477</v>
      </c>
      <c r="LO61" s="48">
        <f t="shared" si="995"/>
        <v>42477</v>
      </c>
      <c r="LP61" s="48">
        <f t="shared" si="995"/>
        <v>42477</v>
      </c>
      <c r="LQ61" s="48">
        <f t="shared" si="995"/>
        <v>42477</v>
      </c>
      <c r="LR61" s="48">
        <f t="shared" si="995"/>
        <v>42477</v>
      </c>
      <c r="LS61" s="48">
        <f t="shared" si="995"/>
        <v>42484</v>
      </c>
      <c r="LT61" s="48">
        <f t="shared" si="995"/>
        <v>42484</v>
      </c>
      <c r="LU61" s="48">
        <f t="shared" si="995"/>
        <v>42484</v>
      </c>
      <c r="LV61" s="48">
        <f t="shared" si="995"/>
        <v>42484</v>
      </c>
      <c r="LW61" s="48">
        <f t="shared" si="995"/>
        <v>42484</v>
      </c>
      <c r="LX61" s="48">
        <f t="shared" si="995"/>
        <v>42491</v>
      </c>
      <c r="LY61" s="48">
        <f t="shared" si="995"/>
        <v>42491</v>
      </c>
      <c r="LZ61" s="48">
        <f t="shared" si="995"/>
        <v>42491</v>
      </c>
      <c r="MA61" s="48">
        <f t="shared" si="995"/>
        <v>42491</v>
      </c>
      <c r="MB61" s="48">
        <f t="shared" si="995"/>
        <v>42491</v>
      </c>
      <c r="MC61" s="48">
        <f t="shared" si="995"/>
        <v>42498</v>
      </c>
      <c r="MD61" s="48">
        <f t="shared" si="995"/>
        <v>42498</v>
      </c>
      <c r="ME61" s="48">
        <f t="shared" si="995"/>
        <v>42498</v>
      </c>
      <c r="MF61" s="48">
        <f t="shared" si="995"/>
        <v>42498</v>
      </c>
      <c r="MG61" s="48">
        <f t="shared" si="995"/>
        <v>42498</v>
      </c>
      <c r="MH61" s="48">
        <f t="shared" si="995"/>
        <v>42505</v>
      </c>
      <c r="MI61" s="48">
        <f t="shared" si="995"/>
        <v>42505</v>
      </c>
      <c r="MJ61" s="48">
        <f t="shared" si="995"/>
        <v>42505</v>
      </c>
      <c r="MK61" s="48">
        <f t="shared" si="995"/>
        <v>42505</v>
      </c>
      <c r="ML61" s="48">
        <f t="shared" si="995"/>
        <v>42505</v>
      </c>
      <c r="MM61" s="48">
        <f t="shared" si="995"/>
        <v>42512</v>
      </c>
      <c r="MN61" s="48">
        <f t="shared" si="995"/>
        <v>42512</v>
      </c>
      <c r="MO61" s="48">
        <f t="shared" si="995"/>
        <v>42512</v>
      </c>
      <c r="MP61" s="48">
        <f t="shared" si="995"/>
        <v>42512</v>
      </c>
      <c r="MQ61" s="48">
        <f t="shared" si="995"/>
        <v>42512</v>
      </c>
      <c r="MR61" s="48">
        <f t="shared" si="995"/>
        <v>42519</v>
      </c>
      <c r="MS61" s="48">
        <f t="shared" si="995"/>
        <v>42519</v>
      </c>
      <c r="MT61" s="48">
        <f t="shared" si="995"/>
        <v>42519</v>
      </c>
      <c r="MU61" s="48">
        <f t="shared" si="995"/>
        <v>42519</v>
      </c>
      <c r="MV61" s="48">
        <f t="shared" si="995"/>
        <v>42526</v>
      </c>
      <c r="MW61" s="48">
        <f t="shared" si="995"/>
        <v>42526</v>
      </c>
      <c r="MX61" s="48">
        <f t="shared" si="995"/>
        <v>42526</v>
      </c>
      <c r="MY61" s="48">
        <f t="shared" si="995"/>
        <v>42526</v>
      </c>
      <c r="MZ61" s="48">
        <f t="shared" si="995"/>
        <v>42526</v>
      </c>
      <c r="NA61" s="48">
        <f t="shared" si="995"/>
        <v>42533</v>
      </c>
      <c r="NB61" s="48">
        <f t="shared" si="995"/>
        <v>42533</v>
      </c>
      <c r="NC61" s="48">
        <f t="shared" si="995"/>
        <v>42533</v>
      </c>
      <c r="ND61" s="48">
        <f t="shared" si="995"/>
        <v>42533</v>
      </c>
      <c r="NE61" s="48">
        <f t="shared" si="995"/>
        <v>42533</v>
      </c>
      <c r="NF61" s="48">
        <f t="shared" si="995"/>
        <v>42540</v>
      </c>
      <c r="NG61" s="48">
        <f t="shared" si="995"/>
        <v>42540</v>
      </c>
      <c r="NH61" s="48">
        <f t="shared" si="995"/>
        <v>42540</v>
      </c>
      <c r="NI61" s="48">
        <f t="shared" si="995"/>
        <v>42540</v>
      </c>
      <c r="NJ61" s="48">
        <f t="shared" si="995"/>
        <v>42540</v>
      </c>
      <c r="NK61" s="48">
        <f t="shared" si="995"/>
        <v>42547</v>
      </c>
      <c r="NL61" s="48">
        <f t="shared" si="995"/>
        <v>42547</v>
      </c>
      <c r="NM61" s="48">
        <f t="shared" si="995"/>
        <v>42547</v>
      </c>
      <c r="NN61" s="48">
        <f t="shared" si="995"/>
        <v>42547</v>
      </c>
      <c r="NO61" s="48">
        <f t="shared" si="995"/>
        <v>42547</v>
      </c>
      <c r="NP61" s="48">
        <f t="shared" si="995"/>
        <v>42554</v>
      </c>
      <c r="NQ61" s="48">
        <f t="shared" si="995"/>
        <v>42554</v>
      </c>
      <c r="NR61" s="48">
        <f t="shared" si="995"/>
        <v>42554</v>
      </c>
      <c r="NS61" s="48">
        <f t="shared" si="995"/>
        <v>42554</v>
      </c>
      <c r="NT61" s="48">
        <f t="shared" si="995"/>
        <v>42561</v>
      </c>
      <c r="NU61" s="48">
        <f t="shared" si="995"/>
        <v>42561</v>
      </c>
      <c r="NV61" s="48">
        <f t="shared" ref="NV61:QG61" si="996">NV1-WEEKDAY(NV1)+1</f>
        <v>42561</v>
      </c>
      <c r="NW61" s="48">
        <f t="shared" si="996"/>
        <v>42561</v>
      </c>
      <c r="NX61" s="48">
        <f t="shared" si="996"/>
        <v>42561</v>
      </c>
      <c r="NY61" s="48">
        <f t="shared" si="996"/>
        <v>42568</v>
      </c>
      <c r="NZ61" s="48">
        <f t="shared" si="996"/>
        <v>42568</v>
      </c>
      <c r="OA61" s="48">
        <f t="shared" si="996"/>
        <v>42568</v>
      </c>
      <c r="OB61" s="48">
        <f t="shared" si="996"/>
        <v>42568</v>
      </c>
      <c r="OC61" s="48">
        <f t="shared" si="996"/>
        <v>42568</v>
      </c>
      <c r="OD61" s="48">
        <f t="shared" si="996"/>
        <v>42575</v>
      </c>
      <c r="OE61" s="48">
        <f t="shared" si="996"/>
        <v>42575</v>
      </c>
      <c r="OF61" s="48">
        <f t="shared" si="996"/>
        <v>42575</v>
      </c>
      <c r="OG61" s="48">
        <f t="shared" si="996"/>
        <v>42575</v>
      </c>
      <c r="OH61" s="48">
        <f t="shared" si="996"/>
        <v>42575</v>
      </c>
      <c r="OI61" s="48">
        <f t="shared" si="996"/>
        <v>42582</v>
      </c>
      <c r="OJ61" s="48">
        <f t="shared" si="996"/>
        <v>42582</v>
      </c>
      <c r="OK61" s="48">
        <f t="shared" si="996"/>
        <v>42582</v>
      </c>
      <c r="OL61" s="48">
        <f t="shared" si="996"/>
        <v>42582</v>
      </c>
      <c r="OM61" s="48">
        <f t="shared" si="996"/>
        <v>42582</v>
      </c>
      <c r="ON61" s="48">
        <f t="shared" si="996"/>
        <v>42589</v>
      </c>
      <c r="OO61" s="48">
        <f t="shared" si="996"/>
        <v>42589</v>
      </c>
      <c r="OP61" s="48">
        <f t="shared" si="996"/>
        <v>42589</v>
      </c>
      <c r="OQ61" s="48">
        <f t="shared" si="996"/>
        <v>42589</v>
      </c>
      <c r="OR61" s="48">
        <f t="shared" si="996"/>
        <v>42589</v>
      </c>
      <c r="OS61" s="48">
        <f t="shared" si="996"/>
        <v>42596</v>
      </c>
      <c r="OT61" s="48">
        <f t="shared" si="996"/>
        <v>42596</v>
      </c>
      <c r="OU61" s="48">
        <f t="shared" si="996"/>
        <v>42596</v>
      </c>
      <c r="OV61" s="48">
        <f t="shared" si="996"/>
        <v>42596</v>
      </c>
      <c r="OW61" s="48">
        <f t="shared" si="996"/>
        <v>42596</v>
      </c>
      <c r="OX61" s="48">
        <f t="shared" si="996"/>
        <v>42603</v>
      </c>
      <c r="OY61" s="48">
        <f t="shared" si="996"/>
        <v>42603</v>
      </c>
      <c r="OZ61" s="48">
        <f t="shared" si="996"/>
        <v>42603</v>
      </c>
      <c r="PA61" s="48">
        <f t="shared" si="996"/>
        <v>42603</v>
      </c>
      <c r="PB61" s="48">
        <f t="shared" si="996"/>
        <v>42603</v>
      </c>
      <c r="PC61" s="48">
        <f t="shared" si="996"/>
        <v>42610</v>
      </c>
      <c r="PD61" s="48">
        <f t="shared" si="996"/>
        <v>42610</v>
      </c>
      <c r="PE61" s="48">
        <f t="shared" si="996"/>
        <v>42610</v>
      </c>
      <c r="PF61" s="48">
        <f t="shared" si="996"/>
        <v>42610</v>
      </c>
      <c r="PG61" s="48">
        <f t="shared" si="996"/>
        <v>42610</v>
      </c>
      <c r="PH61" s="48">
        <f t="shared" si="996"/>
        <v>42617</v>
      </c>
      <c r="PI61" s="48">
        <f t="shared" si="996"/>
        <v>42617</v>
      </c>
      <c r="PJ61" s="48">
        <f t="shared" si="996"/>
        <v>42617</v>
      </c>
      <c r="PK61" s="48">
        <f t="shared" si="996"/>
        <v>42617</v>
      </c>
      <c r="PL61" s="48">
        <f t="shared" si="996"/>
        <v>42624</v>
      </c>
      <c r="PM61" s="48">
        <f t="shared" si="996"/>
        <v>42624</v>
      </c>
      <c r="PN61" s="48">
        <f t="shared" si="996"/>
        <v>42624</v>
      </c>
      <c r="PO61" s="48">
        <f t="shared" si="996"/>
        <v>42624</v>
      </c>
      <c r="PP61" s="48">
        <f t="shared" si="996"/>
        <v>42624</v>
      </c>
      <c r="PQ61" s="48">
        <f t="shared" si="996"/>
        <v>42631</v>
      </c>
      <c r="PR61" s="48">
        <f t="shared" si="996"/>
        <v>42631</v>
      </c>
      <c r="PS61" s="48">
        <f t="shared" si="996"/>
        <v>42631</v>
      </c>
      <c r="PT61" s="48">
        <f t="shared" si="996"/>
        <v>42631</v>
      </c>
      <c r="PU61" s="48">
        <f t="shared" si="996"/>
        <v>42631</v>
      </c>
      <c r="PV61" s="48">
        <f t="shared" si="996"/>
        <v>42638</v>
      </c>
      <c r="PW61" s="48">
        <f t="shared" si="996"/>
        <v>42638</v>
      </c>
      <c r="PX61" s="48">
        <f t="shared" si="996"/>
        <v>42638</v>
      </c>
      <c r="PY61" s="48">
        <f t="shared" si="996"/>
        <v>42638</v>
      </c>
      <c r="PZ61" s="48">
        <f t="shared" si="996"/>
        <v>42638</v>
      </c>
      <c r="QA61" s="48">
        <f t="shared" si="996"/>
        <v>42645</v>
      </c>
      <c r="QB61" s="48">
        <f t="shared" si="996"/>
        <v>42645</v>
      </c>
      <c r="QC61" s="48">
        <f t="shared" si="996"/>
        <v>42645</v>
      </c>
      <c r="QD61" s="48">
        <f t="shared" si="996"/>
        <v>42652</v>
      </c>
      <c r="QE61" s="48">
        <f t="shared" si="996"/>
        <v>42652</v>
      </c>
      <c r="QF61" s="48">
        <f t="shared" si="996"/>
        <v>42652</v>
      </c>
      <c r="QG61" s="48">
        <f t="shared" si="996"/>
        <v>42652</v>
      </c>
      <c r="QH61" s="48">
        <f t="shared" ref="QH61:SS61" si="997">QH1-WEEKDAY(QH1)+1</f>
        <v>42652</v>
      </c>
      <c r="QI61" s="48">
        <f t="shared" si="997"/>
        <v>42659</v>
      </c>
      <c r="QJ61" s="48">
        <f t="shared" si="997"/>
        <v>42659</v>
      </c>
      <c r="QK61" s="48">
        <f t="shared" si="997"/>
        <v>42659</v>
      </c>
      <c r="QL61" s="48">
        <f t="shared" si="997"/>
        <v>42659</v>
      </c>
      <c r="QM61" s="48">
        <f t="shared" si="997"/>
        <v>42659</v>
      </c>
      <c r="QN61" s="48">
        <f t="shared" si="997"/>
        <v>42666</v>
      </c>
      <c r="QO61" s="48">
        <f t="shared" si="997"/>
        <v>42666</v>
      </c>
      <c r="QP61" s="48">
        <f t="shared" si="997"/>
        <v>42666</v>
      </c>
      <c r="QQ61" s="48">
        <f t="shared" si="997"/>
        <v>42666</v>
      </c>
      <c r="QR61" s="48">
        <f t="shared" si="997"/>
        <v>42666</v>
      </c>
      <c r="QS61" s="48">
        <f t="shared" si="997"/>
        <v>42673</v>
      </c>
      <c r="QT61" s="48">
        <f t="shared" si="997"/>
        <v>42673</v>
      </c>
      <c r="QU61" s="48">
        <f t="shared" si="997"/>
        <v>42673</v>
      </c>
      <c r="QV61" s="48">
        <f t="shared" si="997"/>
        <v>42673</v>
      </c>
      <c r="QW61" s="48">
        <f t="shared" si="997"/>
        <v>42673</v>
      </c>
      <c r="QX61" s="48">
        <f t="shared" si="997"/>
        <v>42680</v>
      </c>
      <c r="QY61" s="48">
        <f t="shared" si="997"/>
        <v>42680</v>
      </c>
      <c r="QZ61" s="48">
        <f t="shared" si="997"/>
        <v>42680</v>
      </c>
      <c r="RA61" s="48">
        <f t="shared" si="997"/>
        <v>42680</v>
      </c>
      <c r="RB61" s="48">
        <f t="shared" si="997"/>
        <v>42687</v>
      </c>
      <c r="RC61" s="48">
        <f t="shared" si="997"/>
        <v>42687</v>
      </c>
      <c r="RD61" s="48">
        <f t="shared" si="997"/>
        <v>42687</v>
      </c>
      <c r="RE61" s="48">
        <f t="shared" si="997"/>
        <v>42687</v>
      </c>
      <c r="RF61" s="48">
        <f t="shared" si="997"/>
        <v>42687</v>
      </c>
      <c r="RG61" s="48">
        <f t="shared" si="997"/>
        <v>42694</v>
      </c>
      <c r="RH61" s="48">
        <f t="shared" si="997"/>
        <v>42694</v>
      </c>
      <c r="RI61" s="48">
        <f t="shared" si="997"/>
        <v>42694</v>
      </c>
      <c r="RJ61" s="48">
        <f t="shared" si="997"/>
        <v>42701</v>
      </c>
      <c r="RK61" s="48">
        <f t="shared" si="997"/>
        <v>42701</v>
      </c>
      <c r="RL61" s="48">
        <f t="shared" si="997"/>
        <v>42701</v>
      </c>
      <c r="RM61" s="48">
        <f t="shared" si="997"/>
        <v>42701</v>
      </c>
      <c r="RN61" s="48">
        <f t="shared" si="997"/>
        <v>42701</v>
      </c>
      <c r="RO61" s="48">
        <f t="shared" si="997"/>
        <v>42708</v>
      </c>
      <c r="RP61" s="48">
        <f t="shared" si="997"/>
        <v>42708</v>
      </c>
      <c r="RQ61" s="48">
        <f t="shared" si="997"/>
        <v>42708</v>
      </c>
      <c r="RR61" s="48">
        <f t="shared" si="997"/>
        <v>42708</v>
      </c>
      <c r="RS61" s="48">
        <f t="shared" si="997"/>
        <v>42708</v>
      </c>
      <c r="RT61" s="48">
        <f t="shared" si="997"/>
        <v>42715</v>
      </c>
      <c r="RU61" s="48">
        <f t="shared" si="997"/>
        <v>42715</v>
      </c>
      <c r="RV61" s="48">
        <f t="shared" si="997"/>
        <v>42715</v>
      </c>
      <c r="RW61" s="48">
        <f t="shared" si="997"/>
        <v>42715</v>
      </c>
      <c r="RX61" s="48">
        <f t="shared" si="997"/>
        <v>42715</v>
      </c>
      <c r="RY61" s="48">
        <f t="shared" si="997"/>
        <v>42722</v>
      </c>
      <c r="RZ61" s="48">
        <f t="shared" si="997"/>
        <v>42722</v>
      </c>
      <c r="SA61" s="48">
        <f t="shared" si="997"/>
        <v>42722</v>
      </c>
      <c r="SB61" s="48">
        <f t="shared" si="997"/>
        <v>42722</v>
      </c>
      <c r="SC61" s="48">
        <f t="shared" si="997"/>
        <v>42722</v>
      </c>
      <c r="SD61" s="48">
        <f t="shared" si="997"/>
        <v>42729</v>
      </c>
      <c r="SE61" s="48">
        <f t="shared" si="997"/>
        <v>42729</v>
      </c>
      <c r="SF61" s="48">
        <f t="shared" si="997"/>
        <v>42729</v>
      </c>
      <c r="SG61" s="48">
        <f t="shared" si="997"/>
        <v>42729</v>
      </c>
      <c r="SH61" s="48">
        <f t="shared" si="997"/>
        <v>42736</v>
      </c>
      <c r="SI61" s="48">
        <f t="shared" si="997"/>
        <v>42736</v>
      </c>
      <c r="SJ61" s="48">
        <f t="shared" si="997"/>
        <v>42736</v>
      </c>
      <c r="SK61" s="48">
        <f t="shared" si="997"/>
        <v>42736</v>
      </c>
      <c r="SL61" s="48">
        <f t="shared" si="997"/>
        <v>42743</v>
      </c>
      <c r="SM61" s="48">
        <f t="shared" si="997"/>
        <v>42743</v>
      </c>
      <c r="SN61" s="48">
        <f t="shared" si="997"/>
        <v>42743</v>
      </c>
      <c r="SO61" s="48">
        <f t="shared" si="997"/>
        <v>42743</v>
      </c>
      <c r="SP61" s="48">
        <f t="shared" si="997"/>
        <v>42743</v>
      </c>
      <c r="SQ61" s="48">
        <f t="shared" si="997"/>
        <v>42750</v>
      </c>
      <c r="SR61" s="48">
        <f t="shared" si="997"/>
        <v>42750</v>
      </c>
      <c r="SS61" s="48">
        <f t="shared" si="997"/>
        <v>42750</v>
      </c>
      <c r="ST61" s="48">
        <f t="shared" ref="ST61:VE61" si="998">ST1-WEEKDAY(ST1)+1</f>
        <v>42750</v>
      </c>
      <c r="SU61" s="48">
        <f t="shared" si="998"/>
        <v>42757</v>
      </c>
      <c r="SV61" s="48">
        <f t="shared" si="998"/>
        <v>42757</v>
      </c>
      <c r="SW61" s="48">
        <f t="shared" si="998"/>
        <v>42757</v>
      </c>
      <c r="SX61" s="48">
        <f t="shared" si="998"/>
        <v>42757</v>
      </c>
      <c r="SY61" s="48">
        <f t="shared" si="998"/>
        <v>42757</v>
      </c>
      <c r="SZ61" s="48">
        <f t="shared" si="998"/>
        <v>42764</v>
      </c>
      <c r="TA61" s="48">
        <f t="shared" si="998"/>
        <v>42764</v>
      </c>
      <c r="TB61" s="48">
        <f t="shared" si="998"/>
        <v>42764</v>
      </c>
      <c r="TC61" s="48">
        <f t="shared" si="998"/>
        <v>42764</v>
      </c>
      <c r="TD61" s="48">
        <f t="shared" si="998"/>
        <v>42764</v>
      </c>
      <c r="TE61" s="48">
        <f t="shared" si="998"/>
        <v>42771</v>
      </c>
      <c r="TF61" s="48">
        <f t="shared" si="998"/>
        <v>42771</v>
      </c>
      <c r="TG61" s="48">
        <f t="shared" si="998"/>
        <v>42771</v>
      </c>
      <c r="TH61" s="48">
        <f t="shared" si="998"/>
        <v>42771</v>
      </c>
      <c r="TI61" s="48">
        <f t="shared" si="998"/>
        <v>42771</v>
      </c>
      <c r="TJ61" s="48">
        <f t="shared" si="998"/>
        <v>42778</v>
      </c>
      <c r="TK61" s="48">
        <f t="shared" si="998"/>
        <v>42778</v>
      </c>
      <c r="TL61" s="48">
        <f t="shared" si="998"/>
        <v>42778</v>
      </c>
      <c r="TM61" s="48">
        <f t="shared" si="998"/>
        <v>42778</v>
      </c>
      <c r="TN61" s="48">
        <f t="shared" si="998"/>
        <v>42778</v>
      </c>
      <c r="TO61" s="48">
        <f t="shared" si="998"/>
        <v>42785</v>
      </c>
      <c r="TP61" s="48">
        <f t="shared" si="998"/>
        <v>42785</v>
      </c>
      <c r="TQ61" s="48">
        <f t="shared" si="998"/>
        <v>42785</v>
      </c>
      <c r="TR61" s="48">
        <f t="shared" si="998"/>
        <v>42785</v>
      </c>
      <c r="TS61" s="48">
        <f t="shared" si="998"/>
        <v>42785</v>
      </c>
      <c r="TT61" s="48">
        <f t="shared" si="998"/>
        <v>42792</v>
      </c>
      <c r="TU61" s="48">
        <f t="shared" si="998"/>
        <v>42792</v>
      </c>
      <c r="TV61" s="48">
        <f t="shared" si="998"/>
        <v>42792</v>
      </c>
      <c r="TW61" s="48">
        <f t="shared" si="998"/>
        <v>42792</v>
      </c>
      <c r="TX61" s="48">
        <f t="shared" si="998"/>
        <v>42792</v>
      </c>
      <c r="TY61" s="48">
        <f t="shared" si="998"/>
        <v>42799</v>
      </c>
      <c r="TZ61" s="48">
        <f t="shared" si="998"/>
        <v>42799</v>
      </c>
      <c r="UA61" s="48">
        <f t="shared" si="998"/>
        <v>42799</v>
      </c>
      <c r="UB61" s="48">
        <f t="shared" si="998"/>
        <v>42799</v>
      </c>
      <c r="UC61" s="48">
        <f t="shared" si="998"/>
        <v>42799</v>
      </c>
      <c r="UD61" s="48">
        <f t="shared" si="998"/>
        <v>42806</v>
      </c>
      <c r="UE61" s="48">
        <f t="shared" si="998"/>
        <v>42806</v>
      </c>
      <c r="UF61" s="48">
        <f t="shared" si="998"/>
        <v>42806</v>
      </c>
      <c r="UG61" s="48">
        <f t="shared" si="998"/>
        <v>42806</v>
      </c>
      <c r="UH61" s="48">
        <f t="shared" si="998"/>
        <v>42806</v>
      </c>
      <c r="UI61" s="48">
        <f t="shared" si="998"/>
        <v>42813</v>
      </c>
      <c r="UJ61" s="48">
        <f t="shared" si="998"/>
        <v>42813</v>
      </c>
      <c r="UK61" s="48">
        <f t="shared" si="998"/>
        <v>42813</v>
      </c>
      <c r="UL61" s="48">
        <f t="shared" si="998"/>
        <v>42813</v>
      </c>
      <c r="UM61" s="48">
        <f t="shared" si="998"/>
        <v>42813</v>
      </c>
      <c r="UN61" s="48">
        <f t="shared" si="998"/>
        <v>42820</v>
      </c>
      <c r="UO61" s="48">
        <f t="shared" si="998"/>
        <v>42820</v>
      </c>
      <c r="UP61" s="48">
        <f t="shared" si="998"/>
        <v>42820</v>
      </c>
      <c r="UQ61" s="48">
        <f t="shared" si="998"/>
        <v>42820</v>
      </c>
      <c r="UR61" s="48">
        <f t="shared" si="998"/>
        <v>42820</v>
      </c>
      <c r="US61" s="48">
        <f t="shared" si="998"/>
        <v>42827</v>
      </c>
      <c r="UT61" s="48">
        <f t="shared" si="998"/>
        <v>42827</v>
      </c>
      <c r="UU61" s="48">
        <f t="shared" si="998"/>
        <v>42827</v>
      </c>
      <c r="UV61" s="48">
        <f t="shared" si="998"/>
        <v>42827</v>
      </c>
      <c r="UW61" s="48">
        <f t="shared" si="998"/>
        <v>42827</v>
      </c>
      <c r="UX61" s="48">
        <f t="shared" si="998"/>
        <v>42834</v>
      </c>
      <c r="UY61" s="48">
        <f t="shared" si="998"/>
        <v>42834</v>
      </c>
      <c r="UZ61" s="48">
        <f t="shared" si="998"/>
        <v>42834</v>
      </c>
      <c r="VA61" s="48">
        <f t="shared" si="998"/>
        <v>42834</v>
      </c>
      <c r="VB61" s="48">
        <f t="shared" si="998"/>
        <v>42841</v>
      </c>
      <c r="VC61" s="48">
        <f t="shared" si="998"/>
        <v>42841</v>
      </c>
      <c r="VD61" s="48">
        <f t="shared" si="998"/>
        <v>42841</v>
      </c>
      <c r="VE61" s="48">
        <f t="shared" si="998"/>
        <v>42841</v>
      </c>
      <c r="VF61" s="48">
        <f t="shared" ref="VF61:XQ61" si="999">VF1-WEEKDAY(VF1)+1</f>
        <v>42841</v>
      </c>
      <c r="VG61" s="48">
        <f t="shared" si="999"/>
        <v>42848</v>
      </c>
      <c r="VH61" s="48">
        <f t="shared" si="999"/>
        <v>42848</v>
      </c>
      <c r="VI61" s="48">
        <f t="shared" si="999"/>
        <v>42848</v>
      </c>
      <c r="VJ61" s="48">
        <f t="shared" si="999"/>
        <v>42848</v>
      </c>
      <c r="VK61" s="48">
        <f t="shared" si="999"/>
        <v>42848</v>
      </c>
      <c r="VL61" s="48">
        <f t="shared" si="999"/>
        <v>42855</v>
      </c>
      <c r="VM61" s="48">
        <f t="shared" si="999"/>
        <v>42855</v>
      </c>
      <c r="VN61" s="48">
        <f t="shared" si="999"/>
        <v>42855</v>
      </c>
      <c r="VO61" s="48">
        <f t="shared" si="999"/>
        <v>42855</v>
      </c>
      <c r="VP61" s="48">
        <f t="shared" si="999"/>
        <v>42855</v>
      </c>
      <c r="VQ61" s="48">
        <f t="shared" si="999"/>
        <v>42862</v>
      </c>
      <c r="VR61" s="48">
        <f t="shared" si="999"/>
        <v>42862</v>
      </c>
      <c r="VS61" s="48">
        <f t="shared" si="999"/>
        <v>42862</v>
      </c>
      <c r="VT61" s="48">
        <f t="shared" si="999"/>
        <v>42862</v>
      </c>
      <c r="VU61" s="48">
        <f t="shared" si="999"/>
        <v>42862</v>
      </c>
      <c r="VV61" s="48">
        <f t="shared" si="999"/>
        <v>42869</v>
      </c>
      <c r="VW61" s="48">
        <f t="shared" si="999"/>
        <v>42869</v>
      </c>
      <c r="VX61" s="48">
        <f t="shared" si="999"/>
        <v>42869</v>
      </c>
      <c r="VY61" s="48">
        <f t="shared" si="999"/>
        <v>42869</v>
      </c>
      <c r="VZ61" s="48">
        <f t="shared" si="999"/>
        <v>42869</v>
      </c>
      <c r="WA61" s="48">
        <f t="shared" si="999"/>
        <v>42876</v>
      </c>
      <c r="WB61" s="48">
        <f t="shared" si="999"/>
        <v>42876</v>
      </c>
      <c r="WC61" s="48">
        <f t="shared" si="999"/>
        <v>42876</v>
      </c>
      <c r="WD61" s="48">
        <f t="shared" si="999"/>
        <v>42876</v>
      </c>
      <c r="WE61" s="48">
        <f t="shared" si="999"/>
        <v>42876</v>
      </c>
      <c r="WF61" s="48">
        <f t="shared" si="999"/>
        <v>42883</v>
      </c>
      <c r="WG61" s="48">
        <f t="shared" si="999"/>
        <v>42883</v>
      </c>
      <c r="WH61" s="48">
        <f t="shared" si="999"/>
        <v>42883</v>
      </c>
      <c r="WI61" s="48">
        <f t="shared" si="999"/>
        <v>42883</v>
      </c>
      <c r="WJ61" s="48">
        <f t="shared" si="999"/>
        <v>42890</v>
      </c>
      <c r="WK61" s="48">
        <f t="shared" si="999"/>
        <v>42890</v>
      </c>
      <c r="WL61" s="48">
        <f t="shared" si="999"/>
        <v>42890</v>
      </c>
      <c r="WM61" s="48">
        <f t="shared" si="999"/>
        <v>42890</v>
      </c>
      <c r="WN61" s="48">
        <f t="shared" si="999"/>
        <v>42890</v>
      </c>
      <c r="WO61" s="48">
        <f t="shared" si="999"/>
        <v>42897</v>
      </c>
      <c r="WP61" s="48">
        <f t="shared" si="999"/>
        <v>42897</v>
      </c>
      <c r="WQ61" s="48">
        <f t="shared" si="999"/>
        <v>42897</v>
      </c>
      <c r="WR61" s="48">
        <f t="shared" si="999"/>
        <v>42897</v>
      </c>
      <c r="WS61" s="48">
        <f t="shared" si="999"/>
        <v>42897</v>
      </c>
      <c r="WT61" s="48">
        <f t="shared" si="999"/>
        <v>42904</v>
      </c>
      <c r="WU61" s="48">
        <f t="shared" si="999"/>
        <v>42904</v>
      </c>
      <c r="WV61" s="48">
        <f t="shared" si="999"/>
        <v>42904</v>
      </c>
      <c r="WW61" s="48">
        <f t="shared" si="999"/>
        <v>42904</v>
      </c>
      <c r="WX61" s="48">
        <f t="shared" si="999"/>
        <v>42904</v>
      </c>
      <c r="WY61" s="48">
        <f t="shared" si="999"/>
        <v>42911</v>
      </c>
      <c r="WZ61" s="48">
        <f t="shared" si="999"/>
        <v>42911</v>
      </c>
      <c r="XA61" s="48">
        <f t="shared" si="999"/>
        <v>42911</v>
      </c>
      <c r="XB61" s="48">
        <f t="shared" si="999"/>
        <v>42911</v>
      </c>
      <c r="XC61" s="48">
        <f t="shared" si="999"/>
        <v>42911</v>
      </c>
      <c r="XD61" s="48">
        <f t="shared" si="999"/>
        <v>42918</v>
      </c>
      <c r="XE61" s="48">
        <f t="shared" si="999"/>
        <v>42918</v>
      </c>
      <c r="XF61" s="48">
        <f t="shared" si="999"/>
        <v>42918</v>
      </c>
      <c r="XG61" s="48">
        <f t="shared" si="999"/>
        <v>42918</v>
      </c>
      <c r="XH61" s="48">
        <f t="shared" si="999"/>
        <v>42925</v>
      </c>
      <c r="XI61" s="48">
        <f t="shared" si="999"/>
        <v>42925</v>
      </c>
      <c r="XJ61" s="48">
        <f t="shared" si="999"/>
        <v>42925</v>
      </c>
      <c r="XK61" s="48">
        <f t="shared" si="999"/>
        <v>42925</v>
      </c>
      <c r="XL61" s="48">
        <f t="shared" si="999"/>
        <v>42925</v>
      </c>
      <c r="XM61" s="48">
        <f t="shared" si="999"/>
        <v>42932</v>
      </c>
      <c r="XN61" s="48">
        <f t="shared" si="999"/>
        <v>42932</v>
      </c>
      <c r="XO61" s="48">
        <f t="shared" si="999"/>
        <v>42932</v>
      </c>
      <c r="XP61" s="48">
        <f t="shared" si="999"/>
        <v>42932</v>
      </c>
      <c r="XQ61" s="48">
        <f t="shared" si="999"/>
        <v>42932</v>
      </c>
      <c r="XR61" s="48">
        <f t="shared" ref="XR61:XW61" si="1000">XR1-WEEKDAY(XR1)+1</f>
        <v>42939</v>
      </c>
      <c r="XS61" s="48">
        <f t="shared" si="1000"/>
        <v>42939</v>
      </c>
      <c r="XT61" s="48">
        <f t="shared" si="1000"/>
        <v>42939</v>
      </c>
      <c r="XU61" s="48">
        <f t="shared" si="1000"/>
        <v>42939</v>
      </c>
      <c r="XV61" s="48">
        <f t="shared" si="1000"/>
        <v>42939</v>
      </c>
      <c r="XW61" s="48">
        <f t="shared" si="1000"/>
        <v>42946</v>
      </c>
      <c r="XX61" s="45"/>
      <c r="XY61" s="45"/>
      <c r="XZ61" s="45"/>
      <c r="YA61" s="45"/>
      <c r="YB61" s="45"/>
      <c r="YC61" s="45"/>
      <c r="YD61" s="45"/>
      <c r="YE61" s="45"/>
      <c r="YF61" s="45"/>
      <c r="YG61" s="45"/>
      <c r="YH61" s="45"/>
      <c r="YI61" s="45"/>
      <c r="YJ61" s="45"/>
      <c r="YK61" s="45"/>
      <c r="YL61" s="45"/>
      <c r="YM61" s="45"/>
      <c r="YN61" s="45"/>
      <c r="YO61" s="45"/>
      <c r="YP61" s="45"/>
      <c r="YQ61" s="45"/>
      <c r="YR61" s="45"/>
      <c r="YS61" s="45"/>
      <c r="YT61" s="45"/>
      <c r="YU61" s="45"/>
      <c r="YV61" s="45"/>
      <c r="YW61" s="45"/>
      <c r="YX61" s="45"/>
      <c r="YY61" s="45"/>
      <c r="YZ61" s="45"/>
      <c r="ZA61" s="45"/>
      <c r="ZB61" s="45"/>
      <c r="ZC61" s="45"/>
      <c r="ZD61" s="45"/>
      <c r="ZE61" s="45"/>
      <c r="ZF61" s="45"/>
      <c r="ZG61" s="45"/>
      <c r="ZH61" s="45"/>
      <c r="ZI61" s="45"/>
      <c r="ZJ61" s="45"/>
      <c r="ZK61" s="45"/>
      <c r="ZL61" s="45"/>
      <c r="ZM61" s="45"/>
      <c r="ZN61" s="45"/>
      <c r="ZO61" s="45"/>
      <c r="ZP61" s="45"/>
      <c r="ZQ61" s="45"/>
      <c r="ZR61" s="45"/>
      <c r="ZS61" s="45"/>
      <c r="ZT61" s="45"/>
      <c r="ZU61" s="45"/>
      <c r="ZV61" s="45"/>
      <c r="ZW61" s="45"/>
      <c r="ZX61" s="45"/>
      <c r="ZY61" s="45"/>
      <c r="ZZ61" s="45"/>
      <c r="AAA61" s="45"/>
      <c r="AAB61" s="45"/>
      <c r="AAC61" s="45"/>
      <c r="AAD61" s="45"/>
      <c r="AAE61" s="45"/>
      <c r="AAF61" s="45"/>
      <c r="AAG61" s="45"/>
      <c r="AAH61" s="45"/>
      <c r="AAI61" s="45"/>
      <c r="AAJ61" s="45"/>
      <c r="AAK61" s="45"/>
      <c r="AAL61" s="45"/>
      <c r="AAM61" s="45"/>
      <c r="AAN61" s="45"/>
      <c r="AAO61" s="45"/>
      <c r="AAP61" s="45"/>
      <c r="AAQ61" s="45"/>
      <c r="AAR61" s="45"/>
      <c r="AAS61" s="45"/>
      <c r="AAT61" s="45"/>
      <c r="AAU61" s="45"/>
      <c r="AAV61" s="45"/>
      <c r="AAW61" s="45"/>
      <c r="AAX61" s="45"/>
      <c r="AAY61" s="45"/>
      <c r="AAZ61" s="45"/>
      <c r="ABA61" s="45"/>
      <c r="ABB61" s="45"/>
      <c r="ABC61" s="45"/>
      <c r="ABD61" s="45"/>
      <c r="ABE61" s="45"/>
      <c r="ABF61" s="45"/>
      <c r="ABG61" s="45"/>
      <c r="ABH61" s="45"/>
      <c r="ABI61" s="45"/>
      <c r="ABJ61" s="45"/>
      <c r="ABK61" s="45"/>
      <c r="ABL61" s="45"/>
      <c r="ABM61" s="45"/>
      <c r="ABN61" s="45"/>
      <c r="ABO61" s="45"/>
      <c r="ABP61" s="45"/>
      <c r="ABQ61" s="45"/>
      <c r="ABR61" s="45"/>
      <c r="ABS61" s="45"/>
      <c r="ABT61" s="45"/>
      <c r="ABU61" s="45"/>
      <c r="ABV61" s="45"/>
      <c r="ABW61" s="45"/>
      <c r="ABX61" s="45"/>
      <c r="ABY61" s="45"/>
      <c r="ABZ61" s="45"/>
      <c r="ACA61" s="45"/>
      <c r="ACB61" s="45"/>
      <c r="ACC61" s="45"/>
      <c r="ACD61" s="45"/>
      <c r="ACE61" s="45"/>
      <c r="ACF61" s="45"/>
      <c r="ACG61" s="45"/>
      <c r="ACH61" s="45"/>
      <c r="ACI61" s="45"/>
      <c r="ACJ61" s="45"/>
      <c r="ACK61" s="45"/>
      <c r="ACL61" s="45"/>
      <c r="ACM61" s="45"/>
      <c r="ACN61" s="45"/>
      <c r="ACO61" s="45"/>
      <c r="ACP61" s="45"/>
      <c r="ACQ61" s="45"/>
      <c r="ACR61" s="45"/>
      <c r="ACS61" s="45"/>
      <c r="ACT61" s="45"/>
      <c r="ACU61" s="45"/>
      <c r="ACV61" s="45"/>
      <c r="ACW61" s="45"/>
      <c r="ACX61" s="45"/>
      <c r="ACY61" s="45"/>
      <c r="ACZ61" s="45"/>
      <c r="ADA61" s="45"/>
      <c r="ADB61" s="45"/>
      <c r="ADC61" s="45"/>
      <c r="ADD61" s="45"/>
      <c r="ADE61" s="45"/>
      <c r="ADF61" s="45"/>
      <c r="ADG61" s="45"/>
      <c r="ADH61" s="45"/>
      <c r="ADI61" s="45"/>
      <c r="ADJ61" s="45"/>
      <c r="ADK61" s="45"/>
      <c r="ADL61" s="45"/>
      <c r="ADM61" s="45"/>
      <c r="ADN61" s="45"/>
      <c r="ADO61" s="45"/>
      <c r="ADP61" s="45"/>
      <c r="ADQ61" s="45"/>
      <c r="ADR61" s="45"/>
      <c r="ADS61" s="45"/>
      <c r="ADT61" s="45"/>
      <c r="ADU61" s="45"/>
      <c r="ADV61" s="45"/>
      <c r="ADW61" s="45"/>
      <c r="ADX61" s="45"/>
      <c r="ADY61" s="45"/>
      <c r="ADZ61" s="45"/>
      <c r="AEA61" s="45"/>
      <c r="AEB61" s="45"/>
      <c r="AEC61" s="45"/>
      <c r="AED61" s="45"/>
      <c r="AEE61" s="45"/>
      <c r="AEF61" s="45"/>
      <c r="AEG61" s="45"/>
      <c r="AEH61" s="45"/>
      <c r="AEI61" s="45"/>
      <c r="AEJ61" s="45"/>
      <c r="AEK61" s="45"/>
      <c r="AEL61" s="45"/>
      <c r="AEM61" s="45"/>
      <c r="AEN61" s="45"/>
      <c r="AEO61" s="45"/>
      <c r="AEP61" s="45"/>
      <c r="AEQ61" s="45"/>
      <c r="AER61" s="45"/>
      <c r="AES61" s="45"/>
      <c r="AET61" s="45"/>
      <c r="AEU61" s="45"/>
      <c r="AEV61" s="45"/>
      <c r="AEW61" s="45"/>
      <c r="AEX61" s="45"/>
      <c r="AEY61" s="45"/>
      <c r="AEZ61" s="45"/>
      <c r="AFA61" s="45"/>
      <c r="AFB61" s="45"/>
      <c r="AFC61" s="45"/>
      <c r="AFD61" s="45"/>
      <c r="AFE61" s="45"/>
      <c r="AFF61" s="45"/>
      <c r="AFG61" s="45"/>
      <c r="AFH61" s="45"/>
      <c r="AFI61" s="45"/>
      <c r="AFJ61" s="45"/>
      <c r="AFK61" s="45"/>
      <c r="AFL61" s="45"/>
      <c r="AFM61" s="45"/>
      <c r="AFN61" s="45"/>
      <c r="AFO61" s="45"/>
      <c r="AFP61" s="45"/>
      <c r="AFQ61" s="45"/>
      <c r="AFR61" s="45"/>
      <c r="AFS61" s="45"/>
      <c r="AFT61" s="45"/>
      <c r="AFU61" s="45"/>
      <c r="AFV61" s="45"/>
      <c r="AFW61" s="45"/>
      <c r="AFX61" s="45"/>
      <c r="AFY61" s="45"/>
      <c r="AFZ61" s="45"/>
      <c r="AGA61" s="45"/>
      <c r="AGB61" s="45"/>
      <c r="AGC61" s="45"/>
      <c r="AGD61" s="45"/>
      <c r="AGE61" s="45"/>
      <c r="AGF61" s="45"/>
      <c r="AGG61" s="45"/>
      <c r="AGH61" s="45"/>
      <c r="AGI61" s="45"/>
      <c r="AGJ61" s="45"/>
      <c r="AGK61" s="45"/>
      <c r="AGL61" s="45"/>
      <c r="AGM61" s="45"/>
      <c r="AGN61" s="45"/>
      <c r="AGO61" s="45"/>
      <c r="AGP61" s="45"/>
      <c r="AGQ61" s="45"/>
      <c r="AGR61" s="45"/>
      <c r="AGS61" s="45"/>
      <c r="AGT61" s="45"/>
      <c r="AGU61" s="45"/>
      <c r="AGV61" s="45"/>
      <c r="AGW61" s="45"/>
      <c r="AGX61" s="45"/>
      <c r="AGY61" s="45"/>
      <c r="AGZ61" s="45"/>
      <c r="AHA61" s="45"/>
      <c r="AHB61" s="45"/>
      <c r="AHC61" s="45"/>
      <c r="AHD61" s="45"/>
      <c r="AHE61" s="45"/>
      <c r="AHF61" s="45"/>
      <c r="AHG61" s="45"/>
      <c r="AHH61" s="45"/>
      <c r="AHI61" s="45"/>
      <c r="AHJ61" s="45"/>
      <c r="AHK61" s="45"/>
      <c r="AHL61" s="45"/>
      <c r="AHM61" s="45"/>
      <c r="AHN61" s="45"/>
      <c r="AHO61" s="45"/>
      <c r="AHP61" s="45"/>
      <c r="AHQ61" s="45"/>
      <c r="AHR61" s="45"/>
      <c r="AHS61" s="45"/>
      <c r="AHT61" s="45"/>
      <c r="AHU61" s="45"/>
      <c r="AHV61" s="45"/>
      <c r="AHW61" s="45"/>
      <c r="AHX61" s="45"/>
      <c r="AHY61" s="45"/>
      <c r="AHZ61" s="45"/>
      <c r="AIA61" s="45"/>
      <c r="AIB61" s="45"/>
      <c r="AIC61" s="45"/>
      <c r="AID61" s="45"/>
      <c r="AIE61" s="45"/>
      <c r="AIF61" s="45"/>
      <c r="AIG61" s="45"/>
      <c r="AIH61" s="45"/>
      <c r="AII61" s="45"/>
      <c r="AIJ61" s="45"/>
      <c r="AIK61" s="45"/>
      <c r="AIL61" s="45"/>
      <c r="AIM61" s="45"/>
      <c r="AIN61" s="45"/>
      <c r="AIO61" s="45"/>
      <c r="AIP61" s="45"/>
      <c r="AIQ61" s="45"/>
      <c r="AIR61" s="45"/>
      <c r="AIS61" s="45"/>
      <c r="AIT61" s="45"/>
      <c r="AIU61" s="45"/>
      <c r="AIV61" s="45"/>
      <c r="AIW61" s="45"/>
      <c r="AIX61" s="45"/>
      <c r="AIY61" s="45"/>
      <c r="AIZ61" s="45"/>
      <c r="AJA61" s="45"/>
      <c r="AJB61" s="45"/>
      <c r="AJC61" s="45"/>
      <c r="AJD61" s="45"/>
      <c r="AJE61" s="45"/>
      <c r="AJF61" s="45"/>
      <c r="AJG61" s="45"/>
      <c r="AJH61" s="45"/>
      <c r="AJI61" s="45"/>
      <c r="AJJ61" s="45"/>
      <c r="AJK61" s="45"/>
      <c r="AJL61" s="45"/>
      <c r="AJM61" s="45"/>
      <c r="AJN61" s="45"/>
      <c r="AJO61" s="45"/>
      <c r="AJP61" s="45"/>
      <c r="AJQ61" s="45"/>
      <c r="AJR61" s="45"/>
      <c r="AJS61" s="45"/>
      <c r="AJT61" s="45"/>
      <c r="AJU61" s="45"/>
      <c r="AJV61" s="45"/>
      <c r="AJW61" s="45"/>
      <c r="AJX61" s="45"/>
      <c r="AJY61" s="45"/>
      <c r="AJZ61" s="45"/>
      <c r="AKA61" s="45"/>
      <c r="AKB61" s="45"/>
      <c r="AKC61" s="45"/>
      <c r="AKD61" s="45"/>
      <c r="AKE61" s="45"/>
      <c r="AKF61" s="45"/>
      <c r="AKG61" s="45"/>
      <c r="AKH61" s="45"/>
      <c r="AKI61" s="45"/>
      <c r="AKJ61" s="45"/>
      <c r="AKK61" s="45"/>
      <c r="AKL61" s="45"/>
      <c r="AKM61" s="45"/>
      <c r="AKN61" s="45"/>
      <c r="AKO61" s="45"/>
      <c r="AKP61" s="45"/>
      <c r="AKQ61" s="45"/>
      <c r="AKR61" s="45"/>
      <c r="AKS61" s="45"/>
      <c r="AKT61" s="45"/>
      <c r="AKU61" s="45"/>
      <c r="AKV61" s="45"/>
      <c r="AKW61" s="45"/>
      <c r="AKX61" s="45"/>
      <c r="AKY61" s="45"/>
      <c r="AKZ61" s="45"/>
      <c r="ALA61" s="45"/>
      <c r="ALB61" s="45"/>
      <c r="ALC61" s="45"/>
      <c r="ALD61" s="45"/>
      <c r="ALE61" s="45"/>
      <c r="ALF61" s="45"/>
      <c r="ALG61" s="45"/>
      <c r="ALH61" s="45"/>
      <c r="ALI61" s="45"/>
      <c r="ALJ61" s="45"/>
      <c r="ALK61" s="45"/>
      <c r="ALL61" s="45"/>
      <c r="ALM61" s="45"/>
      <c r="ALN61" s="45"/>
      <c r="ALO61" s="45"/>
      <c r="ALP61" s="45"/>
      <c r="ALQ61" s="45"/>
      <c r="ALR61" s="45"/>
      <c r="ALS61" s="45"/>
      <c r="ALT61" s="50"/>
      <c r="ALU61" s="45"/>
      <c r="ALV61" s="45"/>
      <c r="ALW61" s="45"/>
      <c r="ALX61" s="45"/>
      <c r="ALY61" s="45"/>
      <c r="ALZ61" s="45"/>
      <c r="AMA61" s="45"/>
      <c r="AMB61" s="45"/>
      <c r="AMC61" s="45"/>
      <c r="AMD61" s="45"/>
      <c r="AME61" s="45"/>
      <c r="AMF61" s="45"/>
      <c r="AMG61" s="45"/>
      <c r="AMH61" s="45"/>
      <c r="AMI61" s="45"/>
      <c r="AMJ61" s="45"/>
      <c r="AMK61" s="45"/>
      <c r="AML61" s="45"/>
      <c r="AMM61" s="45"/>
      <c r="AMN61" s="45"/>
      <c r="AMO61" s="45"/>
      <c r="AMP61" s="45"/>
      <c r="AMQ61" s="45"/>
      <c r="AMR61" s="45"/>
      <c r="AMS61" s="45"/>
      <c r="AMT61" s="45"/>
      <c r="AMU61" s="45"/>
      <c r="AMV61" s="45"/>
      <c r="AMW61" s="45"/>
      <c r="AMX61" s="45"/>
      <c r="AMY61" s="45"/>
      <c r="AMZ61" s="45"/>
      <c r="ANA61" s="45"/>
      <c r="ANB61" s="45"/>
      <c r="ANC61" s="45"/>
      <c r="AND61" s="45"/>
      <c r="ANE61" s="45"/>
      <c r="ANF61" s="45"/>
      <c r="ANG61" s="45"/>
      <c r="ANH61" s="45"/>
      <c r="ANI61" s="45"/>
      <c r="ANJ61" s="45"/>
      <c r="ANK61" s="45"/>
      <c r="ANL61" s="45"/>
      <c r="ANM61" s="45"/>
      <c r="ANN61" s="45"/>
      <c r="ANO61" s="45"/>
      <c r="ANP61" s="45"/>
      <c r="ANQ61" s="45"/>
      <c r="ANR61" s="45"/>
      <c r="ANS61" s="45"/>
      <c r="ANT61" s="45"/>
      <c r="ANU61" s="45"/>
      <c r="ANV61" s="45"/>
      <c r="ANW61" s="45"/>
      <c r="ANX61" s="45"/>
      <c r="ANY61" s="45"/>
      <c r="ANZ61" s="45"/>
      <c r="AOA61" s="45"/>
      <c r="AOB61" s="45"/>
      <c r="AOC61" s="45"/>
      <c r="AOD61" s="45"/>
      <c r="AOE61" s="45"/>
      <c r="AOF61" s="45"/>
      <c r="AOG61" s="45"/>
      <c r="AOH61" s="45"/>
      <c r="AOI61" s="45"/>
      <c r="AOJ61" s="45"/>
      <c r="AOK61" s="45"/>
      <c r="AOL61" s="45"/>
      <c r="AOM61" s="45"/>
      <c r="AON61" s="45"/>
      <c r="AOO61" s="45"/>
      <c r="AOP61" s="45"/>
      <c r="AOQ61" s="45"/>
      <c r="AOR61" s="45"/>
      <c r="AOS61" s="45"/>
      <c r="AOT61" s="45"/>
      <c r="AOU61" s="45"/>
      <c r="AOV61" s="45"/>
      <c r="AOW61" s="45"/>
      <c r="AOX61" s="45"/>
      <c r="AOY61" s="45"/>
      <c r="AOZ61" s="45"/>
      <c r="APA61" s="45"/>
      <c r="APB61" s="45"/>
      <c r="APC61" s="45"/>
      <c r="APD61" s="45"/>
      <c r="APE61" s="45"/>
      <c r="APF61" s="45"/>
      <c r="APG61" s="45"/>
      <c r="APH61" s="45"/>
      <c r="API61" s="45"/>
      <c r="APJ61" s="45"/>
      <c r="APK61" s="45"/>
      <c r="APL61" s="45"/>
      <c r="APM61" s="45"/>
      <c r="APN61" s="45"/>
      <c r="APO61" s="45"/>
      <c r="APP61" s="45"/>
      <c r="APQ61" s="45"/>
      <c r="APR61" s="45"/>
      <c r="APS61" s="45"/>
      <c r="APT61" s="45"/>
      <c r="APU61" s="45"/>
      <c r="APV61" s="45"/>
      <c r="APW61" s="45"/>
      <c r="APX61" s="45"/>
      <c r="APY61" s="45"/>
      <c r="APZ61" s="45"/>
      <c r="AQA61" s="45"/>
      <c r="AQB61" s="45"/>
      <c r="AQC61" s="45"/>
      <c r="AQD61" s="45"/>
      <c r="AQE61" s="45"/>
      <c r="AQF61" s="45"/>
      <c r="AQG61" s="45"/>
    </row>
    <row r="62" spans="1:1125" s="46" customFormat="1" x14ac:dyDescent="0.2">
      <c r="A62" s="45"/>
      <c r="B62" s="45">
        <f t="shared" ref="B62:BM62" si="1001">IFERROR(B40*B18,0)</f>
        <v>1714580</v>
      </c>
      <c r="C62" s="45">
        <f t="shared" si="1001"/>
        <v>2630827</v>
      </c>
      <c r="D62" s="45">
        <f t="shared" si="1001"/>
        <v>1950026</v>
      </c>
      <c r="E62" s="45">
        <f t="shared" si="1001"/>
        <v>1870068</v>
      </c>
      <c r="F62" s="45">
        <f t="shared" si="1001"/>
        <v>1721980</v>
      </c>
      <c r="G62" s="45">
        <f t="shared" si="1001"/>
        <v>1291300</v>
      </c>
      <c r="H62" s="45">
        <f t="shared" si="1001"/>
        <v>1794156</v>
      </c>
      <c r="I62" s="45">
        <f t="shared" si="1001"/>
        <v>1828027</v>
      </c>
      <c r="J62" s="45">
        <f t="shared" si="1001"/>
        <v>1451680</v>
      </c>
      <c r="K62" s="45">
        <f t="shared" si="1001"/>
        <v>1374984</v>
      </c>
      <c r="L62" s="45">
        <f t="shared" si="1001"/>
        <v>1239835</v>
      </c>
      <c r="M62" s="45">
        <f t="shared" si="1001"/>
        <v>1945580</v>
      </c>
      <c r="N62" s="45">
        <f t="shared" si="1001"/>
        <v>1512552</v>
      </c>
      <c r="O62" s="45">
        <f t="shared" si="1001"/>
        <v>1389718</v>
      </c>
      <c r="P62" s="45">
        <f t="shared" si="1001"/>
        <v>1136256</v>
      </c>
      <c r="Q62" s="45">
        <f t="shared" si="1001"/>
        <v>1761490</v>
      </c>
      <c r="R62" s="45">
        <f t="shared" si="1001"/>
        <v>1548726</v>
      </c>
      <c r="S62" s="45">
        <f t="shared" si="1001"/>
        <v>1309932</v>
      </c>
      <c r="T62" s="45">
        <f t="shared" si="1001"/>
        <v>1444548</v>
      </c>
      <c r="U62" s="45">
        <f t="shared" si="1001"/>
        <v>1180666</v>
      </c>
      <c r="V62" s="45">
        <f t="shared" si="1001"/>
        <v>2237460</v>
      </c>
      <c r="W62" s="45">
        <f t="shared" si="1001"/>
        <v>1773728</v>
      </c>
      <c r="X62" s="45">
        <f t="shared" si="1001"/>
        <v>1616673</v>
      </c>
      <c r="Y62" s="45">
        <f t="shared" si="1001"/>
        <v>1441836</v>
      </c>
      <c r="Z62" s="45">
        <f t="shared" si="1001"/>
        <v>1252875</v>
      </c>
      <c r="AA62" s="45">
        <f t="shared" si="1001"/>
        <v>1598310</v>
      </c>
      <c r="AB62" s="45">
        <f t="shared" si="1001"/>
        <v>1470304</v>
      </c>
      <c r="AC62" s="45">
        <f t="shared" si="1001"/>
        <v>1237626</v>
      </c>
      <c r="AD62" s="45">
        <f t="shared" si="1001"/>
        <v>1225339</v>
      </c>
      <c r="AE62" s="45">
        <f t="shared" si="1001"/>
        <v>1234038</v>
      </c>
      <c r="AF62" s="45">
        <f t="shared" si="1001"/>
        <v>971712</v>
      </c>
      <c r="AG62" s="45">
        <f t="shared" si="1001"/>
        <v>1418409</v>
      </c>
      <c r="AH62" s="45">
        <f t="shared" si="1001"/>
        <v>1451400</v>
      </c>
      <c r="AI62" s="45">
        <f t="shared" si="1001"/>
        <v>1098984</v>
      </c>
      <c r="AJ62" s="45">
        <f t="shared" si="1001"/>
        <v>1092798</v>
      </c>
      <c r="AK62" s="45">
        <f t="shared" si="1001"/>
        <v>1433397</v>
      </c>
      <c r="AL62" s="45">
        <f t="shared" si="1001"/>
        <v>1222884</v>
      </c>
      <c r="AM62" s="45">
        <f t="shared" si="1001"/>
        <v>1067382</v>
      </c>
      <c r="AN62" s="45">
        <f t="shared" si="1001"/>
        <v>1280937</v>
      </c>
      <c r="AO62" s="45">
        <f t="shared" si="1001"/>
        <v>1149538</v>
      </c>
      <c r="AP62" s="45">
        <f t="shared" si="1001"/>
        <v>1966318</v>
      </c>
      <c r="AQ62" s="45">
        <f t="shared" si="1001"/>
        <v>1413216</v>
      </c>
      <c r="AR62" s="45">
        <f t="shared" si="1001"/>
        <v>1320753</v>
      </c>
      <c r="AS62" s="45">
        <f t="shared" si="1001"/>
        <v>1292760</v>
      </c>
      <c r="AT62" s="45">
        <f t="shared" si="1001"/>
        <v>1160415</v>
      </c>
      <c r="AU62" s="45">
        <f t="shared" si="1001"/>
        <v>1335972</v>
      </c>
      <c r="AV62" s="45">
        <f t="shared" si="1001"/>
        <v>1095458</v>
      </c>
      <c r="AW62" s="45">
        <f t="shared" si="1001"/>
        <v>990774</v>
      </c>
      <c r="AX62" s="45">
        <f t="shared" si="1001"/>
        <v>895848</v>
      </c>
      <c r="AY62" s="45">
        <f t="shared" si="1001"/>
        <v>868224</v>
      </c>
      <c r="AZ62" s="45">
        <f t="shared" si="1001"/>
        <v>1303516</v>
      </c>
      <c r="BA62" s="45">
        <f t="shared" si="1001"/>
        <v>1015392</v>
      </c>
      <c r="BB62" s="45">
        <f t="shared" si="1001"/>
        <v>869550</v>
      </c>
      <c r="BC62" s="45">
        <f t="shared" si="1001"/>
        <v>702856</v>
      </c>
      <c r="BD62" s="45">
        <f t="shared" si="1001"/>
        <v>789910</v>
      </c>
      <c r="BE62" s="45">
        <f t="shared" si="1001"/>
        <v>1154225</v>
      </c>
      <c r="BF62" s="45">
        <f t="shared" si="1001"/>
        <v>955020</v>
      </c>
      <c r="BG62" s="45">
        <f t="shared" si="1001"/>
        <v>763140</v>
      </c>
      <c r="BH62" s="45">
        <f t="shared" si="1001"/>
        <v>787644</v>
      </c>
      <c r="BI62" s="45">
        <f t="shared" si="1001"/>
        <v>794772</v>
      </c>
      <c r="BJ62" s="45">
        <f t="shared" si="1001"/>
        <v>1228292</v>
      </c>
      <c r="BK62" s="45">
        <f t="shared" si="1001"/>
        <v>1037792</v>
      </c>
      <c r="BL62" s="45">
        <f t="shared" si="1001"/>
        <v>1061115</v>
      </c>
      <c r="BM62" s="45">
        <f t="shared" si="1001"/>
        <v>946725</v>
      </c>
      <c r="BN62" s="45">
        <f t="shared" ref="BN62:DY62" si="1002">IFERROR(BN40*BN18,0)</f>
        <v>1431430</v>
      </c>
      <c r="BO62" s="45">
        <f t="shared" si="1002"/>
        <v>1165833</v>
      </c>
      <c r="BP62" s="45">
        <f t="shared" si="1002"/>
        <v>1104050</v>
      </c>
      <c r="BQ62" s="45">
        <f t="shared" si="1002"/>
        <v>923832</v>
      </c>
      <c r="BR62" s="45">
        <f t="shared" si="1002"/>
        <v>753387</v>
      </c>
      <c r="BS62" s="45">
        <f t="shared" si="1002"/>
        <v>1319648</v>
      </c>
      <c r="BT62" s="45">
        <f t="shared" si="1002"/>
        <v>1135698</v>
      </c>
      <c r="BU62" s="45">
        <f t="shared" si="1002"/>
        <v>836246</v>
      </c>
      <c r="BV62" s="45">
        <f t="shared" si="1002"/>
        <v>747340</v>
      </c>
      <c r="BW62" s="45">
        <f t="shared" si="1002"/>
        <v>632960</v>
      </c>
      <c r="BX62" s="45">
        <f t="shared" si="1002"/>
        <v>976023</v>
      </c>
      <c r="BY62" s="45">
        <f t="shared" si="1002"/>
        <v>776111</v>
      </c>
      <c r="BZ62" s="45">
        <f t="shared" si="1002"/>
        <v>724176</v>
      </c>
      <c r="CA62" s="45">
        <f t="shared" si="1002"/>
        <v>706056</v>
      </c>
      <c r="CB62" s="45">
        <f t="shared" si="1002"/>
        <v>576518</v>
      </c>
      <c r="CC62" s="45">
        <f t="shared" si="1002"/>
        <v>935235</v>
      </c>
      <c r="CD62" s="45">
        <f t="shared" si="1002"/>
        <v>1114776</v>
      </c>
      <c r="CE62" s="45">
        <f t="shared" si="1002"/>
        <v>813260</v>
      </c>
      <c r="CF62" s="45">
        <f t="shared" si="1002"/>
        <v>774473</v>
      </c>
      <c r="CG62" s="45">
        <f t="shared" si="1002"/>
        <v>891250</v>
      </c>
      <c r="CH62" s="45">
        <f t="shared" si="1002"/>
        <v>1106538</v>
      </c>
      <c r="CI62" s="45">
        <f t="shared" si="1002"/>
        <v>1010739</v>
      </c>
      <c r="CJ62" s="45">
        <f t="shared" si="1002"/>
        <v>905010</v>
      </c>
      <c r="CK62" s="45">
        <f t="shared" si="1002"/>
        <v>845012</v>
      </c>
      <c r="CL62" s="45">
        <f t="shared" si="1002"/>
        <v>606372</v>
      </c>
      <c r="CM62" s="45">
        <f t="shared" si="1002"/>
        <v>977388</v>
      </c>
      <c r="CN62" s="45">
        <f t="shared" si="1002"/>
        <v>1054617</v>
      </c>
      <c r="CO62" s="45">
        <f t="shared" si="1002"/>
        <v>752724</v>
      </c>
      <c r="CP62" s="45">
        <f t="shared" si="1002"/>
        <v>783290</v>
      </c>
      <c r="CQ62" s="45">
        <f t="shared" si="1002"/>
        <v>687852</v>
      </c>
      <c r="CR62" s="45">
        <f t="shared" si="1002"/>
        <v>1040858</v>
      </c>
      <c r="CS62" s="45">
        <f t="shared" si="1002"/>
        <v>787566</v>
      </c>
      <c r="CT62" s="45">
        <f t="shared" si="1002"/>
        <v>619542</v>
      </c>
      <c r="CU62" s="45">
        <f t="shared" si="1002"/>
        <v>564480</v>
      </c>
      <c r="CV62" s="45">
        <f t="shared" si="1002"/>
        <v>569982</v>
      </c>
      <c r="CW62" s="45">
        <f t="shared" si="1002"/>
        <v>890416</v>
      </c>
      <c r="CX62" s="45">
        <f t="shared" si="1002"/>
        <v>739636</v>
      </c>
      <c r="CY62" s="45">
        <f t="shared" si="1002"/>
        <v>713988</v>
      </c>
      <c r="CZ62" s="45">
        <f t="shared" si="1002"/>
        <v>703106</v>
      </c>
      <c r="DA62" s="45">
        <f t="shared" si="1002"/>
        <v>1132950</v>
      </c>
      <c r="DB62" s="45">
        <f t="shared" si="1002"/>
        <v>872760</v>
      </c>
      <c r="DC62" s="45">
        <f t="shared" si="1002"/>
        <v>781095</v>
      </c>
      <c r="DD62" s="45">
        <f t="shared" si="1002"/>
        <v>763224</v>
      </c>
      <c r="DE62" s="45">
        <f t="shared" si="1002"/>
        <v>808680</v>
      </c>
      <c r="DF62" s="45">
        <f t="shared" si="1002"/>
        <v>942964</v>
      </c>
      <c r="DG62" s="45">
        <f t="shared" si="1002"/>
        <v>770508</v>
      </c>
      <c r="DH62" s="45">
        <f t="shared" si="1002"/>
        <v>668360</v>
      </c>
      <c r="DI62" s="45">
        <f t="shared" si="1002"/>
        <v>632940</v>
      </c>
      <c r="DJ62" s="45">
        <f t="shared" si="1002"/>
        <v>612408</v>
      </c>
      <c r="DK62" s="45">
        <f t="shared" si="1002"/>
        <v>958185</v>
      </c>
      <c r="DL62" s="45">
        <f t="shared" si="1002"/>
        <v>716571</v>
      </c>
      <c r="DM62" s="45">
        <f t="shared" si="1002"/>
        <v>599769</v>
      </c>
      <c r="DN62" s="45">
        <f t="shared" si="1002"/>
        <v>534582</v>
      </c>
      <c r="DO62" s="45">
        <f t="shared" si="1002"/>
        <v>557037</v>
      </c>
      <c r="DP62" s="45">
        <f t="shared" si="1002"/>
        <v>949410</v>
      </c>
      <c r="DQ62" s="45">
        <f t="shared" si="1002"/>
        <v>798408</v>
      </c>
      <c r="DR62" s="45">
        <f t="shared" si="1002"/>
        <v>670327</v>
      </c>
      <c r="DS62" s="45">
        <f t="shared" si="1002"/>
        <v>632016</v>
      </c>
      <c r="DT62" s="45">
        <f t="shared" si="1002"/>
        <v>576384</v>
      </c>
      <c r="DU62" s="45">
        <f t="shared" si="1002"/>
        <v>938061</v>
      </c>
      <c r="DV62" s="45">
        <f t="shared" si="1002"/>
        <v>810593</v>
      </c>
      <c r="DW62" s="45">
        <f t="shared" si="1002"/>
        <v>902046</v>
      </c>
      <c r="DX62" s="45">
        <f t="shared" si="1002"/>
        <v>1017910</v>
      </c>
      <c r="DY62" s="45">
        <f t="shared" si="1002"/>
        <v>1265147</v>
      </c>
      <c r="DZ62" s="45">
        <f t="shared" ref="DZ62:GK62" si="1003">IFERROR(DZ40*DZ18,0)</f>
        <v>1191087</v>
      </c>
      <c r="EA62" s="45">
        <f t="shared" si="1003"/>
        <v>1381782</v>
      </c>
      <c r="EB62" s="45">
        <f t="shared" si="1003"/>
        <v>842170</v>
      </c>
      <c r="EC62" s="45">
        <f t="shared" si="1003"/>
        <v>669650</v>
      </c>
      <c r="ED62" s="45">
        <f t="shared" si="1003"/>
        <v>1046150</v>
      </c>
      <c r="EE62" s="45">
        <f t="shared" si="1003"/>
        <v>862114</v>
      </c>
      <c r="EF62" s="45">
        <f t="shared" si="1003"/>
        <v>704475</v>
      </c>
      <c r="EG62" s="45">
        <f t="shared" si="1003"/>
        <v>624838</v>
      </c>
      <c r="EH62" s="45">
        <f t="shared" si="1003"/>
        <v>601474</v>
      </c>
      <c r="EI62" s="45">
        <f t="shared" si="1003"/>
        <v>976578</v>
      </c>
      <c r="EJ62" s="45">
        <f t="shared" si="1003"/>
        <v>784610</v>
      </c>
      <c r="EK62" s="45">
        <f t="shared" si="1003"/>
        <v>662445</v>
      </c>
      <c r="EL62" s="45">
        <f t="shared" si="1003"/>
        <v>679592</v>
      </c>
      <c r="EM62" s="45">
        <f t="shared" si="1003"/>
        <v>624775</v>
      </c>
      <c r="EN62" s="45">
        <f t="shared" si="1003"/>
        <v>1019070</v>
      </c>
      <c r="EO62" s="45">
        <f t="shared" si="1003"/>
        <v>797368</v>
      </c>
      <c r="EP62" s="45">
        <f t="shared" si="1003"/>
        <v>813068</v>
      </c>
      <c r="EQ62" s="45">
        <f t="shared" si="1003"/>
        <v>807070</v>
      </c>
      <c r="ER62" s="45">
        <f t="shared" si="1003"/>
        <v>923457</v>
      </c>
      <c r="ES62" s="45">
        <f t="shared" si="1003"/>
        <v>1409562</v>
      </c>
      <c r="ET62" s="45">
        <f t="shared" si="1003"/>
        <v>1036590</v>
      </c>
      <c r="EU62" s="45">
        <f t="shared" si="1003"/>
        <v>1051840</v>
      </c>
      <c r="EV62" s="45">
        <f t="shared" si="1003"/>
        <v>991620</v>
      </c>
      <c r="EW62" s="45">
        <f t="shared" si="1003"/>
        <v>732564</v>
      </c>
      <c r="EX62" s="45">
        <f t="shared" si="1003"/>
        <v>1021104</v>
      </c>
      <c r="EY62" s="45">
        <f t="shared" si="1003"/>
        <v>872493</v>
      </c>
      <c r="EZ62" s="45">
        <f t="shared" si="1003"/>
        <v>782100</v>
      </c>
      <c r="FA62" s="45">
        <f t="shared" si="1003"/>
        <v>973269</v>
      </c>
      <c r="FB62" s="45">
        <f t="shared" si="1003"/>
        <v>1280106</v>
      </c>
      <c r="FC62" s="45">
        <f t="shared" si="1003"/>
        <v>1941534</v>
      </c>
      <c r="FD62" s="45">
        <f t="shared" si="1003"/>
        <v>1980462</v>
      </c>
      <c r="FE62" s="45">
        <f t="shared" si="1003"/>
        <v>1736856</v>
      </c>
      <c r="FF62" s="45">
        <f t="shared" si="1003"/>
        <v>1376133</v>
      </c>
      <c r="FG62" s="45">
        <f t="shared" si="1003"/>
        <v>1140258</v>
      </c>
      <c r="FH62" s="45">
        <f t="shared" si="1003"/>
        <v>1598652</v>
      </c>
      <c r="FI62" s="45">
        <f t="shared" si="1003"/>
        <v>1349872</v>
      </c>
      <c r="FJ62" s="45">
        <f t="shared" si="1003"/>
        <v>1214694</v>
      </c>
      <c r="FK62" s="45">
        <f t="shared" si="1003"/>
        <v>1307160</v>
      </c>
      <c r="FL62" s="45">
        <f t="shared" si="1003"/>
        <v>1130659</v>
      </c>
      <c r="FM62" s="45">
        <f t="shared" si="1003"/>
        <v>1790400</v>
      </c>
      <c r="FN62" s="45">
        <f t="shared" si="1003"/>
        <v>1830534</v>
      </c>
      <c r="FO62" s="45">
        <f t="shared" si="1003"/>
        <v>1394436</v>
      </c>
      <c r="FP62" s="45">
        <f t="shared" si="1003"/>
        <v>1231650</v>
      </c>
      <c r="FQ62" s="45">
        <f t="shared" si="1003"/>
        <v>1024122</v>
      </c>
      <c r="FR62" s="45">
        <f t="shared" si="1003"/>
        <v>1498464</v>
      </c>
      <c r="FS62" s="45">
        <f t="shared" si="1003"/>
        <v>1176855</v>
      </c>
      <c r="FT62" s="45">
        <f t="shared" si="1003"/>
        <v>1108890</v>
      </c>
      <c r="FU62" s="45">
        <f t="shared" si="1003"/>
        <v>1139985</v>
      </c>
      <c r="FV62" s="45">
        <f t="shared" si="1003"/>
        <v>1503969</v>
      </c>
      <c r="FW62" s="45">
        <f t="shared" si="1003"/>
        <v>1646080</v>
      </c>
      <c r="FX62" s="45">
        <f t="shared" si="1003"/>
        <v>1244092</v>
      </c>
      <c r="FY62" s="45">
        <f t="shared" si="1003"/>
        <v>1046860</v>
      </c>
      <c r="FZ62" s="45">
        <f t="shared" si="1003"/>
        <v>942690</v>
      </c>
      <c r="GA62" s="45">
        <f t="shared" si="1003"/>
        <v>1402700</v>
      </c>
      <c r="GB62" s="45">
        <f t="shared" si="1003"/>
        <v>1246375</v>
      </c>
      <c r="GC62" s="45">
        <f t="shared" si="1003"/>
        <v>989255</v>
      </c>
      <c r="GD62" s="45">
        <f t="shared" si="1003"/>
        <v>852987</v>
      </c>
      <c r="GE62" s="45">
        <f t="shared" si="1003"/>
        <v>887995</v>
      </c>
      <c r="GF62" s="45">
        <f t="shared" si="1003"/>
        <v>1582080</v>
      </c>
      <c r="GG62" s="45">
        <f t="shared" si="1003"/>
        <v>1501416</v>
      </c>
      <c r="GH62" s="45">
        <f t="shared" si="1003"/>
        <v>1451548</v>
      </c>
      <c r="GI62" s="45">
        <f t="shared" si="1003"/>
        <v>1589060</v>
      </c>
      <c r="GJ62" s="45">
        <f t="shared" si="1003"/>
        <v>1482849</v>
      </c>
      <c r="GK62" s="45">
        <f t="shared" si="1003"/>
        <v>1830972</v>
      </c>
      <c r="GL62" s="45">
        <f t="shared" ref="GL62:IW62" si="1004">IFERROR(GL40*GL18,0)</f>
        <v>1446296</v>
      </c>
      <c r="GM62" s="45">
        <f t="shared" si="1004"/>
        <v>1327863</v>
      </c>
      <c r="GN62" s="45">
        <f t="shared" si="1004"/>
        <v>992128</v>
      </c>
      <c r="GO62" s="45">
        <f t="shared" si="1004"/>
        <v>910845</v>
      </c>
      <c r="GP62" s="45">
        <f t="shared" si="1004"/>
        <v>1432890</v>
      </c>
      <c r="GQ62" s="45">
        <f t="shared" si="1004"/>
        <v>1389752</v>
      </c>
      <c r="GR62" s="45">
        <f t="shared" si="1004"/>
        <v>1267362</v>
      </c>
      <c r="GS62" s="45">
        <f t="shared" si="1004"/>
        <v>988753</v>
      </c>
      <c r="GT62" s="45">
        <f t="shared" si="1004"/>
        <v>828256</v>
      </c>
      <c r="GU62" s="45">
        <f t="shared" si="1004"/>
        <v>1258824</v>
      </c>
      <c r="GV62" s="45">
        <f t="shared" si="1004"/>
        <v>1004676</v>
      </c>
      <c r="GW62" s="45">
        <f t="shared" si="1004"/>
        <v>832810</v>
      </c>
      <c r="GX62" s="45">
        <f t="shared" si="1004"/>
        <v>792965</v>
      </c>
      <c r="GY62" s="45">
        <f t="shared" si="1004"/>
        <v>691772</v>
      </c>
      <c r="GZ62" s="45">
        <f t="shared" si="1004"/>
        <v>1131926</v>
      </c>
      <c r="HA62" s="45">
        <f t="shared" si="1004"/>
        <v>1037286</v>
      </c>
      <c r="HB62" s="45">
        <f t="shared" si="1004"/>
        <v>865242</v>
      </c>
      <c r="HC62" s="45">
        <f t="shared" si="1004"/>
        <v>959745</v>
      </c>
      <c r="HD62" s="45">
        <f t="shared" si="1004"/>
        <v>857164</v>
      </c>
      <c r="HE62" s="45">
        <f t="shared" si="1004"/>
        <v>1588433</v>
      </c>
      <c r="HF62" s="45">
        <f t="shared" si="1004"/>
        <v>1285221</v>
      </c>
      <c r="HG62" s="45">
        <f t="shared" si="1004"/>
        <v>1155974</v>
      </c>
      <c r="HH62" s="45">
        <f t="shared" si="1004"/>
        <v>996912</v>
      </c>
      <c r="HI62" s="45">
        <f t="shared" si="1004"/>
        <v>860710</v>
      </c>
      <c r="HJ62" s="45">
        <f t="shared" si="1004"/>
        <v>1121040</v>
      </c>
      <c r="HK62" s="45">
        <f t="shared" si="1004"/>
        <v>910234</v>
      </c>
      <c r="HL62" s="45">
        <f t="shared" si="1004"/>
        <v>951500</v>
      </c>
      <c r="HM62" s="45">
        <f t="shared" si="1004"/>
        <v>969150</v>
      </c>
      <c r="HN62" s="45">
        <f t="shared" si="1004"/>
        <v>1583600</v>
      </c>
      <c r="HO62" s="45">
        <f t="shared" si="1004"/>
        <v>1150854</v>
      </c>
      <c r="HP62" s="45">
        <f t="shared" si="1004"/>
        <v>923440</v>
      </c>
      <c r="HQ62" s="45">
        <f t="shared" si="1004"/>
        <v>735168</v>
      </c>
      <c r="HR62" s="45">
        <f t="shared" si="1004"/>
        <v>726427</v>
      </c>
      <c r="HS62" s="45">
        <f t="shared" si="1004"/>
        <v>988512</v>
      </c>
      <c r="HT62" s="45">
        <f t="shared" si="1004"/>
        <v>737806</v>
      </c>
      <c r="HU62" s="45">
        <f t="shared" si="1004"/>
        <v>540480</v>
      </c>
      <c r="HV62" s="45">
        <f t="shared" si="1004"/>
        <v>1574568</v>
      </c>
      <c r="HW62" s="45">
        <f t="shared" si="1004"/>
        <v>1361529</v>
      </c>
      <c r="HX62" s="45">
        <f t="shared" si="1004"/>
        <v>1083256</v>
      </c>
      <c r="HY62" s="45">
        <f t="shared" si="1004"/>
        <v>918856</v>
      </c>
      <c r="HZ62" s="45">
        <f t="shared" si="1004"/>
        <v>854772</v>
      </c>
      <c r="IA62" s="45">
        <f t="shared" si="1004"/>
        <v>1410420</v>
      </c>
      <c r="IB62" s="45">
        <f t="shared" si="1004"/>
        <v>1005340</v>
      </c>
      <c r="IC62" s="45">
        <f t="shared" si="1004"/>
        <v>822500</v>
      </c>
      <c r="ID62" s="45">
        <f t="shared" si="1004"/>
        <v>680076</v>
      </c>
      <c r="IE62" s="45">
        <f t="shared" si="1004"/>
        <v>830054</v>
      </c>
      <c r="IF62" s="45">
        <f t="shared" si="1004"/>
        <v>1442560</v>
      </c>
      <c r="IG62" s="45">
        <f t="shared" si="1004"/>
        <v>1174950</v>
      </c>
      <c r="IH62" s="45">
        <f t="shared" si="1004"/>
        <v>753269</v>
      </c>
      <c r="II62" s="45">
        <f t="shared" si="1004"/>
        <v>658692</v>
      </c>
      <c r="IJ62" s="45">
        <f t="shared" si="1004"/>
        <v>536551</v>
      </c>
      <c r="IK62" s="45">
        <f t="shared" si="1004"/>
        <v>981120</v>
      </c>
      <c r="IL62" s="45">
        <f t="shared" si="1004"/>
        <v>641746</v>
      </c>
      <c r="IM62" s="45">
        <f t="shared" si="1004"/>
        <v>502450</v>
      </c>
      <c r="IN62" s="45">
        <f t="shared" si="1004"/>
        <v>111936</v>
      </c>
      <c r="IO62" s="45">
        <f t="shared" si="1004"/>
        <v>1110795</v>
      </c>
      <c r="IP62" s="45">
        <f t="shared" si="1004"/>
        <v>981747</v>
      </c>
      <c r="IQ62" s="45">
        <f t="shared" si="1004"/>
        <v>732305</v>
      </c>
      <c r="IR62" s="45">
        <f t="shared" si="1004"/>
        <v>487179</v>
      </c>
      <c r="IS62" s="45">
        <f t="shared" si="1004"/>
        <v>1655170</v>
      </c>
      <c r="IT62" s="45">
        <f t="shared" si="1004"/>
        <v>1314080</v>
      </c>
      <c r="IU62" s="45">
        <f t="shared" si="1004"/>
        <v>1298844</v>
      </c>
      <c r="IV62" s="45">
        <f t="shared" si="1004"/>
        <v>970502</v>
      </c>
      <c r="IW62" s="45">
        <f t="shared" si="1004"/>
        <v>789576</v>
      </c>
      <c r="IX62" s="45">
        <f t="shared" ref="IX62:LI62" si="1005">IFERROR(IX40*IX18,0)</f>
        <v>1076780</v>
      </c>
      <c r="IY62" s="45">
        <f t="shared" si="1005"/>
        <v>889056</v>
      </c>
      <c r="IZ62" s="45">
        <f t="shared" si="1005"/>
        <v>822078</v>
      </c>
      <c r="JA62" s="45">
        <f t="shared" si="1005"/>
        <v>860050</v>
      </c>
      <c r="JB62" s="45">
        <f t="shared" si="1005"/>
        <v>964035</v>
      </c>
      <c r="JC62" s="45">
        <f t="shared" si="1005"/>
        <v>1497774</v>
      </c>
      <c r="JD62" s="45">
        <f t="shared" si="1005"/>
        <v>1025714</v>
      </c>
      <c r="JE62" s="45">
        <f t="shared" si="1005"/>
        <v>817050</v>
      </c>
      <c r="JF62" s="45">
        <f t="shared" si="1005"/>
        <v>755832</v>
      </c>
      <c r="JG62" s="45">
        <f t="shared" si="1005"/>
        <v>1118900</v>
      </c>
      <c r="JH62" s="45">
        <f t="shared" si="1005"/>
        <v>950300</v>
      </c>
      <c r="JI62" s="45">
        <f t="shared" si="1005"/>
        <v>931161</v>
      </c>
      <c r="JJ62" s="45">
        <f t="shared" si="1005"/>
        <v>875118</v>
      </c>
      <c r="JK62" s="45">
        <f t="shared" si="1005"/>
        <v>885040</v>
      </c>
      <c r="JL62" s="45">
        <f t="shared" si="1005"/>
        <v>1533896</v>
      </c>
      <c r="JM62" s="45">
        <f t="shared" si="1005"/>
        <v>1176120</v>
      </c>
      <c r="JN62" s="45">
        <f t="shared" si="1005"/>
        <v>963540</v>
      </c>
      <c r="JO62" s="45">
        <f t="shared" si="1005"/>
        <v>804540</v>
      </c>
      <c r="JP62" s="45">
        <f t="shared" si="1005"/>
        <v>868640</v>
      </c>
      <c r="JQ62" s="45">
        <f t="shared" si="1005"/>
        <v>1054610</v>
      </c>
      <c r="JR62" s="45">
        <f t="shared" si="1005"/>
        <v>895375</v>
      </c>
      <c r="JS62" s="45">
        <f t="shared" si="1005"/>
        <v>753060</v>
      </c>
      <c r="JT62" s="45">
        <f t="shared" si="1005"/>
        <v>743436</v>
      </c>
      <c r="JU62" s="45">
        <f t="shared" si="1005"/>
        <v>826656</v>
      </c>
      <c r="JV62" s="45">
        <f t="shared" si="1005"/>
        <v>760320</v>
      </c>
      <c r="JW62" s="45">
        <f t="shared" si="1005"/>
        <v>1081917</v>
      </c>
      <c r="JX62" s="45">
        <f t="shared" si="1005"/>
        <v>997590</v>
      </c>
      <c r="JY62" s="45">
        <f t="shared" si="1005"/>
        <v>794364</v>
      </c>
      <c r="JZ62" s="45">
        <f t="shared" si="1005"/>
        <v>819128</v>
      </c>
      <c r="KA62" s="45">
        <f t="shared" si="1005"/>
        <v>1102722</v>
      </c>
      <c r="KB62" s="45">
        <f t="shared" si="1005"/>
        <v>877760</v>
      </c>
      <c r="KC62" s="45">
        <f t="shared" si="1005"/>
        <v>770079</v>
      </c>
      <c r="KD62" s="45">
        <f t="shared" si="1005"/>
        <v>770079</v>
      </c>
      <c r="KE62" s="45">
        <f t="shared" si="1005"/>
        <v>710080</v>
      </c>
      <c r="KF62" s="45">
        <f t="shared" si="1005"/>
        <v>1347516</v>
      </c>
      <c r="KG62" s="45">
        <f t="shared" si="1005"/>
        <v>1363586</v>
      </c>
      <c r="KH62" s="45">
        <f t="shared" si="1005"/>
        <v>1035775</v>
      </c>
      <c r="KI62" s="45">
        <f t="shared" si="1005"/>
        <v>905046</v>
      </c>
      <c r="KJ62" s="45">
        <f t="shared" si="1005"/>
        <v>931010</v>
      </c>
      <c r="KK62" s="45">
        <f t="shared" si="1005"/>
        <v>1338701</v>
      </c>
      <c r="KL62" s="45">
        <f t="shared" si="1005"/>
        <v>957950</v>
      </c>
      <c r="KM62" s="45">
        <f t="shared" si="1005"/>
        <v>743580</v>
      </c>
      <c r="KN62" s="45">
        <f t="shared" si="1005"/>
        <v>634260</v>
      </c>
      <c r="KO62" s="45">
        <f t="shared" si="1005"/>
        <v>587501</v>
      </c>
      <c r="KP62" s="45">
        <f t="shared" si="1005"/>
        <v>1261060</v>
      </c>
      <c r="KQ62" s="45">
        <f t="shared" si="1005"/>
        <v>870184</v>
      </c>
      <c r="KR62" s="45">
        <f t="shared" si="1005"/>
        <v>645966</v>
      </c>
      <c r="KS62" s="45">
        <f t="shared" si="1005"/>
        <v>612444</v>
      </c>
      <c r="KT62" s="45">
        <f t="shared" si="1005"/>
        <v>644640</v>
      </c>
      <c r="KU62" s="45">
        <f t="shared" si="1005"/>
        <v>824934</v>
      </c>
      <c r="KV62" s="45">
        <f t="shared" si="1005"/>
        <v>689920</v>
      </c>
      <c r="KW62" s="45">
        <f t="shared" si="1005"/>
        <v>610976</v>
      </c>
      <c r="KX62" s="45">
        <f t="shared" si="1005"/>
        <v>575874</v>
      </c>
      <c r="KY62" s="45">
        <f t="shared" si="1005"/>
        <v>1051650</v>
      </c>
      <c r="KZ62" s="45">
        <f t="shared" si="1005"/>
        <v>1065460</v>
      </c>
      <c r="LA62" s="45">
        <f t="shared" si="1005"/>
        <v>840105</v>
      </c>
      <c r="LB62" s="45">
        <f t="shared" si="1005"/>
        <v>815750</v>
      </c>
      <c r="LC62" s="45">
        <f t="shared" si="1005"/>
        <v>871670</v>
      </c>
      <c r="LD62" s="45">
        <f t="shared" si="1005"/>
        <v>1166009</v>
      </c>
      <c r="LE62" s="45">
        <f t="shared" si="1005"/>
        <v>1123936</v>
      </c>
      <c r="LF62" s="45">
        <f t="shared" si="1005"/>
        <v>976185</v>
      </c>
      <c r="LG62" s="45">
        <f t="shared" si="1005"/>
        <v>721872</v>
      </c>
      <c r="LH62" s="45">
        <f t="shared" si="1005"/>
        <v>753825</v>
      </c>
      <c r="LI62" s="45">
        <f t="shared" si="1005"/>
        <v>1058964</v>
      </c>
      <c r="LJ62" s="45">
        <f t="shared" ref="LJ62:NU62" si="1006">IFERROR(LJ40*LJ18,0)</f>
        <v>943920</v>
      </c>
      <c r="LK62" s="45">
        <f t="shared" si="1006"/>
        <v>721600</v>
      </c>
      <c r="LL62" s="45">
        <f t="shared" si="1006"/>
        <v>733440</v>
      </c>
      <c r="LM62" s="45">
        <f t="shared" si="1006"/>
        <v>661827</v>
      </c>
      <c r="LN62" s="45">
        <f t="shared" si="1006"/>
        <v>909447</v>
      </c>
      <c r="LO62" s="45">
        <f t="shared" si="1006"/>
        <v>714259</v>
      </c>
      <c r="LP62" s="45">
        <f t="shared" si="1006"/>
        <v>582725</v>
      </c>
      <c r="LQ62" s="45">
        <f t="shared" si="1006"/>
        <v>569763</v>
      </c>
      <c r="LR62" s="45">
        <f t="shared" si="1006"/>
        <v>554688</v>
      </c>
      <c r="LS62" s="45">
        <f t="shared" si="1006"/>
        <v>781748</v>
      </c>
      <c r="LT62" s="45">
        <f t="shared" si="1006"/>
        <v>714588</v>
      </c>
      <c r="LU62" s="45">
        <f t="shared" si="1006"/>
        <v>651040</v>
      </c>
      <c r="LV62" s="45">
        <f t="shared" si="1006"/>
        <v>619320</v>
      </c>
      <c r="LW62" s="45">
        <f t="shared" si="1006"/>
        <v>582646</v>
      </c>
      <c r="LX62" s="45">
        <f t="shared" si="1006"/>
        <v>1189374</v>
      </c>
      <c r="LY62" s="45">
        <f t="shared" si="1006"/>
        <v>866450</v>
      </c>
      <c r="LZ62" s="45">
        <f t="shared" si="1006"/>
        <v>805392</v>
      </c>
      <c r="MA62" s="45">
        <f t="shared" si="1006"/>
        <v>772065</v>
      </c>
      <c r="MB62" s="45">
        <f t="shared" si="1006"/>
        <v>648208</v>
      </c>
      <c r="MC62" s="45">
        <f t="shared" si="1006"/>
        <v>821312</v>
      </c>
      <c r="MD62" s="45">
        <f t="shared" si="1006"/>
        <v>669187</v>
      </c>
      <c r="ME62" s="45">
        <f t="shared" si="1006"/>
        <v>619740</v>
      </c>
      <c r="MF62" s="45">
        <f t="shared" si="1006"/>
        <v>714604</v>
      </c>
      <c r="MG62" s="45">
        <f t="shared" si="1006"/>
        <v>637560</v>
      </c>
      <c r="MH62" s="45">
        <f t="shared" si="1006"/>
        <v>959439</v>
      </c>
      <c r="MI62" s="45">
        <f t="shared" si="1006"/>
        <v>721929</v>
      </c>
      <c r="MJ62" s="45">
        <f t="shared" si="1006"/>
        <v>609280</v>
      </c>
      <c r="MK62" s="45">
        <f t="shared" si="1006"/>
        <v>569910</v>
      </c>
      <c r="ML62" s="45">
        <f t="shared" si="1006"/>
        <v>558108</v>
      </c>
      <c r="MM62" s="45">
        <f t="shared" si="1006"/>
        <v>756216</v>
      </c>
      <c r="MN62" s="45">
        <f t="shared" si="1006"/>
        <v>706410</v>
      </c>
      <c r="MO62" s="45">
        <f t="shared" si="1006"/>
        <v>639530</v>
      </c>
      <c r="MP62" s="45">
        <f t="shared" si="1006"/>
        <v>564564</v>
      </c>
      <c r="MQ62" s="45">
        <f t="shared" si="1006"/>
        <v>464727</v>
      </c>
      <c r="MR62" s="45">
        <f t="shared" si="1006"/>
        <v>906771</v>
      </c>
      <c r="MS62" s="45">
        <f t="shared" si="1006"/>
        <v>978354</v>
      </c>
      <c r="MT62" s="45">
        <f t="shared" si="1006"/>
        <v>847583</v>
      </c>
      <c r="MU62" s="45">
        <f t="shared" si="1006"/>
        <v>708603</v>
      </c>
      <c r="MV62" s="45">
        <f t="shared" si="1006"/>
        <v>992514</v>
      </c>
      <c r="MW62" s="45">
        <f t="shared" si="1006"/>
        <v>1115370</v>
      </c>
      <c r="MX62" s="45">
        <f t="shared" si="1006"/>
        <v>690731</v>
      </c>
      <c r="MY62" s="45">
        <f t="shared" si="1006"/>
        <v>564795</v>
      </c>
      <c r="MZ62" s="45">
        <f t="shared" si="1006"/>
        <v>518928</v>
      </c>
      <c r="NA62" s="45">
        <f t="shared" si="1006"/>
        <v>879696</v>
      </c>
      <c r="NB62" s="45">
        <f t="shared" si="1006"/>
        <v>754000</v>
      </c>
      <c r="NC62" s="45">
        <f t="shared" si="1006"/>
        <v>531657</v>
      </c>
      <c r="ND62" s="45">
        <f t="shared" si="1006"/>
        <v>499285</v>
      </c>
      <c r="NE62" s="45">
        <f t="shared" si="1006"/>
        <v>534144</v>
      </c>
      <c r="NF62" s="45">
        <f t="shared" si="1006"/>
        <v>745600</v>
      </c>
      <c r="NG62" s="45">
        <f t="shared" si="1006"/>
        <v>609788</v>
      </c>
      <c r="NH62" s="45">
        <f t="shared" si="1006"/>
        <v>500227</v>
      </c>
      <c r="NI62" s="45">
        <f t="shared" si="1006"/>
        <v>465728</v>
      </c>
      <c r="NJ62" s="45">
        <f t="shared" si="1006"/>
        <v>377290</v>
      </c>
      <c r="NK62" s="45">
        <f t="shared" si="1006"/>
        <v>772440</v>
      </c>
      <c r="NL62" s="45">
        <f t="shared" si="1006"/>
        <v>735343</v>
      </c>
      <c r="NM62" s="45">
        <f t="shared" si="1006"/>
        <v>530202</v>
      </c>
      <c r="NN62" s="45">
        <f t="shared" si="1006"/>
        <v>631092</v>
      </c>
      <c r="NO62" s="45">
        <f t="shared" si="1006"/>
        <v>713928</v>
      </c>
      <c r="NP62" s="45">
        <f t="shared" si="1006"/>
        <v>999554</v>
      </c>
      <c r="NQ62" s="45">
        <f t="shared" si="1006"/>
        <v>979200</v>
      </c>
      <c r="NR62" s="45">
        <f t="shared" si="1006"/>
        <v>915900</v>
      </c>
      <c r="NS62" s="45">
        <f t="shared" si="1006"/>
        <v>536696</v>
      </c>
      <c r="NT62" s="45">
        <f t="shared" si="1006"/>
        <v>991917</v>
      </c>
      <c r="NU62" s="45">
        <f t="shared" si="1006"/>
        <v>844515</v>
      </c>
      <c r="NV62" s="45">
        <f t="shared" ref="NV62:QG62" si="1007">IFERROR(NV40*NV18,0)</f>
        <v>627900</v>
      </c>
      <c r="NW62" s="45">
        <f t="shared" si="1007"/>
        <v>729321</v>
      </c>
      <c r="NX62" s="45">
        <f t="shared" si="1007"/>
        <v>606214</v>
      </c>
      <c r="NY62" s="45">
        <f t="shared" si="1007"/>
        <v>703259</v>
      </c>
      <c r="NZ62" s="45">
        <f t="shared" si="1007"/>
        <v>781088</v>
      </c>
      <c r="OA62" s="45">
        <f t="shared" si="1007"/>
        <v>600943</v>
      </c>
      <c r="OB62" s="45">
        <f t="shared" si="1007"/>
        <v>541158</v>
      </c>
      <c r="OC62" s="45">
        <f t="shared" si="1007"/>
        <v>566100</v>
      </c>
      <c r="OD62" s="45">
        <f t="shared" si="1007"/>
        <v>860480</v>
      </c>
      <c r="OE62" s="45">
        <f t="shared" si="1007"/>
        <v>649700</v>
      </c>
      <c r="OF62" s="45">
        <f t="shared" si="1007"/>
        <v>658495</v>
      </c>
      <c r="OG62" s="45">
        <f t="shared" si="1007"/>
        <v>594475</v>
      </c>
      <c r="OH62" s="45">
        <f t="shared" si="1007"/>
        <v>621150</v>
      </c>
      <c r="OI62" s="45">
        <f t="shared" si="1007"/>
        <v>1254306</v>
      </c>
      <c r="OJ62" s="45">
        <f t="shared" si="1007"/>
        <v>927875</v>
      </c>
      <c r="OK62" s="45">
        <f t="shared" si="1007"/>
        <v>742940</v>
      </c>
      <c r="OL62" s="45">
        <f t="shared" si="1007"/>
        <v>760104</v>
      </c>
      <c r="OM62" s="45">
        <f t="shared" si="1007"/>
        <v>647787</v>
      </c>
      <c r="ON62" s="45">
        <f t="shared" si="1007"/>
        <v>901539</v>
      </c>
      <c r="OO62" s="45">
        <f t="shared" si="1007"/>
        <v>744320</v>
      </c>
      <c r="OP62" s="45">
        <f t="shared" si="1007"/>
        <v>622776</v>
      </c>
      <c r="OQ62" s="45">
        <f t="shared" si="1007"/>
        <v>589870</v>
      </c>
      <c r="OR62" s="45">
        <f t="shared" si="1007"/>
        <v>700107</v>
      </c>
      <c r="OS62" s="45">
        <f t="shared" si="1007"/>
        <v>1105776</v>
      </c>
      <c r="OT62" s="45">
        <f t="shared" si="1007"/>
        <v>789588</v>
      </c>
      <c r="OU62" s="45">
        <f t="shared" si="1007"/>
        <v>638484</v>
      </c>
      <c r="OV62" s="45">
        <f t="shared" si="1007"/>
        <v>631800</v>
      </c>
      <c r="OW62" s="45">
        <f t="shared" si="1007"/>
        <v>591480</v>
      </c>
      <c r="OX62" s="45">
        <f t="shared" si="1007"/>
        <v>881118</v>
      </c>
      <c r="OY62" s="45">
        <f t="shared" si="1007"/>
        <v>793206</v>
      </c>
      <c r="OZ62" s="45">
        <f t="shared" si="1007"/>
        <v>653490</v>
      </c>
      <c r="PA62" s="45">
        <f t="shared" si="1007"/>
        <v>567360</v>
      </c>
      <c r="PB62" s="45">
        <f t="shared" si="1007"/>
        <v>533280</v>
      </c>
      <c r="PC62" s="45">
        <f t="shared" si="1007"/>
        <v>968905</v>
      </c>
      <c r="PD62" s="45">
        <f t="shared" si="1007"/>
        <v>944552</v>
      </c>
      <c r="PE62" s="45">
        <f t="shared" si="1007"/>
        <v>743864</v>
      </c>
      <c r="PF62" s="45">
        <f t="shared" si="1007"/>
        <v>893640</v>
      </c>
      <c r="PG62" s="45">
        <f t="shared" si="1007"/>
        <v>691092</v>
      </c>
      <c r="PH62" s="45">
        <f t="shared" si="1007"/>
        <v>1157838</v>
      </c>
      <c r="PI62" s="45">
        <f t="shared" si="1007"/>
        <v>914215</v>
      </c>
      <c r="PJ62" s="45">
        <f t="shared" si="1007"/>
        <v>873108</v>
      </c>
      <c r="PK62" s="45">
        <f t="shared" si="1007"/>
        <v>623382</v>
      </c>
      <c r="PL62" s="45">
        <f t="shared" si="1007"/>
        <v>1131200</v>
      </c>
      <c r="PM62" s="45">
        <f t="shared" si="1007"/>
        <v>875469</v>
      </c>
      <c r="PN62" s="45">
        <f t="shared" si="1007"/>
        <v>722535</v>
      </c>
      <c r="PO62" s="45">
        <f t="shared" si="1007"/>
        <v>834372</v>
      </c>
      <c r="PP62" s="45">
        <f t="shared" si="1007"/>
        <v>692230</v>
      </c>
      <c r="PQ62" s="45">
        <f t="shared" si="1007"/>
        <v>1010252</v>
      </c>
      <c r="PR62" s="45">
        <f t="shared" si="1007"/>
        <v>802944</v>
      </c>
      <c r="PS62" s="45">
        <f t="shared" si="1007"/>
        <v>673844</v>
      </c>
      <c r="PT62" s="45">
        <f t="shared" si="1007"/>
        <v>571538</v>
      </c>
      <c r="PU62" s="45">
        <f t="shared" si="1007"/>
        <v>516118</v>
      </c>
      <c r="PV62" s="45">
        <f t="shared" si="1007"/>
        <v>807092</v>
      </c>
      <c r="PW62" s="45">
        <f t="shared" si="1007"/>
        <v>747972</v>
      </c>
      <c r="PX62" s="45">
        <f t="shared" si="1007"/>
        <v>719280</v>
      </c>
      <c r="PY62" s="45">
        <f t="shared" si="1007"/>
        <v>790542</v>
      </c>
      <c r="PZ62" s="45">
        <f t="shared" si="1007"/>
        <v>778104</v>
      </c>
      <c r="QA62" s="45">
        <f t="shared" si="1007"/>
        <v>1348812</v>
      </c>
      <c r="QB62" s="45">
        <f t="shared" si="1007"/>
        <v>989764</v>
      </c>
      <c r="QC62" s="45">
        <f t="shared" si="1007"/>
        <v>697314</v>
      </c>
      <c r="QD62" s="45">
        <f t="shared" si="1007"/>
        <v>1031124</v>
      </c>
      <c r="QE62" s="45">
        <f t="shared" si="1007"/>
        <v>891594</v>
      </c>
      <c r="QF62" s="45">
        <f t="shared" si="1007"/>
        <v>887644</v>
      </c>
      <c r="QG62" s="45">
        <f t="shared" si="1007"/>
        <v>736230</v>
      </c>
      <c r="QH62" s="45">
        <f t="shared" ref="QH62:SS62" si="1008">IFERROR(QH40*QH18,0)</f>
        <v>804048</v>
      </c>
      <c r="QI62" s="45">
        <f t="shared" si="1008"/>
        <v>1242091</v>
      </c>
      <c r="QJ62" s="45">
        <f t="shared" si="1008"/>
        <v>872496</v>
      </c>
      <c r="QK62" s="45">
        <f t="shared" si="1008"/>
        <v>716230</v>
      </c>
      <c r="QL62" s="45">
        <f t="shared" si="1008"/>
        <v>601741</v>
      </c>
      <c r="QM62" s="45">
        <f t="shared" si="1008"/>
        <v>647130</v>
      </c>
      <c r="QN62" s="45">
        <f t="shared" si="1008"/>
        <v>858270</v>
      </c>
      <c r="QO62" s="45">
        <f t="shared" si="1008"/>
        <v>722890</v>
      </c>
      <c r="QP62" s="45">
        <f t="shared" si="1008"/>
        <v>650592</v>
      </c>
      <c r="QQ62" s="45">
        <f t="shared" si="1008"/>
        <v>686385</v>
      </c>
      <c r="QR62" s="45">
        <f t="shared" si="1008"/>
        <v>566990</v>
      </c>
      <c r="QS62" s="45">
        <f t="shared" si="1008"/>
        <v>846736</v>
      </c>
      <c r="QT62" s="45">
        <f t="shared" si="1008"/>
        <v>1092042</v>
      </c>
      <c r="QU62" s="45">
        <f t="shared" si="1008"/>
        <v>865935</v>
      </c>
      <c r="QV62" s="45">
        <f t="shared" si="1008"/>
        <v>883584</v>
      </c>
      <c r="QW62" s="45">
        <f t="shared" si="1008"/>
        <v>881840</v>
      </c>
      <c r="QX62" s="45">
        <f t="shared" si="1008"/>
        <v>1120600</v>
      </c>
      <c r="QY62" s="45">
        <f t="shared" si="1008"/>
        <v>748116</v>
      </c>
      <c r="QZ62" s="45">
        <f t="shared" si="1008"/>
        <v>663030</v>
      </c>
      <c r="RA62" s="45">
        <f t="shared" si="1008"/>
        <v>708078</v>
      </c>
      <c r="RB62" s="45">
        <f t="shared" si="1008"/>
        <v>1539450</v>
      </c>
      <c r="RC62" s="45">
        <f t="shared" si="1008"/>
        <v>1145578</v>
      </c>
      <c r="RD62" s="45">
        <f t="shared" si="1008"/>
        <v>800110</v>
      </c>
      <c r="RE62" s="45">
        <f t="shared" si="1008"/>
        <v>697944</v>
      </c>
      <c r="RF62" s="45">
        <f t="shared" si="1008"/>
        <v>728065</v>
      </c>
      <c r="RG62" s="45">
        <f t="shared" si="1008"/>
        <v>892584</v>
      </c>
      <c r="RH62" s="45">
        <f t="shared" si="1008"/>
        <v>717788</v>
      </c>
      <c r="RI62" s="45">
        <f t="shared" si="1008"/>
        <v>447277</v>
      </c>
      <c r="RJ62" s="45">
        <f t="shared" si="1008"/>
        <v>669256</v>
      </c>
      <c r="RK62" s="45">
        <f t="shared" si="1008"/>
        <v>1336985</v>
      </c>
      <c r="RL62" s="45">
        <f t="shared" si="1008"/>
        <v>900735</v>
      </c>
      <c r="RM62" s="45">
        <f t="shared" si="1008"/>
        <v>1112034</v>
      </c>
      <c r="RN62" s="45">
        <f t="shared" si="1008"/>
        <v>803400</v>
      </c>
      <c r="RO62" s="45">
        <f t="shared" si="1008"/>
        <v>1249332</v>
      </c>
      <c r="RP62" s="45">
        <f t="shared" si="1008"/>
        <v>1183140</v>
      </c>
      <c r="RQ62" s="45">
        <f t="shared" si="1008"/>
        <v>1125104</v>
      </c>
      <c r="RR62" s="45">
        <f t="shared" si="1008"/>
        <v>745512.5</v>
      </c>
      <c r="RS62" s="45">
        <f t="shared" si="1008"/>
        <v>830792.8</v>
      </c>
      <c r="RT62" s="45">
        <f t="shared" si="1008"/>
        <v>1290796.6000000001</v>
      </c>
      <c r="RU62" s="45">
        <f t="shared" si="1008"/>
        <v>1093953</v>
      </c>
      <c r="RV62" s="45">
        <f t="shared" si="1008"/>
        <v>856692.20000000007</v>
      </c>
      <c r="RW62" s="45">
        <f t="shared" si="1008"/>
        <v>766422</v>
      </c>
      <c r="RX62" s="45">
        <f t="shared" si="1008"/>
        <v>595491.9</v>
      </c>
      <c r="RY62" s="45">
        <f t="shared" si="1008"/>
        <v>867867.00000000012</v>
      </c>
      <c r="RZ62" s="45">
        <f t="shared" si="1008"/>
        <v>719936.1</v>
      </c>
      <c r="SA62" s="45">
        <f t="shared" si="1008"/>
        <v>504827.10000000003</v>
      </c>
      <c r="SB62" s="45">
        <f t="shared" si="1008"/>
        <v>590175</v>
      </c>
      <c r="SC62" s="45">
        <f t="shared" si="1008"/>
        <v>400103.9</v>
      </c>
      <c r="SD62" s="45">
        <f t="shared" si="1008"/>
        <v>839192.4</v>
      </c>
      <c r="SE62" s="45">
        <f t="shared" si="1008"/>
        <v>946230.4</v>
      </c>
      <c r="SF62" s="45">
        <f t="shared" si="1008"/>
        <v>782318.59999999986</v>
      </c>
      <c r="SG62" s="45">
        <f t="shared" si="1008"/>
        <v>655065.29999999993</v>
      </c>
      <c r="SH62" s="45">
        <f t="shared" si="1008"/>
        <v>1472480.0999999999</v>
      </c>
      <c r="SI62" s="45">
        <f t="shared" si="1008"/>
        <v>952388.39999999991</v>
      </c>
      <c r="SJ62" s="45">
        <f t="shared" si="1008"/>
        <v>1279208</v>
      </c>
      <c r="SK62" s="45">
        <f t="shared" si="1008"/>
        <v>900580.5</v>
      </c>
      <c r="SL62" s="45">
        <f t="shared" si="1008"/>
        <v>1104239.5</v>
      </c>
      <c r="SM62" s="45">
        <f t="shared" si="1008"/>
        <v>880729.20000000007</v>
      </c>
      <c r="SN62" s="45">
        <f t="shared" si="1008"/>
        <v>778714.6</v>
      </c>
      <c r="SO62" s="45">
        <f t="shared" si="1008"/>
        <v>813559.20000000007</v>
      </c>
      <c r="SP62" s="45">
        <f t="shared" si="1008"/>
        <v>827775.90000000014</v>
      </c>
      <c r="SQ62" s="45">
        <f t="shared" si="1008"/>
        <v>1486738.4000000001</v>
      </c>
      <c r="SR62" s="45">
        <f t="shared" si="1008"/>
        <v>1014302.7000000001</v>
      </c>
      <c r="SS62" s="45">
        <f t="shared" si="1008"/>
        <v>807699.6</v>
      </c>
      <c r="ST62" s="45">
        <f t="shared" ref="ST62:VE62" si="1009">IFERROR(ST40*ST18,0)</f>
        <v>798582.6</v>
      </c>
      <c r="SU62" s="45">
        <f t="shared" si="1009"/>
        <v>1220526.4000000001</v>
      </c>
      <c r="SV62" s="45">
        <f t="shared" si="1009"/>
        <v>927385.20000000007</v>
      </c>
      <c r="SW62" s="45">
        <f t="shared" si="1009"/>
        <v>800867.5</v>
      </c>
      <c r="SX62" s="45">
        <f t="shared" si="1009"/>
        <v>801693</v>
      </c>
      <c r="SY62" s="45">
        <f t="shared" si="1009"/>
        <v>797508.4</v>
      </c>
      <c r="SZ62" s="45">
        <f t="shared" si="1009"/>
        <v>1299808.2</v>
      </c>
      <c r="TA62" s="45">
        <f t="shared" si="1009"/>
        <v>1195771.5</v>
      </c>
      <c r="TB62" s="45">
        <f t="shared" si="1009"/>
        <v>1204405.8</v>
      </c>
      <c r="TC62" s="45">
        <f t="shared" si="1009"/>
        <v>1018281</v>
      </c>
      <c r="TD62" s="45">
        <f t="shared" si="1009"/>
        <v>1170861.6000000001</v>
      </c>
      <c r="TE62" s="45">
        <f t="shared" si="1009"/>
        <v>1277953.5999999999</v>
      </c>
      <c r="TF62" s="45">
        <f t="shared" si="1009"/>
        <v>995701.20000000007</v>
      </c>
      <c r="TG62" s="45">
        <f t="shared" si="1009"/>
        <v>894886.2</v>
      </c>
      <c r="TH62" s="45">
        <f t="shared" si="1009"/>
        <v>744225.70000000007</v>
      </c>
      <c r="TI62" s="45">
        <f t="shared" si="1009"/>
        <v>888352</v>
      </c>
      <c r="TJ62" s="45">
        <f t="shared" si="1009"/>
        <v>1218291.9000000001</v>
      </c>
      <c r="TK62" s="45">
        <f t="shared" si="1009"/>
        <v>904553.4</v>
      </c>
      <c r="TL62" s="45">
        <f t="shared" si="1009"/>
        <v>892317.6</v>
      </c>
      <c r="TM62" s="45">
        <f t="shared" si="1009"/>
        <v>773513.4</v>
      </c>
      <c r="TN62" s="45">
        <f t="shared" si="1009"/>
        <v>681062.40000000002</v>
      </c>
      <c r="TO62" s="45">
        <f t="shared" si="1009"/>
        <v>648000</v>
      </c>
      <c r="TP62" s="45">
        <f t="shared" si="1009"/>
        <v>912163</v>
      </c>
      <c r="TQ62" s="45">
        <f t="shared" si="1009"/>
        <v>1013956.3999999999</v>
      </c>
      <c r="TR62" s="45">
        <f t="shared" si="1009"/>
        <v>799614.2</v>
      </c>
      <c r="TS62" s="45">
        <f t="shared" si="1009"/>
        <v>679698.6</v>
      </c>
      <c r="TT62" s="45">
        <f t="shared" si="1009"/>
        <v>1213448.7999999998</v>
      </c>
      <c r="TU62" s="45">
        <f t="shared" si="1009"/>
        <v>1099784.3999999999</v>
      </c>
      <c r="TV62" s="45">
        <f t="shared" si="1009"/>
        <v>1265235.4000000001</v>
      </c>
      <c r="TW62" s="45">
        <f t="shared" si="1009"/>
        <v>1109741</v>
      </c>
      <c r="TX62" s="45">
        <f t="shared" si="1009"/>
        <v>921362.4</v>
      </c>
      <c r="TY62" s="45">
        <f t="shared" si="1009"/>
        <v>1163252.7999999998</v>
      </c>
      <c r="TZ62" s="45">
        <f t="shared" si="1009"/>
        <v>969338.99999999988</v>
      </c>
      <c r="UA62" s="45">
        <f t="shared" si="1009"/>
        <v>858705</v>
      </c>
      <c r="UB62" s="45">
        <f t="shared" si="1009"/>
        <v>783020.4</v>
      </c>
      <c r="UC62" s="45">
        <f t="shared" si="1009"/>
        <v>743900</v>
      </c>
      <c r="UD62" s="45">
        <f t="shared" si="1009"/>
        <v>932886.5</v>
      </c>
      <c r="UE62" s="45">
        <f t="shared" si="1009"/>
        <v>980359.5</v>
      </c>
      <c r="UF62" s="45">
        <f t="shared" si="1009"/>
        <v>809757</v>
      </c>
      <c r="UG62" s="45">
        <f t="shared" si="1009"/>
        <v>702518.39999999991</v>
      </c>
      <c r="UH62" s="45">
        <f t="shared" si="1009"/>
        <v>628087.9</v>
      </c>
      <c r="UI62" s="45">
        <f t="shared" si="1009"/>
        <v>941464.20000000007</v>
      </c>
      <c r="UJ62" s="45">
        <f t="shared" si="1009"/>
        <v>758139.2</v>
      </c>
      <c r="UK62" s="45">
        <f t="shared" si="1009"/>
        <v>750096.7</v>
      </c>
      <c r="UL62" s="45">
        <f t="shared" si="1009"/>
        <v>695293.20000000007</v>
      </c>
      <c r="UM62" s="45">
        <f t="shared" si="1009"/>
        <v>553773.5</v>
      </c>
      <c r="UN62" s="45">
        <f t="shared" si="1009"/>
        <v>887783.7</v>
      </c>
      <c r="UO62" s="45">
        <f t="shared" si="1009"/>
        <v>746496.4</v>
      </c>
      <c r="UP62" s="45">
        <f t="shared" si="1009"/>
        <v>828053.6</v>
      </c>
      <c r="UQ62" s="45">
        <f t="shared" si="1009"/>
        <v>720199.2</v>
      </c>
      <c r="UR62" s="45">
        <f t="shared" si="1009"/>
        <v>718977</v>
      </c>
      <c r="US62" s="45">
        <f t="shared" si="1009"/>
        <v>1365645.6</v>
      </c>
      <c r="UT62" s="45">
        <f t="shared" si="1009"/>
        <v>953039.99999999988</v>
      </c>
      <c r="UU62" s="45">
        <f t="shared" si="1009"/>
        <v>930610.70000000007</v>
      </c>
      <c r="UV62" s="45">
        <f t="shared" si="1009"/>
        <v>866453.20000000007</v>
      </c>
      <c r="UW62" s="45">
        <f t="shared" si="1009"/>
        <v>701533.8</v>
      </c>
      <c r="UX62" s="45">
        <f t="shared" si="1009"/>
        <v>1257292.4999999998</v>
      </c>
      <c r="UY62" s="45">
        <f t="shared" si="1009"/>
        <v>843586.19999999984</v>
      </c>
      <c r="UZ62" s="45">
        <f t="shared" si="1009"/>
        <v>739938.39999999991</v>
      </c>
      <c r="VA62" s="45">
        <f t="shared" si="1009"/>
        <v>629370</v>
      </c>
      <c r="VB62" s="45">
        <f t="shared" si="1009"/>
        <v>1220002.5</v>
      </c>
      <c r="VC62" s="45">
        <f t="shared" si="1009"/>
        <v>880554</v>
      </c>
      <c r="VD62" s="45">
        <f t="shared" si="1009"/>
        <v>720713</v>
      </c>
      <c r="VE62" s="45">
        <f t="shared" si="1009"/>
        <v>624905.60000000009</v>
      </c>
      <c r="VF62" s="45">
        <f t="shared" ref="VF62:XQ62" si="1010">IFERROR(VF40*VF18,0)</f>
        <v>660730.19999999995</v>
      </c>
      <c r="VG62" s="45">
        <f t="shared" si="1010"/>
        <v>894344.40000000014</v>
      </c>
      <c r="VH62" s="45">
        <f t="shared" si="1010"/>
        <v>757909.6</v>
      </c>
      <c r="VI62" s="45">
        <f t="shared" si="1010"/>
        <v>730456</v>
      </c>
      <c r="VJ62" s="45">
        <f t="shared" si="1010"/>
        <v>673694.40000000014</v>
      </c>
      <c r="VK62" s="45">
        <f t="shared" si="1010"/>
        <v>711875</v>
      </c>
      <c r="VL62" s="45">
        <f t="shared" si="1010"/>
        <v>1276156.7999999998</v>
      </c>
      <c r="VM62" s="45">
        <f t="shared" si="1010"/>
        <v>917736.40000000014</v>
      </c>
      <c r="VN62" s="45">
        <f t="shared" si="1010"/>
        <v>788780.79999999993</v>
      </c>
      <c r="VO62" s="45">
        <f t="shared" si="1010"/>
        <v>800856</v>
      </c>
      <c r="VP62" s="45">
        <f t="shared" si="1010"/>
        <v>767539.20000000007</v>
      </c>
      <c r="VQ62" s="45">
        <f t="shared" si="1010"/>
        <v>929418.59999999986</v>
      </c>
      <c r="VR62" s="45">
        <f t="shared" si="1010"/>
        <v>790320</v>
      </c>
      <c r="VS62" s="45">
        <f t="shared" si="1010"/>
        <v>616929.20000000007</v>
      </c>
      <c r="VT62" s="45">
        <f t="shared" si="1010"/>
        <v>575762.1</v>
      </c>
      <c r="VU62" s="45">
        <f t="shared" si="1010"/>
        <v>573582.4</v>
      </c>
      <c r="VV62" s="45">
        <f t="shared" si="1010"/>
        <v>889729</v>
      </c>
      <c r="VW62" s="45">
        <f t="shared" si="1010"/>
        <v>717535</v>
      </c>
      <c r="VX62" s="45">
        <f t="shared" si="1010"/>
        <v>591967.79999999993</v>
      </c>
      <c r="VY62" s="45">
        <f t="shared" si="1010"/>
        <v>543816</v>
      </c>
      <c r="VZ62" s="45">
        <f t="shared" si="1010"/>
        <v>524447.6</v>
      </c>
      <c r="WA62" s="45">
        <f t="shared" si="1010"/>
        <v>842169.9</v>
      </c>
      <c r="WB62" s="45">
        <f t="shared" si="1010"/>
        <v>657677.30000000005</v>
      </c>
      <c r="WC62" s="45">
        <f t="shared" si="1010"/>
        <v>519801.1</v>
      </c>
      <c r="WD62" s="45">
        <f t="shared" si="1010"/>
        <v>502269.39999999997</v>
      </c>
      <c r="WE62" s="45">
        <f t="shared" si="1010"/>
        <v>444677.4</v>
      </c>
      <c r="WF62" s="45">
        <f t="shared" si="1010"/>
        <v>910634.4</v>
      </c>
      <c r="WG62" s="45">
        <f t="shared" si="1010"/>
        <v>777630</v>
      </c>
      <c r="WH62" s="45">
        <f t="shared" si="1010"/>
        <v>878790</v>
      </c>
      <c r="WI62" s="45">
        <f t="shared" si="1010"/>
        <v>668506</v>
      </c>
      <c r="WJ62" s="45">
        <f t="shared" si="1010"/>
        <v>993745.5</v>
      </c>
      <c r="WK62" s="45">
        <f t="shared" si="1010"/>
        <v>937992</v>
      </c>
      <c r="WL62" s="45">
        <f t="shared" si="1010"/>
        <v>780056.6</v>
      </c>
      <c r="WM62" s="45">
        <f t="shared" si="1010"/>
        <v>634717.19999999995</v>
      </c>
      <c r="WN62" s="45">
        <f t="shared" si="1010"/>
        <v>617295.9</v>
      </c>
      <c r="WO62" s="45">
        <f t="shared" si="1010"/>
        <v>941054.2</v>
      </c>
      <c r="WP62" s="45">
        <f t="shared" si="1010"/>
        <v>772262.19999999984</v>
      </c>
      <c r="WQ62" s="45">
        <f t="shared" si="1010"/>
        <v>572220</v>
      </c>
      <c r="WR62" s="45">
        <f t="shared" si="1010"/>
        <v>524524</v>
      </c>
      <c r="WS62" s="45">
        <f t="shared" si="1010"/>
        <v>489739.20000000007</v>
      </c>
      <c r="WT62" s="45">
        <f t="shared" si="1010"/>
        <v>676075.39999999991</v>
      </c>
      <c r="WU62" s="45">
        <f t="shared" si="1010"/>
        <v>574610</v>
      </c>
      <c r="WV62" s="45">
        <f t="shared" si="1010"/>
        <v>607229</v>
      </c>
      <c r="WW62" s="45">
        <f t="shared" si="1010"/>
        <v>504081.89999999997</v>
      </c>
      <c r="WX62" s="45">
        <f t="shared" si="1010"/>
        <v>435368.8</v>
      </c>
      <c r="WY62" s="45">
        <f t="shared" si="1010"/>
        <v>688116.29999999993</v>
      </c>
      <c r="WZ62" s="45">
        <f t="shared" si="1010"/>
        <v>608796</v>
      </c>
      <c r="XA62" s="45">
        <f t="shared" si="1010"/>
        <v>631470</v>
      </c>
      <c r="XB62" s="45">
        <f t="shared" si="1010"/>
        <v>553900</v>
      </c>
      <c r="XC62" s="45">
        <f t="shared" si="1010"/>
        <v>615528</v>
      </c>
      <c r="XD62" s="45">
        <f t="shared" si="1010"/>
        <v>750870</v>
      </c>
      <c r="XE62" s="45">
        <f t="shared" si="1010"/>
        <v>879060</v>
      </c>
      <c r="XF62" s="45">
        <f t="shared" si="1010"/>
        <v>920307</v>
      </c>
      <c r="XG62" s="45">
        <f t="shared" si="1010"/>
        <v>768288</v>
      </c>
      <c r="XH62" s="45">
        <f t="shared" si="1010"/>
        <v>886275</v>
      </c>
      <c r="XI62" s="45">
        <f t="shared" si="1010"/>
        <v>760638</v>
      </c>
      <c r="XJ62" s="45">
        <f t="shared" si="1010"/>
        <v>604519</v>
      </c>
      <c r="XK62" s="45">
        <f t="shared" si="1010"/>
        <v>616590</v>
      </c>
      <c r="XL62" s="45">
        <f t="shared" si="1010"/>
        <v>625548</v>
      </c>
      <c r="XM62" s="45">
        <f t="shared" si="1010"/>
        <v>1069040</v>
      </c>
      <c r="XN62" s="45">
        <f t="shared" si="1010"/>
        <v>618268</v>
      </c>
      <c r="XO62" s="45">
        <f t="shared" si="1010"/>
        <v>650496</v>
      </c>
      <c r="XP62" s="45">
        <f t="shared" si="1010"/>
        <v>589904.22601279302</v>
      </c>
      <c r="XQ62" s="45">
        <f t="shared" si="1010"/>
        <v>638316</v>
      </c>
      <c r="XR62" s="45">
        <f t="shared" ref="XR62:AAC62" si="1011">IFERROR(XR40*XR18,0)</f>
        <v>794046</v>
      </c>
      <c r="XS62" s="45">
        <f t="shared" si="1011"/>
        <v>742600</v>
      </c>
      <c r="XT62" s="45">
        <f t="shared" si="1011"/>
        <v>622724</v>
      </c>
      <c r="XU62" s="45">
        <f t="shared" si="1011"/>
        <v>558054</v>
      </c>
      <c r="XV62" s="45">
        <f t="shared" si="1011"/>
        <v>644467</v>
      </c>
      <c r="XW62" s="45">
        <f t="shared" si="1011"/>
        <v>1068895</v>
      </c>
      <c r="XX62" s="45">
        <f t="shared" si="1011"/>
        <v>1059520</v>
      </c>
      <c r="XY62" s="45">
        <f t="shared" si="1011"/>
        <v>857460</v>
      </c>
      <c r="XZ62" s="45">
        <f t="shared" si="1011"/>
        <v>916088</v>
      </c>
      <c r="YA62" s="45">
        <f t="shared" si="1011"/>
        <v>833612</v>
      </c>
      <c r="YB62" s="45">
        <f t="shared" si="1011"/>
        <v>998658</v>
      </c>
      <c r="YC62" s="45">
        <f t="shared" si="1011"/>
        <v>769860</v>
      </c>
      <c r="YD62" s="45">
        <f t="shared" si="1011"/>
        <v>693315</v>
      </c>
      <c r="YE62" s="45">
        <f t="shared" si="1011"/>
        <v>667480</v>
      </c>
      <c r="YF62" s="45">
        <f t="shared" si="1011"/>
        <v>651090</v>
      </c>
      <c r="YG62" s="45">
        <f t="shared" si="1011"/>
        <v>1139736</v>
      </c>
      <c r="YH62" s="45">
        <f t="shared" si="1011"/>
        <v>839937</v>
      </c>
      <c r="YI62" s="45">
        <f t="shared" si="1011"/>
        <v>804426</v>
      </c>
      <c r="YJ62" s="45">
        <f t="shared" si="1011"/>
        <v>655700</v>
      </c>
      <c r="YK62" s="45">
        <f t="shared" si="1011"/>
        <v>699776</v>
      </c>
      <c r="YL62" s="45">
        <f t="shared" si="1011"/>
        <v>780030</v>
      </c>
      <c r="YM62" s="45">
        <f t="shared" si="1011"/>
        <v>814720</v>
      </c>
      <c r="YN62" s="45">
        <f t="shared" si="1011"/>
        <v>705672</v>
      </c>
      <c r="YO62" s="45">
        <f t="shared" si="1011"/>
        <v>627287</v>
      </c>
      <c r="YP62" s="45">
        <f t="shared" si="1011"/>
        <v>541570</v>
      </c>
      <c r="YQ62" s="45">
        <f t="shared" si="1011"/>
        <v>941033</v>
      </c>
      <c r="YR62" s="45">
        <f t="shared" si="1011"/>
        <v>903105</v>
      </c>
      <c r="YS62" s="45">
        <f t="shared" si="1011"/>
        <v>782838</v>
      </c>
      <c r="YT62" s="45">
        <f t="shared" si="1011"/>
        <v>806064</v>
      </c>
      <c r="YU62" s="45">
        <f t="shared" si="1011"/>
        <v>942894</v>
      </c>
      <c r="YV62" s="45">
        <f t="shared" si="1011"/>
        <v>1014645</v>
      </c>
      <c r="YW62" s="45">
        <f t="shared" si="1011"/>
        <v>654550</v>
      </c>
      <c r="YX62" s="45">
        <f t="shared" si="1011"/>
        <v>821688</v>
      </c>
      <c r="YY62" s="45">
        <f t="shared" si="1011"/>
        <v>61376</v>
      </c>
      <c r="YZ62" s="45">
        <f t="shared" si="1011"/>
        <v>239778</v>
      </c>
      <c r="ZA62" s="45">
        <f t="shared" si="1011"/>
        <v>439400</v>
      </c>
      <c r="ZB62" s="45">
        <f t="shared" si="1011"/>
        <v>716284</v>
      </c>
      <c r="ZC62" s="45">
        <f t="shared" si="1011"/>
        <v>580110</v>
      </c>
      <c r="ZD62" s="45">
        <f t="shared" si="1011"/>
        <v>1137370</v>
      </c>
      <c r="ZE62" s="45">
        <f t="shared" si="1011"/>
        <v>970863</v>
      </c>
      <c r="ZF62" s="45">
        <f t="shared" si="1011"/>
        <v>802640</v>
      </c>
      <c r="ZG62" s="45">
        <f t="shared" si="1011"/>
        <v>702108</v>
      </c>
      <c r="ZH62" s="45">
        <f t="shared" si="1011"/>
        <v>564256</v>
      </c>
      <c r="ZI62" s="45">
        <f t="shared" si="1011"/>
        <v>904482</v>
      </c>
      <c r="ZJ62" s="45">
        <f t="shared" si="1011"/>
        <v>696570</v>
      </c>
      <c r="ZK62" s="45">
        <f t="shared" si="1011"/>
        <v>744120</v>
      </c>
      <c r="ZL62" s="45">
        <f t="shared" si="1011"/>
        <v>713856</v>
      </c>
      <c r="ZM62" s="45">
        <f t="shared" si="1011"/>
        <v>664864</v>
      </c>
      <c r="ZN62" s="45">
        <f t="shared" si="1011"/>
        <v>1259928</v>
      </c>
      <c r="ZO62" s="45">
        <f t="shared" si="1011"/>
        <v>1003530</v>
      </c>
      <c r="ZP62" s="45">
        <f t="shared" si="1011"/>
        <v>1101120</v>
      </c>
      <c r="ZQ62" s="45">
        <f t="shared" si="1011"/>
        <v>898380</v>
      </c>
      <c r="ZR62" s="45">
        <f t="shared" si="1011"/>
        <v>787360</v>
      </c>
      <c r="ZS62" s="45">
        <f t="shared" si="1011"/>
        <v>918390</v>
      </c>
      <c r="ZT62" s="45">
        <f t="shared" si="1011"/>
        <v>906135</v>
      </c>
      <c r="ZU62" s="45">
        <f t="shared" si="1011"/>
        <v>771232</v>
      </c>
      <c r="ZV62" s="45">
        <f t="shared" si="1011"/>
        <v>842304</v>
      </c>
      <c r="ZW62" s="45">
        <f t="shared" si="1011"/>
        <v>821625</v>
      </c>
      <c r="ZX62" s="45">
        <f t="shared" si="1011"/>
        <v>1133709</v>
      </c>
      <c r="ZY62" s="45">
        <f t="shared" si="1011"/>
        <v>940732</v>
      </c>
      <c r="ZZ62" s="45">
        <f t="shared" si="1011"/>
        <v>706240</v>
      </c>
      <c r="AAA62" s="45">
        <f t="shared" si="1011"/>
        <v>750460</v>
      </c>
      <c r="AAB62" s="45">
        <f t="shared" si="1011"/>
        <v>712608</v>
      </c>
      <c r="AAC62" s="45">
        <f t="shared" si="1011"/>
        <v>900656</v>
      </c>
      <c r="AAD62" s="45">
        <f t="shared" ref="AAD62:ACO62" si="1012">IFERROR(AAD40*AAD18,0)</f>
        <v>796272</v>
      </c>
      <c r="AAE62" s="45">
        <f t="shared" si="1012"/>
        <v>719360</v>
      </c>
      <c r="AAF62" s="45">
        <f t="shared" si="1012"/>
        <v>900600</v>
      </c>
      <c r="AAG62" s="45">
        <f t="shared" si="1012"/>
        <v>664930</v>
      </c>
      <c r="AAH62" s="45">
        <f t="shared" si="1012"/>
        <v>1025216</v>
      </c>
      <c r="AAI62" s="45">
        <f t="shared" si="1012"/>
        <v>799785</v>
      </c>
      <c r="AAJ62" s="45">
        <f t="shared" si="1012"/>
        <v>1090752</v>
      </c>
      <c r="AAK62" s="45">
        <f t="shared" si="1012"/>
        <v>1092240</v>
      </c>
      <c r="AAL62" s="45">
        <f t="shared" si="1012"/>
        <v>1109697</v>
      </c>
      <c r="AAM62" s="45">
        <f t="shared" si="1012"/>
        <v>1136059</v>
      </c>
      <c r="AAN62" s="45">
        <f t="shared" si="1012"/>
        <v>1222352</v>
      </c>
      <c r="AAO62" s="45">
        <f t="shared" si="1012"/>
        <v>955500</v>
      </c>
      <c r="AAP62" s="45">
        <f t="shared" si="1012"/>
        <v>859677</v>
      </c>
      <c r="AAQ62" s="45">
        <f t="shared" si="1012"/>
        <v>1410416</v>
      </c>
      <c r="AAR62" s="45">
        <f t="shared" si="1012"/>
        <v>1308398</v>
      </c>
      <c r="AAS62" s="45">
        <f t="shared" si="1012"/>
        <v>1182720</v>
      </c>
      <c r="AAT62" s="45">
        <f t="shared" si="1012"/>
        <v>1033320</v>
      </c>
      <c r="AAU62" s="45">
        <f t="shared" si="1012"/>
        <v>769928</v>
      </c>
      <c r="AAV62" s="45">
        <f t="shared" si="1012"/>
        <v>997425</v>
      </c>
      <c r="AAW62" s="45">
        <f t="shared" si="1012"/>
        <v>873586</v>
      </c>
      <c r="AAX62" s="45">
        <f t="shared" si="1012"/>
        <v>636219</v>
      </c>
      <c r="AAY62" s="45">
        <f t="shared" si="1012"/>
        <v>1392595</v>
      </c>
      <c r="AAZ62" s="45">
        <f t="shared" si="1012"/>
        <v>1116828</v>
      </c>
      <c r="ABA62" s="45">
        <f t="shared" si="1012"/>
        <v>1118226</v>
      </c>
      <c r="ABB62" s="45">
        <f t="shared" si="1012"/>
        <v>1016640</v>
      </c>
      <c r="ABC62" s="45">
        <f t="shared" si="1012"/>
        <v>1048446</v>
      </c>
      <c r="ABD62" s="45">
        <f t="shared" si="1012"/>
        <v>1328925</v>
      </c>
      <c r="ABE62" s="45">
        <f t="shared" si="1012"/>
        <v>1246910</v>
      </c>
      <c r="ABF62" s="45">
        <f t="shared" si="1012"/>
        <v>1132430</v>
      </c>
      <c r="ABG62" s="45">
        <f t="shared" si="1012"/>
        <v>978282</v>
      </c>
      <c r="ABH62" s="45">
        <f t="shared" si="1012"/>
        <v>955080</v>
      </c>
      <c r="ABI62" s="45">
        <f t="shared" si="1012"/>
        <v>950989</v>
      </c>
      <c r="ABJ62" s="45">
        <f t="shared" si="1012"/>
        <v>1585437</v>
      </c>
      <c r="ABK62" s="45">
        <f t="shared" si="1012"/>
        <v>1115072</v>
      </c>
      <c r="ABL62" s="45">
        <f t="shared" si="1012"/>
        <v>1151829</v>
      </c>
      <c r="ABM62" s="45">
        <f t="shared" si="1012"/>
        <v>945296</v>
      </c>
      <c r="ABN62" s="45">
        <f t="shared" si="1012"/>
        <v>1024835</v>
      </c>
      <c r="ABO62" s="45">
        <f t="shared" si="1012"/>
        <v>870330</v>
      </c>
      <c r="ABP62" s="45">
        <f t="shared" si="1012"/>
        <v>682499</v>
      </c>
      <c r="ABQ62" s="45">
        <f t="shared" si="1012"/>
        <v>783052</v>
      </c>
      <c r="ABR62" s="45">
        <f t="shared" si="1012"/>
        <v>582673</v>
      </c>
      <c r="ABS62" s="45">
        <f t="shared" si="1012"/>
        <v>775692</v>
      </c>
      <c r="ABT62" s="45">
        <f t="shared" si="1012"/>
        <v>950730</v>
      </c>
      <c r="ABU62" s="45">
        <f t="shared" si="1012"/>
        <v>1007825</v>
      </c>
      <c r="ABV62" s="45">
        <f t="shared" si="1012"/>
        <v>914928</v>
      </c>
      <c r="ABW62" s="45">
        <f t="shared" si="1012"/>
        <v>1518636</v>
      </c>
      <c r="ABX62" s="45">
        <f t="shared" si="1012"/>
        <v>1196120</v>
      </c>
      <c r="ABY62" s="45">
        <f t="shared" si="1012"/>
        <v>1157090</v>
      </c>
      <c r="ABZ62" s="45">
        <f t="shared" si="1012"/>
        <v>1219383</v>
      </c>
      <c r="ACA62" s="45">
        <f t="shared" si="1012"/>
        <v>1316550</v>
      </c>
      <c r="ACB62" s="45">
        <f t="shared" si="1012"/>
        <v>1258595</v>
      </c>
      <c r="ACC62" s="45">
        <f t="shared" si="1012"/>
        <v>1079586</v>
      </c>
      <c r="ACD62" s="45">
        <f t="shared" si="1012"/>
        <v>1023760</v>
      </c>
      <c r="ACE62" s="45">
        <f t="shared" si="1012"/>
        <v>993140</v>
      </c>
      <c r="ACF62" s="45">
        <f t="shared" si="1012"/>
        <v>1527510</v>
      </c>
      <c r="ACG62" s="45">
        <f t="shared" si="1012"/>
        <v>1207886</v>
      </c>
      <c r="ACH62" s="45">
        <f t="shared" si="1012"/>
        <v>1147148</v>
      </c>
      <c r="ACI62" s="45">
        <f t="shared" si="1012"/>
        <v>1021110</v>
      </c>
      <c r="ACJ62" s="45">
        <f t="shared" si="1012"/>
        <v>1275120</v>
      </c>
      <c r="ACK62" s="45">
        <f t="shared" si="1012"/>
        <v>1156644</v>
      </c>
      <c r="ACL62" s="45">
        <f t="shared" si="1012"/>
        <v>1058148</v>
      </c>
      <c r="ACM62" s="45">
        <f t="shared" si="1012"/>
        <v>1060262</v>
      </c>
      <c r="ACN62" s="45">
        <f t="shared" si="1012"/>
        <v>858872</v>
      </c>
      <c r="ACO62" s="45">
        <f t="shared" si="1012"/>
        <v>1432080</v>
      </c>
      <c r="ACP62" s="45">
        <f t="shared" ref="ACP62:AFA62" si="1013">IFERROR(ACP40*ACP18,0)</f>
        <v>1210366</v>
      </c>
      <c r="ACQ62" s="45">
        <f t="shared" si="1013"/>
        <v>1221390</v>
      </c>
      <c r="ACR62" s="45">
        <f t="shared" si="1013"/>
        <v>1442474</v>
      </c>
      <c r="ACS62" s="45">
        <f t="shared" si="1013"/>
        <v>1094052</v>
      </c>
      <c r="ACT62" s="45">
        <f t="shared" si="1013"/>
        <v>1258470</v>
      </c>
      <c r="ACU62" s="45">
        <f t="shared" si="1013"/>
        <v>1299933</v>
      </c>
      <c r="ACV62" s="45">
        <f t="shared" si="1013"/>
        <v>1238168</v>
      </c>
      <c r="ACW62" s="45">
        <f t="shared" si="1013"/>
        <v>1030248</v>
      </c>
      <c r="ACX62" s="45">
        <f t="shared" si="1013"/>
        <v>953568</v>
      </c>
      <c r="ACY62" s="45">
        <f t="shared" si="1013"/>
        <v>1528554</v>
      </c>
      <c r="ACZ62" s="45">
        <f t="shared" si="1013"/>
        <v>1335600</v>
      </c>
      <c r="ADA62" s="45">
        <f t="shared" si="1013"/>
        <v>835200</v>
      </c>
      <c r="ADB62" s="45">
        <f t="shared" si="1013"/>
        <v>945618</v>
      </c>
      <c r="ADC62" s="45">
        <f t="shared" si="1013"/>
        <v>771728</v>
      </c>
      <c r="ADD62" s="45">
        <f t="shared" si="1013"/>
        <v>813618</v>
      </c>
      <c r="ADE62" s="45">
        <f t="shared" si="1013"/>
        <v>1030140</v>
      </c>
      <c r="ADF62" s="45">
        <f t="shared" si="1013"/>
        <v>1062957</v>
      </c>
      <c r="ADG62" s="45">
        <f t="shared" si="1013"/>
        <v>961860</v>
      </c>
      <c r="ADH62" s="45">
        <f t="shared" si="1013"/>
        <v>781425</v>
      </c>
      <c r="ADI62" s="45">
        <f t="shared" si="1013"/>
        <v>1143902</v>
      </c>
      <c r="ADJ62" s="45">
        <f t="shared" si="1013"/>
        <v>1133568</v>
      </c>
      <c r="ADK62" s="45">
        <f t="shared" si="1013"/>
        <v>1316880</v>
      </c>
      <c r="ADL62" s="45">
        <f t="shared" si="1013"/>
        <v>1538160</v>
      </c>
      <c r="ADM62" s="45">
        <f t="shared" si="1013"/>
        <v>1046455</v>
      </c>
      <c r="ADN62" s="45">
        <f t="shared" si="1013"/>
        <v>1563660</v>
      </c>
      <c r="ADO62" s="45">
        <f t="shared" si="1013"/>
        <v>1470350</v>
      </c>
      <c r="ADP62" s="45">
        <f t="shared" si="1013"/>
        <v>1283425</v>
      </c>
      <c r="ADQ62" s="45">
        <f t="shared" si="1013"/>
        <v>1060144</v>
      </c>
      <c r="ADR62" s="45">
        <f t="shared" si="1013"/>
        <v>913330</v>
      </c>
      <c r="ADS62" s="45">
        <f t="shared" si="1013"/>
        <v>1301044</v>
      </c>
      <c r="ADT62" s="45">
        <f t="shared" si="1013"/>
        <v>1183378</v>
      </c>
      <c r="ADU62" s="45">
        <f t="shared" si="1013"/>
        <v>986812</v>
      </c>
      <c r="ADV62" s="45">
        <f t="shared" si="1013"/>
        <v>879909</v>
      </c>
      <c r="ADW62" s="45">
        <f t="shared" si="1013"/>
        <v>708640</v>
      </c>
      <c r="ADX62" s="45">
        <f t="shared" si="1013"/>
        <v>1022000</v>
      </c>
      <c r="ADY62" s="45">
        <f t="shared" si="1013"/>
        <v>858015</v>
      </c>
      <c r="ADZ62" s="45">
        <f t="shared" si="1013"/>
        <v>915304</v>
      </c>
      <c r="AEA62" s="45">
        <f t="shared" si="1013"/>
        <v>760820</v>
      </c>
      <c r="AEB62" s="45">
        <f t="shared" si="1013"/>
        <v>754851</v>
      </c>
      <c r="AEC62" s="45">
        <f t="shared" si="1013"/>
        <v>1083666</v>
      </c>
      <c r="AED62" s="45">
        <f t="shared" si="1013"/>
        <v>903172</v>
      </c>
      <c r="AEE62" s="45">
        <f t="shared" si="1013"/>
        <v>872937</v>
      </c>
      <c r="AEF62" s="45">
        <f t="shared" si="1013"/>
        <v>889434</v>
      </c>
      <c r="AEG62" s="45">
        <f t="shared" si="1013"/>
        <v>1781514</v>
      </c>
      <c r="AEH62" s="45">
        <f t="shared" si="1013"/>
        <v>1343930</v>
      </c>
      <c r="AEI62" s="45">
        <f t="shared" si="1013"/>
        <v>1252452</v>
      </c>
      <c r="AEJ62" s="45">
        <f t="shared" si="1013"/>
        <v>1123160</v>
      </c>
      <c r="AEK62" s="45">
        <f t="shared" si="1013"/>
        <v>970212</v>
      </c>
      <c r="AEL62" s="45">
        <f t="shared" si="1013"/>
        <v>1146465</v>
      </c>
      <c r="AEM62" s="45">
        <f t="shared" si="1013"/>
        <v>1023816</v>
      </c>
      <c r="AEN62" s="45">
        <f t="shared" si="1013"/>
        <v>954912</v>
      </c>
      <c r="AEO62" s="45">
        <f t="shared" si="1013"/>
        <v>974118</v>
      </c>
      <c r="AEP62" s="45">
        <f t="shared" si="1013"/>
        <v>697000</v>
      </c>
      <c r="AEQ62" s="45">
        <f t="shared" si="1013"/>
        <v>1265250</v>
      </c>
      <c r="AER62" s="45">
        <f t="shared" si="1013"/>
        <v>1026171</v>
      </c>
      <c r="AES62" s="45">
        <f t="shared" si="1013"/>
        <v>830211</v>
      </c>
      <c r="AET62" s="45">
        <f t="shared" si="1013"/>
        <v>783526</v>
      </c>
      <c r="AEU62" s="45">
        <f t="shared" si="1013"/>
        <v>745820</v>
      </c>
      <c r="AEV62" s="45">
        <f t="shared" si="1013"/>
        <v>1095150</v>
      </c>
      <c r="AEW62" s="45">
        <f t="shared" si="1013"/>
        <v>895954</v>
      </c>
      <c r="AEX62" s="45">
        <f t="shared" si="1013"/>
        <v>585792</v>
      </c>
      <c r="AEY62" s="45">
        <f t="shared" si="1013"/>
        <v>916838</v>
      </c>
      <c r="AEZ62" s="45">
        <f t="shared" si="1013"/>
        <v>823758</v>
      </c>
      <c r="AFA62" s="45">
        <f t="shared" si="1013"/>
        <v>1294092</v>
      </c>
      <c r="AFB62" s="45">
        <f t="shared" ref="AFB62:AHM62" si="1014">IFERROR(AFB40*AFB18,0)</f>
        <v>1394640</v>
      </c>
      <c r="AFC62" s="45">
        <f t="shared" si="1014"/>
        <v>1068795</v>
      </c>
      <c r="AFD62" s="45">
        <f t="shared" si="1014"/>
        <v>1125202</v>
      </c>
      <c r="AFE62" s="45">
        <f t="shared" si="1014"/>
        <v>970752</v>
      </c>
      <c r="AFF62" s="45">
        <f t="shared" si="1014"/>
        <v>1371042</v>
      </c>
      <c r="AFG62" s="45">
        <f t="shared" si="1014"/>
        <v>1009954</v>
      </c>
      <c r="AFH62" s="45">
        <f t="shared" si="1014"/>
        <v>900900</v>
      </c>
      <c r="AFI62" s="45">
        <f t="shared" si="1014"/>
        <v>793880</v>
      </c>
      <c r="AFJ62" s="45">
        <f t="shared" si="1014"/>
        <v>721080</v>
      </c>
      <c r="AFK62" s="45">
        <f t="shared" si="1014"/>
        <v>1283604</v>
      </c>
      <c r="AFL62" s="45">
        <f t="shared" si="1014"/>
        <v>933303</v>
      </c>
      <c r="AFM62" s="45">
        <f t="shared" si="1014"/>
        <v>798525</v>
      </c>
      <c r="AFN62" s="45">
        <f t="shared" si="1014"/>
        <v>768498</v>
      </c>
      <c r="AFO62" s="45">
        <f t="shared" si="1014"/>
        <v>755300</v>
      </c>
      <c r="AFP62" s="45">
        <f t="shared" si="1014"/>
        <v>978576</v>
      </c>
      <c r="AFQ62" s="45">
        <f t="shared" si="1014"/>
        <v>809715</v>
      </c>
      <c r="AFR62" s="45">
        <f t="shared" si="1014"/>
        <v>686550</v>
      </c>
      <c r="AFS62" s="45">
        <f t="shared" si="1014"/>
        <v>611640</v>
      </c>
      <c r="AFT62" s="45">
        <f t="shared" si="1014"/>
        <v>531300</v>
      </c>
      <c r="AFU62" s="45">
        <f t="shared" si="1014"/>
        <v>1215852</v>
      </c>
      <c r="AFV62" s="45">
        <f t="shared" si="1014"/>
        <v>965952</v>
      </c>
      <c r="AFW62" s="45">
        <f t="shared" si="1014"/>
        <v>892742</v>
      </c>
      <c r="AFX62" s="45">
        <f t="shared" si="1014"/>
        <v>998224</v>
      </c>
      <c r="AFY62" s="45">
        <f t="shared" si="1014"/>
        <v>1204080</v>
      </c>
      <c r="AFZ62" s="45">
        <f t="shared" si="1014"/>
        <v>1131582</v>
      </c>
      <c r="AGA62" s="45">
        <f t="shared" si="1014"/>
        <v>1003184</v>
      </c>
      <c r="AGB62" s="45">
        <f t="shared" si="1014"/>
        <v>803016</v>
      </c>
      <c r="AGC62" s="45">
        <f t="shared" si="1014"/>
        <v>645301</v>
      </c>
      <c r="AGD62" s="45">
        <f t="shared" si="1014"/>
        <v>1080112</v>
      </c>
      <c r="AGE62" s="45">
        <f t="shared" si="1014"/>
        <v>1011556</v>
      </c>
      <c r="AGF62" s="45">
        <f t="shared" si="1014"/>
        <v>753280</v>
      </c>
      <c r="AGG62" s="45">
        <f t="shared" si="1014"/>
        <v>761272</v>
      </c>
      <c r="AGH62" s="45">
        <f t="shared" si="1014"/>
        <v>609652</v>
      </c>
      <c r="AGI62" s="45">
        <f t="shared" si="1014"/>
        <v>859158</v>
      </c>
      <c r="AGJ62" s="45">
        <f t="shared" si="1014"/>
        <v>738444</v>
      </c>
      <c r="AGK62" s="45">
        <f t="shared" si="1014"/>
        <v>638666</v>
      </c>
      <c r="AGL62" s="45">
        <f t="shared" si="1014"/>
        <v>765531</v>
      </c>
      <c r="AGM62" s="45">
        <f t="shared" si="1014"/>
        <v>579150</v>
      </c>
      <c r="AGN62" s="45">
        <f t="shared" si="1014"/>
        <v>844546</v>
      </c>
      <c r="AGO62" s="45">
        <f t="shared" si="1014"/>
        <v>759838</v>
      </c>
      <c r="AGP62" s="45">
        <f t="shared" si="1014"/>
        <v>739270</v>
      </c>
      <c r="AGQ62" s="45">
        <f t="shared" si="1014"/>
        <v>734593</v>
      </c>
      <c r="AGR62" s="45">
        <f t="shared" si="1014"/>
        <v>661804</v>
      </c>
      <c r="AGS62" s="45">
        <f t="shared" si="1014"/>
        <v>1380090</v>
      </c>
      <c r="AGT62" s="45">
        <f t="shared" si="1014"/>
        <v>970536</v>
      </c>
      <c r="AGU62" s="45">
        <f t="shared" si="1014"/>
        <v>1099684</v>
      </c>
      <c r="AGV62" s="45">
        <f t="shared" si="1014"/>
        <v>950217</v>
      </c>
      <c r="AGW62" s="45">
        <f t="shared" si="1014"/>
        <v>1138490</v>
      </c>
      <c r="AGX62" s="45">
        <f t="shared" si="1014"/>
        <v>942656</v>
      </c>
      <c r="AGY62" s="45">
        <f t="shared" si="1014"/>
        <v>810084</v>
      </c>
      <c r="AGZ62" s="45">
        <f t="shared" si="1014"/>
        <v>781514</v>
      </c>
      <c r="AHA62" s="45">
        <f t="shared" si="1014"/>
        <v>609183</v>
      </c>
      <c r="AHB62" s="45">
        <f t="shared" si="1014"/>
        <v>1180552</v>
      </c>
      <c r="AHC62" s="45">
        <f t="shared" si="1014"/>
        <v>992985</v>
      </c>
      <c r="AHD62" s="45">
        <f t="shared" si="1014"/>
        <v>809776</v>
      </c>
      <c r="AHE62" s="45">
        <f t="shared" si="1014"/>
        <v>657083</v>
      </c>
      <c r="AHF62" s="45">
        <f t="shared" si="1014"/>
        <v>688450</v>
      </c>
      <c r="AHG62" s="45">
        <f t="shared" si="1014"/>
        <v>916741</v>
      </c>
      <c r="AHH62" s="45">
        <f t="shared" si="1014"/>
        <v>827700</v>
      </c>
      <c r="AHI62" s="45">
        <f t="shared" si="1014"/>
        <v>774996</v>
      </c>
      <c r="AHJ62" s="45">
        <f t="shared" si="1014"/>
        <v>775200</v>
      </c>
      <c r="AHK62" s="45">
        <f t="shared" si="1014"/>
        <v>792000</v>
      </c>
      <c r="AHL62" s="45">
        <f t="shared" si="1014"/>
        <v>1147770</v>
      </c>
      <c r="AHM62" s="45">
        <f t="shared" si="1014"/>
        <v>1043700</v>
      </c>
      <c r="AHN62" s="45">
        <f t="shared" ref="AHN62:AJY62" si="1015">IFERROR(AHN40*AHN18,0)</f>
        <v>1237832</v>
      </c>
      <c r="AHO62" s="45">
        <f t="shared" si="1015"/>
        <v>1060880</v>
      </c>
      <c r="AHP62" s="45">
        <f t="shared" si="1015"/>
        <v>969171</v>
      </c>
      <c r="AHQ62" s="45">
        <f t="shared" si="1015"/>
        <v>1476216</v>
      </c>
      <c r="AHR62" s="45">
        <f t="shared" si="1015"/>
        <v>1188420</v>
      </c>
      <c r="AHS62" s="45">
        <f t="shared" si="1015"/>
        <v>912966</v>
      </c>
      <c r="AHT62" s="45">
        <f t="shared" si="1015"/>
        <v>743088</v>
      </c>
      <c r="AHU62" s="45">
        <f t="shared" si="1015"/>
        <v>663669</v>
      </c>
      <c r="AHV62" s="45">
        <f t="shared" si="1015"/>
        <v>1136520</v>
      </c>
      <c r="AHW62" s="45">
        <f t="shared" si="1015"/>
        <v>935900</v>
      </c>
      <c r="AHX62" s="45">
        <f t="shared" si="1015"/>
        <v>733842</v>
      </c>
      <c r="AHY62" s="45">
        <f t="shared" si="1015"/>
        <v>689720</v>
      </c>
      <c r="AHZ62" s="45">
        <f t="shared" si="1015"/>
        <v>723235</v>
      </c>
      <c r="AIA62" s="45">
        <f t="shared" si="1015"/>
        <v>999648</v>
      </c>
      <c r="AIB62" s="45">
        <f t="shared" si="1015"/>
        <v>901313</v>
      </c>
      <c r="AIC62" s="45">
        <f t="shared" si="1015"/>
        <v>824840</v>
      </c>
      <c r="AID62" s="45">
        <f t="shared" si="1015"/>
        <v>712980</v>
      </c>
      <c r="AIE62" s="45">
        <f t="shared" si="1015"/>
        <v>634764</v>
      </c>
      <c r="AIF62" s="45">
        <f t="shared" si="1015"/>
        <v>953817</v>
      </c>
      <c r="AIG62" s="45">
        <f t="shared" si="1015"/>
        <v>777784</v>
      </c>
      <c r="AIH62" s="45">
        <f t="shared" si="1015"/>
        <v>822425</v>
      </c>
      <c r="AII62" s="45">
        <f t="shared" si="1015"/>
        <v>716950</v>
      </c>
      <c r="AIJ62" s="45">
        <f t="shared" si="1015"/>
        <v>802734</v>
      </c>
      <c r="AIK62" s="45">
        <f t="shared" si="1015"/>
        <v>1516536</v>
      </c>
      <c r="AIL62" s="45">
        <f t="shared" si="1015"/>
        <v>1269360</v>
      </c>
      <c r="AIM62" s="45">
        <f t="shared" si="1015"/>
        <v>1119810</v>
      </c>
      <c r="AIN62" s="45">
        <f t="shared" si="1015"/>
        <v>938850</v>
      </c>
      <c r="AIO62" s="45">
        <f t="shared" si="1015"/>
        <v>948060</v>
      </c>
      <c r="AIP62" s="45">
        <f t="shared" si="1015"/>
        <v>878274</v>
      </c>
      <c r="AIQ62" s="45">
        <f t="shared" si="1015"/>
        <v>822753</v>
      </c>
      <c r="AIR62" s="45">
        <f t="shared" si="1015"/>
        <v>731601</v>
      </c>
      <c r="AIS62" s="45">
        <f t="shared" si="1015"/>
        <v>588555</v>
      </c>
      <c r="AIT62" s="45">
        <f t="shared" si="1015"/>
        <v>1087512</v>
      </c>
      <c r="AIU62" s="45">
        <f t="shared" si="1015"/>
        <v>880138</v>
      </c>
      <c r="AIV62" s="45">
        <f t="shared" si="1015"/>
        <v>730884</v>
      </c>
      <c r="AIW62" s="45">
        <f t="shared" si="1015"/>
        <v>679140</v>
      </c>
      <c r="AIX62" s="45">
        <f t="shared" si="1015"/>
        <v>698040</v>
      </c>
      <c r="AIY62" s="45">
        <f t="shared" si="1015"/>
        <v>856297</v>
      </c>
      <c r="AIZ62" s="45">
        <f t="shared" si="1015"/>
        <v>663658</v>
      </c>
      <c r="AJA62" s="45">
        <f t="shared" si="1015"/>
        <v>807177</v>
      </c>
      <c r="AJB62" s="45">
        <f t="shared" si="1015"/>
        <v>751356</v>
      </c>
      <c r="AJC62" s="45">
        <f t="shared" si="1015"/>
        <v>787050</v>
      </c>
      <c r="AJD62" s="45">
        <f t="shared" si="1015"/>
        <v>1308720</v>
      </c>
      <c r="AJE62" s="45">
        <f t="shared" si="1015"/>
        <v>1136655</v>
      </c>
      <c r="AJF62" s="45">
        <f t="shared" si="1015"/>
        <v>1023316</v>
      </c>
      <c r="AJG62" s="45">
        <f t="shared" si="1015"/>
        <v>1037142</v>
      </c>
      <c r="AJH62" s="45">
        <f t="shared" si="1015"/>
        <v>920320</v>
      </c>
      <c r="AJI62" s="45">
        <f t="shared" si="1015"/>
        <v>825348</v>
      </c>
      <c r="AJJ62" s="45">
        <f t="shared" si="1015"/>
        <v>811954</v>
      </c>
      <c r="AJK62" s="45">
        <f t="shared" si="1015"/>
        <v>712538</v>
      </c>
      <c r="AJL62" s="45">
        <f t="shared" si="1015"/>
        <v>638755</v>
      </c>
      <c r="AJM62" s="45">
        <f t="shared" si="1015"/>
        <v>614992</v>
      </c>
      <c r="AJN62" s="45">
        <f t="shared" si="1015"/>
        <v>783808</v>
      </c>
      <c r="AJO62" s="45">
        <f t="shared" si="1015"/>
        <v>980049</v>
      </c>
      <c r="AJP62" s="45">
        <f t="shared" si="1015"/>
        <v>800250</v>
      </c>
      <c r="AJQ62" s="45">
        <f t="shared" si="1015"/>
        <v>666344</v>
      </c>
      <c r="AJR62" s="45">
        <f t="shared" si="1015"/>
        <v>736434</v>
      </c>
      <c r="AJS62" s="45">
        <f t="shared" si="1015"/>
        <v>893872</v>
      </c>
      <c r="AJT62" s="45">
        <f t="shared" si="1015"/>
        <v>767150</v>
      </c>
      <c r="AJU62" s="45">
        <f t="shared" si="1015"/>
        <v>737672</v>
      </c>
      <c r="AJV62" s="45">
        <f t="shared" si="1015"/>
        <v>739412</v>
      </c>
      <c r="AJW62" s="45">
        <f t="shared" si="1015"/>
        <v>611761</v>
      </c>
      <c r="AJX62" s="45">
        <f t="shared" si="1015"/>
        <v>1078668</v>
      </c>
      <c r="AJY62" s="45">
        <f t="shared" si="1015"/>
        <v>949784</v>
      </c>
      <c r="AJZ62" s="45">
        <f t="shared" ref="AJZ62:AMK62" si="1016">IFERROR(AJZ40*AJZ18,0)</f>
        <v>805142</v>
      </c>
      <c r="AKA62" s="45">
        <f t="shared" si="1016"/>
        <v>1191925</v>
      </c>
      <c r="AKB62" s="45">
        <f t="shared" si="1016"/>
        <v>936540</v>
      </c>
      <c r="AKC62" s="45">
        <f t="shared" si="1016"/>
        <v>1294804</v>
      </c>
      <c r="AKD62" s="45">
        <f t="shared" si="1016"/>
        <v>1140903</v>
      </c>
      <c r="AKE62" s="45">
        <f t="shared" si="1016"/>
        <v>1270004</v>
      </c>
      <c r="AKF62" s="45">
        <f t="shared" si="1016"/>
        <v>1055646</v>
      </c>
      <c r="AKG62" s="45">
        <f t="shared" si="1016"/>
        <v>829155</v>
      </c>
      <c r="AKH62" s="45">
        <f t="shared" si="1016"/>
        <v>1392160</v>
      </c>
      <c r="AKI62" s="45">
        <f t="shared" si="1016"/>
        <v>1004913</v>
      </c>
      <c r="AKJ62" s="45">
        <f t="shared" si="1016"/>
        <v>884754</v>
      </c>
      <c r="AKK62" s="45">
        <f t="shared" si="1016"/>
        <v>702450</v>
      </c>
      <c r="AKL62" s="45">
        <f t="shared" si="1016"/>
        <v>904470</v>
      </c>
      <c r="AKM62" s="45">
        <f t="shared" si="1016"/>
        <v>776061</v>
      </c>
      <c r="AKN62" s="45">
        <f t="shared" si="1016"/>
        <v>706230</v>
      </c>
      <c r="AKO62" s="45">
        <f t="shared" si="1016"/>
        <v>1250348</v>
      </c>
      <c r="AKP62" s="45">
        <f t="shared" si="1016"/>
        <v>1061236</v>
      </c>
      <c r="AKQ62" s="45">
        <f t="shared" si="1016"/>
        <v>992264</v>
      </c>
      <c r="AKR62" s="45">
        <f t="shared" si="1016"/>
        <v>910665</v>
      </c>
      <c r="AKS62" s="45">
        <f t="shared" si="1016"/>
        <v>961188</v>
      </c>
      <c r="AKT62" s="45">
        <f t="shared" si="1016"/>
        <v>1624246</v>
      </c>
      <c r="AKU62" s="45">
        <f t="shared" si="1016"/>
        <v>1243487</v>
      </c>
      <c r="AKV62" s="45">
        <f t="shared" si="1016"/>
        <v>1114180</v>
      </c>
      <c r="AKW62" s="45">
        <f t="shared" si="1016"/>
        <v>1011915</v>
      </c>
      <c r="AKX62" s="45">
        <f t="shared" si="1016"/>
        <v>1161831</v>
      </c>
      <c r="AKY62" s="45">
        <f t="shared" si="1016"/>
        <v>1240122</v>
      </c>
      <c r="AKZ62" s="45">
        <f t="shared" si="1016"/>
        <v>1147328</v>
      </c>
      <c r="ALA62" s="45">
        <f t="shared" si="1016"/>
        <v>1255968</v>
      </c>
      <c r="ALB62" s="45">
        <f t="shared" si="1016"/>
        <v>1003375</v>
      </c>
      <c r="ALC62" s="45">
        <f t="shared" si="1016"/>
        <v>1039074</v>
      </c>
      <c r="ALD62" s="45">
        <f t="shared" si="1016"/>
        <v>1206546</v>
      </c>
      <c r="ALE62" s="45">
        <f t="shared" si="1016"/>
        <v>951922</v>
      </c>
      <c r="ALF62" s="45">
        <f t="shared" si="1016"/>
        <v>975908</v>
      </c>
      <c r="ALG62" s="45">
        <f t="shared" si="1016"/>
        <v>706923</v>
      </c>
      <c r="ALH62" s="45">
        <f t="shared" si="1016"/>
        <v>692384</v>
      </c>
      <c r="ALI62" s="45">
        <f t="shared" si="1016"/>
        <v>1185163</v>
      </c>
      <c r="ALJ62" s="45">
        <f t="shared" si="1016"/>
        <v>1115805</v>
      </c>
      <c r="ALK62" s="45">
        <f t="shared" si="1016"/>
        <v>971524</v>
      </c>
      <c r="ALL62" s="45">
        <f t="shared" si="1016"/>
        <v>792880</v>
      </c>
      <c r="ALM62" s="45">
        <f t="shared" si="1016"/>
        <v>1673793</v>
      </c>
      <c r="ALN62" s="45">
        <f t="shared" si="1016"/>
        <v>1397880</v>
      </c>
      <c r="ALO62" s="45">
        <f t="shared" si="1016"/>
        <v>1313416</v>
      </c>
      <c r="ALP62" s="45">
        <f t="shared" si="1016"/>
        <v>1620633</v>
      </c>
      <c r="ALQ62" s="45">
        <f t="shared" si="1016"/>
        <v>1420265</v>
      </c>
      <c r="ALR62" s="45">
        <f t="shared" si="1016"/>
        <v>1204700</v>
      </c>
      <c r="ALS62" s="45">
        <f t="shared" si="1016"/>
        <v>1082987</v>
      </c>
      <c r="ALT62" s="45">
        <f t="shared" si="1016"/>
        <v>913920</v>
      </c>
      <c r="ALU62" s="45">
        <f t="shared" si="1016"/>
        <v>1538992</v>
      </c>
      <c r="ALV62" s="45">
        <f t="shared" si="1016"/>
        <v>1324710</v>
      </c>
      <c r="ALW62" s="45">
        <f t="shared" si="1016"/>
        <v>1174956</v>
      </c>
      <c r="ALX62" s="45">
        <f t="shared" si="1016"/>
        <v>1007400</v>
      </c>
      <c r="ALY62" s="45">
        <f t="shared" si="1016"/>
        <v>914955</v>
      </c>
      <c r="ALZ62" s="45">
        <f t="shared" si="1016"/>
        <v>1500948</v>
      </c>
      <c r="AMA62" s="45">
        <f t="shared" si="1016"/>
        <v>1249600</v>
      </c>
      <c r="AMB62" s="45">
        <f t="shared" si="1016"/>
        <v>1099878</v>
      </c>
      <c r="AMC62" s="45">
        <f t="shared" si="1016"/>
        <v>879200</v>
      </c>
      <c r="AMD62" s="45">
        <f t="shared" si="1016"/>
        <v>1263920</v>
      </c>
      <c r="AME62" s="45">
        <f t="shared" si="1016"/>
        <v>1387800</v>
      </c>
      <c r="AMF62" s="45">
        <f t="shared" si="1016"/>
        <v>1188402</v>
      </c>
      <c r="AMG62" s="45">
        <f t="shared" si="1016"/>
        <v>1231970</v>
      </c>
      <c r="AMH62" s="45">
        <f t="shared" si="1016"/>
        <v>1416524</v>
      </c>
      <c r="AMI62" s="45">
        <f t="shared" si="1016"/>
        <v>1725552</v>
      </c>
      <c r="AMJ62" s="45">
        <f t="shared" si="1016"/>
        <v>1646504</v>
      </c>
      <c r="AMK62" s="45">
        <f t="shared" si="1016"/>
        <v>1540845</v>
      </c>
      <c r="AML62" s="45">
        <f t="shared" ref="AML62:AOW62" si="1017">IFERROR(AML40*AML18,0)</f>
        <v>1437621</v>
      </c>
      <c r="AMM62" s="45">
        <f t="shared" si="1017"/>
        <v>1047522</v>
      </c>
      <c r="AMN62" s="45">
        <f t="shared" si="1017"/>
        <v>1456032</v>
      </c>
      <c r="AMO62" s="45">
        <f t="shared" si="1017"/>
        <v>1450001</v>
      </c>
      <c r="AMP62" s="45">
        <f t="shared" si="1017"/>
        <v>1116968</v>
      </c>
      <c r="AMQ62" s="45">
        <f t="shared" si="1017"/>
        <v>913094</v>
      </c>
      <c r="AMR62" s="45">
        <f t="shared" si="1017"/>
        <v>1070846</v>
      </c>
      <c r="AMS62" s="45">
        <f t="shared" si="1017"/>
        <v>1015983</v>
      </c>
      <c r="AMT62" s="45">
        <f t="shared" si="1017"/>
        <v>1287972</v>
      </c>
      <c r="AMU62" s="45">
        <f t="shared" si="1017"/>
        <v>1148028</v>
      </c>
      <c r="AMV62" s="45">
        <f t="shared" si="1017"/>
        <v>1032192</v>
      </c>
      <c r="AMW62" s="45">
        <f t="shared" si="1017"/>
        <v>824639</v>
      </c>
      <c r="AMX62" s="45">
        <f t="shared" si="1017"/>
        <v>1296945</v>
      </c>
      <c r="AMY62" s="45">
        <f t="shared" si="1017"/>
        <v>1323420</v>
      </c>
      <c r="AMZ62" s="45">
        <f t="shared" si="1017"/>
        <v>1129696</v>
      </c>
      <c r="ANA62" s="45">
        <f t="shared" si="1017"/>
        <v>1189202</v>
      </c>
      <c r="ANB62" s="45">
        <f t="shared" si="1017"/>
        <v>1308300</v>
      </c>
      <c r="ANC62" s="45">
        <f t="shared" si="1017"/>
        <v>1725892</v>
      </c>
      <c r="AND62" s="45">
        <f t="shared" si="1017"/>
        <v>1531152</v>
      </c>
      <c r="ANE62" s="45">
        <f t="shared" si="1017"/>
        <v>1349760</v>
      </c>
      <c r="ANF62" s="45">
        <f t="shared" si="1017"/>
        <v>1213976</v>
      </c>
      <c r="ANG62" s="45">
        <f t="shared" si="1017"/>
        <v>1065701</v>
      </c>
      <c r="ANH62" s="45">
        <f t="shared" si="1017"/>
        <v>1293480</v>
      </c>
      <c r="ANI62" s="45">
        <f t="shared" si="1017"/>
        <v>1242855</v>
      </c>
      <c r="ANJ62" s="45">
        <f t="shared" si="1017"/>
        <v>1087450</v>
      </c>
      <c r="ANK62" s="45">
        <f t="shared" si="1017"/>
        <v>967400</v>
      </c>
      <c r="ANL62" s="45">
        <f t="shared" si="1017"/>
        <v>736780</v>
      </c>
      <c r="ANM62" s="45">
        <f t="shared" si="1017"/>
        <v>1111506</v>
      </c>
      <c r="ANN62" s="45">
        <f t="shared" si="1017"/>
        <v>1039330</v>
      </c>
      <c r="ANO62" s="45">
        <f t="shared" si="1017"/>
        <v>873980</v>
      </c>
      <c r="ANP62" s="45">
        <f t="shared" si="1017"/>
        <v>793145</v>
      </c>
      <c r="ANQ62" s="45">
        <f t="shared" si="1017"/>
        <v>768498</v>
      </c>
      <c r="ANR62" s="45">
        <f t="shared" si="1017"/>
        <v>1084805</v>
      </c>
      <c r="ANS62" s="45">
        <f t="shared" si="1017"/>
        <v>946810</v>
      </c>
      <c r="ANT62" s="45">
        <f t="shared" si="1017"/>
        <v>906110</v>
      </c>
      <c r="ANU62" s="45">
        <f t="shared" si="1017"/>
        <v>931020</v>
      </c>
      <c r="ANV62" s="45">
        <f t="shared" si="1017"/>
        <v>986120</v>
      </c>
      <c r="ANW62" s="45">
        <f t="shared" si="1017"/>
        <v>1788758</v>
      </c>
      <c r="ANX62" s="45">
        <f t="shared" si="1017"/>
        <v>1378201</v>
      </c>
      <c r="ANY62" s="45">
        <f t="shared" si="1017"/>
        <v>1270565</v>
      </c>
      <c r="ANZ62" s="45">
        <f t="shared" si="1017"/>
        <v>1300262</v>
      </c>
      <c r="AOA62" s="45">
        <f t="shared" si="1017"/>
        <v>1113372</v>
      </c>
      <c r="AOB62" s="45">
        <f t="shared" si="1017"/>
        <v>1343568</v>
      </c>
      <c r="AOC62" s="45">
        <f t="shared" si="1017"/>
        <v>1191521</v>
      </c>
      <c r="AOD62" s="45">
        <f t="shared" si="1017"/>
        <v>1024476</v>
      </c>
      <c r="AOE62" s="45">
        <f t="shared" si="1017"/>
        <v>859395</v>
      </c>
      <c r="AOF62" s="45">
        <f t="shared" si="1017"/>
        <v>866822</v>
      </c>
      <c r="AOG62" s="45">
        <f t="shared" si="1017"/>
        <v>1287222</v>
      </c>
      <c r="AOH62" s="45">
        <f t="shared" si="1017"/>
        <v>1070034</v>
      </c>
      <c r="AOI62" s="45">
        <f t="shared" si="1017"/>
        <v>950490</v>
      </c>
      <c r="AOJ62" s="45">
        <f t="shared" si="1017"/>
        <v>830031</v>
      </c>
      <c r="AOK62" s="45">
        <f t="shared" si="1017"/>
        <v>1211849</v>
      </c>
      <c r="AOL62" s="45">
        <f t="shared" si="1017"/>
        <v>1022560</v>
      </c>
      <c r="AOM62" s="45">
        <f t="shared" si="1017"/>
        <v>894502</v>
      </c>
      <c r="AON62" s="45">
        <f t="shared" si="1017"/>
        <v>778320</v>
      </c>
      <c r="AOO62" s="45">
        <f t="shared" si="1017"/>
        <v>677620</v>
      </c>
      <c r="AOP62" s="45">
        <f t="shared" si="1017"/>
        <v>1288442</v>
      </c>
      <c r="AOQ62" s="45">
        <f t="shared" si="1017"/>
        <v>1188805</v>
      </c>
      <c r="AOR62" s="45">
        <f t="shared" si="1017"/>
        <v>1359176</v>
      </c>
      <c r="AOS62" s="45">
        <f t="shared" si="1017"/>
        <v>1066678</v>
      </c>
      <c r="AOT62" s="45">
        <f t="shared" si="1017"/>
        <v>1033459</v>
      </c>
      <c r="AOU62" s="45">
        <f t="shared" si="1017"/>
        <v>1299580</v>
      </c>
      <c r="AOV62" s="45">
        <f t="shared" si="1017"/>
        <v>1184466</v>
      </c>
      <c r="AOW62" s="45">
        <f t="shared" si="1017"/>
        <v>1051308</v>
      </c>
      <c r="AOX62" s="45">
        <f t="shared" ref="AOX62:AQG62" si="1018">IFERROR(AOX40*AOX18,0)</f>
        <v>798523</v>
      </c>
      <c r="AOY62" s="45">
        <f t="shared" si="1018"/>
        <v>739368</v>
      </c>
      <c r="AOZ62" s="45">
        <f t="shared" si="1018"/>
        <v>1129920</v>
      </c>
      <c r="APA62" s="45">
        <f t="shared" si="1018"/>
        <v>992844</v>
      </c>
      <c r="APB62" s="45">
        <f t="shared" si="1018"/>
        <v>903752</v>
      </c>
      <c r="APC62" s="45">
        <f t="shared" si="1018"/>
        <v>820952</v>
      </c>
      <c r="APD62" s="45">
        <f t="shared" si="1018"/>
        <v>799200</v>
      </c>
      <c r="APE62" s="45">
        <f t="shared" si="1018"/>
        <v>996880</v>
      </c>
      <c r="APF62" s="45">
        <f t="shared" si="1018"/>
        <v>833745</v>
      </c>
      <c r="APG62" s="45">
        <f t="shared" si="1018"/>
        <v>688104</v>
      </c>
      <c r="APH62" s="45">
        <f t="shared" si="1018"/>
        <v>691918</v>
      </c>
      <c r="API62" s="45">
        <f t="shared" si="1018"/>
        <v>562062</v>
      </c>
      <c r="APJ62" s="45">
        <f t="shared" si="1018"/>
        <v>1001251</v>
      </c>
      <c r="APK62" s="45">
        <f t="shared" si="1018"/>
        <v>967146</v>
      </c>
      <c r="APL62" s="45">
        <f t="shared" si="1018"/>
        <v>852324</v>
      </c>
      <c r="APM62" s="45">
        <f t="shared" si="1018"/>
        <v>843880</v>
      </c>
      <c r="APN62" s="45">
        <f t="shared" si="1018"/>
        <v>1397585</v>
      </c>
      <c r="APO62" s="45">
        <f t="shared" si="1018"/>
        <v>1099032</v>
      </c>
      <c r="APP62" s="45">
        <f t="shared" si="1018"/>
        <v>1212189</v>
      </c>
      <c r="APQ62" s="45">
        <f t="shared" si="1018"/>
        <v>983133</v>
      </c>
      <c r="APR62" s="45">
        <f t="shared" si="1018"/>
        <v>830025</v>
      </c>
      <c r="APS62" s="45">
        <f t="shared" si="1018"/>
        <v>948351</v>
      </c>
      <c r="APT62" s="45">
        <f t="shared" si="1018"/>
        <v>860560</v>
      </c>
      <c r="APU62" s="45">
        <f t="shared" si="1018"/>
        <v>811774</v>
      </c>
      <c r="APV62" s="45">
        <f t="shared" si="1018"/>
        <v>751374</v>
      </c>
      <c r="APW62" s="45">
        <f t="shared" si="1018"/>
        <v>602964</v>
      </c>
      <c r="APX62" s="45">
        <f t="shared" si="1018"/>
        <v>1008894</v>
      </c>
      <c r="APY62" s="45">
        <f t="shared" si="1018"/>
        <v>859050</v>
      </c>
      <c r="APZ62" s="45">
        <f t="shared" si="1018"/>
        <v>810968</v>
      </c>
      <c r="AQA62" s="45">
        <f t="shared" si="1018"/>
        <v>731500</v>
      </c>
      <c r="AQB62" s="45">
        <f t="shared" si="1018"/>
        <v>653723</v>
      </c>
      <c r="AQC62" s="45">
        <f t="shared" si="1018"/>
        <v>877205</v>
      </c>
      <c r="AQD62" s="45">
        <f t="shared" si="1018"/>
        <v>748578</v>
      </c>
      <c r="AQE62" s="45">
        <f t="shared" si="1018"/>
        <v>798688</v>
      </c>
      <c r="AQF62" s="45">
        <f t="shared" si="1018"/>
        <v>717444</v>
      </c>
      <c r="AQG62" s="45">
        <f t="shared" si="1018"/>
        <v>726750</v>
      </c>
    </row>
    <row r="63" spans="1:1125" s="46" customFormat="1" x14ac:dyDescent="0.2">
      <c r="A63" s="45"/>
      <c r="B63" s="45">
        <f t="shared" ref="B63:BM63" si="1019">IFERROR(B40*B18/B48,0)</f>
        <v>0</v>
      </c>
      <c r="C63" s="45">
        <f t="shared" si="1019"/>
        <v>0</v>
      </c>
      <c r="D63" s="45">
        <f t="shared" si="1019"/>
        <v>0</v>
      </c>
      <c r="E63" s="45">
        <f t="shared" si="1019"/>
        <v>0</v>
      </c>
      <c r="F63" s="45">
        <f t="shared" si="1019"/>
        <v>0</v>
      </c>
      <c r="G63" s="45">
        <f t="shared" si="1019"/>
        <v>0</v>
      </c>
      <c r="H63" s="45">
        <f t="shared" si="1019"/>
        <v>0</v>
      </c>
      <c r="I63" s="45">
        <f t="shared" si="1019"/>
        <v>0</v>
      </c>
      <c r="J63" s="45">
        <f t="shared" si="1019"/>
        <v>0</v>
      </c>
      <c r="K63" s="45">
        <f t="shared" si="1019"/>
        <v>0</v>
      </c>
      <c r="L63" s="45">
        <f t="shared" si="1019"/>
        <v>0</v>
      </c>
      <c r="M63" s="45">
        <f t="shared" si="1019"/>
        <v>0</v>
      </c>
      <c r="N63" s="45">
        <f t="shared" si="1019"/>
        <v>0</v>
      </c>
      <c r="O63" s="45">
        <f t="shared" si="1019"/>
        <v>0</v>
      </c>
      <c r="P63" s="45">
        <f t="shared" si="1019"/>
        <v>0</v>
      </c>
      <c r="Q63" s="45">
        <f t="shared" si="1019"/>
        <v>0</v>
      </c>
      <c r="R63" s="45">
        <f t="shared" si="1019"/>
        <v>0</v>
      </c>
      <c r="S63" s="45">
        <f t="shared" si="1019"/>
        <v>0</v>
      </c>
      <c r="T63" s="45">
        <f t="shared" si="1019"/>
        <v>0</v>
      </c>
      <c r="U63" s="45">
        <f t="shared" si="1019"/>
        <v>0</v>
      </c>
      <c r="V63" s="45">
        <f t="shared" si="1019"/>
        <v>0</v>
      </c>
      <c r="W63" s="45">
        <f t="shared" si="1019"/>
        <v>0</v>
      </c>
      <c r="X63" s="45">
        <f t="shared" si="1019"/>
        <v>0</v>
      </c>
      <c r="Y63" s="45">
        <f t="shared" si="1019"/>
        <v>0</v>
      </c>
      <c r="Z63" s="45">
        <f t="shared" si="1019"/>
        <v>0</v>
      </c>
      <c r="AA63" s="45">
        <f t="shared" si="1019"/>
        <v>0</v>
      </c>
      <c r="AB63" s="45">
        <f t="shared" si="1019"/>
        <v>0</v>
      </c>
      <c r="AC63" s="45">
        <f t="shared" si="1019"/>
        <v>0</v>
      </c>
      <c r="AD63" s="45">
        <f t="shared" si="1019"/>
        <v>0</v>
      </c>
      <c r="AE63" s="45">
        <f t="shared" si="1019"/>
        <v>0</v>
      </c>
      <c r="AF63" s="45">
        <f t="shared" si="1019"/>
        <v>0</v>
      </c>
      <c r="AG63" s="45">
        <f t="shared" si="1019"/>
        <v>0</v>
      </c>
      <c r="AH63" s="45">
        <f t="shared" si="1019"/>
        <v>0</v>
      </c>
      <c r="AI63" s="45">
        <f t="shared" si="1019"/>
        <v>0</v>
      </c>
      <c r="AJ63" s="45">
        <f t="shared" si="1019"/>
        <v>0</v>
      </c>
      <c r="AK63" s="45">
        <f t="shared" si="1019"/>
        <v>0</v>
      </c>
      <c r="AL63" s="45">
        <f t="shared" si="1019"/>
        <v>0</v>
      </c>
      <c r="AM63" s="45">
        <f t="shared" si="1019"/>
        <v>0</v>
      </c>
      <c r="AN63" s="45">
        <f t="shared" si="1019"/>
        <v>0</v>
      </c>
      <c r="AO63" s="45">
        <f t="shared" si="1019"/>
        <v>0</v>
      </c>
      <c r="AP63" s="45">
        <f t="shared" si="1019"/>
        <v>0</v>
      </c>
      <c r="AQ63" s="45">
        <f t="shared" si="1019"/>
        <v>0</v>
      </c>
      <c r="AR63" s="45">
        <f t="shared" si="1019"/>
        <v>0</v>
      </c>
      <c r="AS63" s="45">
        <f t="shared" si="1019"/>
        <v>0</v>
      </c>
      <c r="AT63" s="45">
        <f t="shared" si="1019"/>
        <v>0</v>
      </c>
      <c r="AU63" s="45">
        <f t="shared" si="1019"/>
        <v>0</v>
      </c>
      <c r="AV63" s="45">
        <f t="shared" si="1019"/>
        <v>0</v>
      </c>
      <c r="AW63" s="45">
        <f t="shared" si="1019"/>
        <v>0</v>
      </c>
      <c r="AX63" s="45">
        <f t="shared" si="1019"/>
        <v>0</v>
      </c>
      <c r="AY63" s="45">
        <f t="shared" si="1019"/>
        <v>0</v>
      </c>
      <c r="AZ63" s="45">
        <f t="shared" si="1019"/>
        <v>0</v>
      </c>
      <c r="BA63" s="45">
        <f t="shared" si="1019"/>
        <v>0</v>
      </c>
      <c r="BB63" s="45">
        <f t="shared" si="1019"/>
        <v>0</v>
      </c>
      <c r="BC63" s="45">
        <f t="shared" si="1019"/>
        <v>0</v>
      </c>
      <c r="BD63" s="45">
        <f t="shared" si="1019"/>
        <v>0</v>
      </c>
      <c r="BE63" s="45">
        <f t="shared" si="1019"/>
        <v>0</v>
      </c>
      <c r="BF63" s="45">
        <f t="shared" si="1019"/>
        <v>0</v>
      </c>
      <c r="BG63" s="45">
        <f t="shared" si="1019"/>
        <v>0</v>
      </c>
      <c r="BH63" s="45">
        <f t="shared" si="1019"/>
        <v>0</v>
      </c>
      <c r="BI63" s="45">
        <f t="shared" si="1019"/>
        <v>0</v>
      </c>
      <c r="BJ63" s="45">
        <f t="shared" si="1019"/>
        <v>0</v>
      </c>
      <c r="BK63" s="45">
        <f t="shared" si="1019"/>
        <v>0</v>
      </c>
      <c r="BL63" s="45">
        <f t="shared" si="1019"/>
        <v>0</v>
      </c>
      <c r="BM63" s="45">
        <f t="shared" si="1019"/>
        <v>0</v>
      </c>
      <c r="BN63" s="45">
        <f t="shared" ref="BN63:DY63" si="1020">IFERROR(BN40*BN18/BN48,0)</f>
        <v>0</v>
      </c>
      <c r="BO63" s="45">
        <f t="shared" si="1020"/>
        <v>0</v>
      </c>
      <c r="BP63" s="45">
        <f t="shared" si="1020"/>
        <v>0</v>
      </c>
      <c r="BQ63" s="45">
        <f t="shared" si="1020"/>
        <v>0</v>
      </c>
      <c r="BR63" s="45">
        <f t="shared" si="1020"/>
        <v>0</v>
      </c>
      <c r="BS63" s="45">
        <f t="shared" si="1020"/>
        <v>0</v>
      </c>
      <c r="BT63" s="45">
        <f t="shared" si="1020"/>
        <v>0</v>
      </c>
      <c r="BU63" s="45">
        <f t="shared" si="1020"/>
        <v>0</v>
      </c>
      <c r="BV63" s="45">
        <f t="shared" si="1020"/>
        <v>0</v>
      </c>
      <c r="BW63" s="45">
        <f t="shared" si="1020"/>
        <v>0</v>
      </c>
      <c r="BX63" s="45">
        <f t="shared" si="1020"/>
        <v>0</v>
      </c>
      <c r="BY63" s="45">
        <f t="shared" si="1020"/>
        <v>0</v>
      </c>
      <c r="BZ63" s="45">
        <f t="shared" si="1020"/>
        <v>0</v>
      </c>
      <c r="CA63" s="45">
        <f t="shared" si="1020"/>
        <v>0</v>
      </c>
      <c r="CB63" s="45">
        <f t="shared" si="1020"/>
        <v>0</v>
      </c>
      <c r="CC63" s="45">
        <f t="shared" si="1020"/>
        <v>0</v>
      </c>
      <c r="CD63" s="45">
        <f t="shared" si="1020"/>
        <v>0</v>
      </c>
      <c r="CE63" s="45">
        <f t="shared" si="1020"/>
        <v>0</v>
      </c>
      <c r="CF63" s="45">
        <f t="shared" si="1020"/>
        <v>0</v>
      </c>
      <c r="CG63" s="45">
        <f t="shared" si="1020"/>
        <v>0</v>
      </c>
      <c r="CH63" s="45">
        <f t="shared" si="1020"/>
        <v>0</v>
      </c>
      <c r="CI63" s="45">
        <f t="shared" si="1020"/>
        <v>0</v>
      </c>
      <c r="CJ63" s="45">
        <f t="shared" si="1020"/>
        <v>0</v>
      </c>
      <c r="CK63" s="45">
        <f t="shared" si="1020"/>
        <v>0</v>
      </c>
      <c r="CL63" s="45">
        <f t="shared" si="1020"/>
        <v>0</v>
      </c>
      <c r="CM63" s="45">
        <f t="shared" si="1020"/>
        <v>0</v>
      </c>
      <c r="CN63" s="45">
        <f t="shared" si="1020"/>
        <v>0</v>
      </c>
      <c r="CO63" s="45">
        <f t="shared" si="1020"/>
        <v>0</v>
      </c>
      <c r="CP63" s="45">
        <f t="shared" si="1020"/>
        <v>0</v>
      </c>
      <c r="CQ63" s="45">
        <f t="shared" si="1020"/>
        <v>0</v>
      </c>
      <c r="CR63" s="45">
        <f t="shared" si="1020"/>
        <v>0</v>
      </c>
      <c r="CS63" s="45">
        <f t="shared" si="1020"/>
        <v>0</v>
      </c>
      <c r="CT63" s="45">
        <f t="shared" si="1020"/>
        <v>0</v>
      </c>
      <c r="CU63" s="45">
        <f t="shared" si="1020"/>
        <v>0</v>
      </c>
      <c r="CV63" s="45">
        <f t="shared" si="1020"/>
        <v>0</v>
      </c>
      <c r="CW63" s="45">
        <f t="shared" si="1020"/>
        <v>0</v>
      </c>
      <c r="CX63" s="45">
        <f t="shared" si="1020"/>
        <v>0</v>
      </c>
      <c r="CY63" s="45">
        <f t="shared" si="1020"/>
        <v>0</v>
      </c>
      <c r="CZ63" s="45">
        <f t="shared" si="1020"/>
        <v>0</v>
      </c>
      <c r="DA63" s="45">
        <f t="shared" si="1020"/>
        <v>0</v>
      </c>
      <c r="DB63" s="45">
        <f t="shared" si="1020"/>
        <v>0</v>
      </c>
      <c r="DC63" s="45">
        <f t="shared" si="1020"/>
        <v>0</v>
      </c>
      <c r="DD63" s="45">
        <f t="shared" si="1020"/>
        <v>0</v>
      </c>
      <c r="DE63" s="45">
        <f t="shared" si="1020"/>
        <v>0</v>
      </c>
      <c r="DF63" s="45">
        <f t="shared" si="1020"/>
        <v>0</v>
      </c>
      <c r="DG63" s="45">
        <f t="shared" si="1020"/>
        <v>0</v>
      </c>
      <c r="DH63" s="45">
        <f t="shared" si="1020"/>
        <v>0</v>
      </c>
      <c r="DI63" s="45">
        <f t="shared" si="1020"/>
        <v>0</v>
      </c>
      <c r="DJ63" s="45">
        <f t="shared" si="1020"/>
        <v>0</v>
      </c>
      <c r="DK63" s="45">
        <f t="shared" si="1020"/>
        <v>0</v>
      </c>
      <c r="DL63" s="45">
        <f t="shared" si="1020"/>
        <v>0</v>
      </c>
      <c r="DM63" s="45">
        <f t="shared" si="1020"/>
        <v>0</v>
      </c>
      <c r="DN63" s="45">
        <f t="shared" si="1020"/>
        <v>0</v>
      </c>
      <c r="DO63" s="45">
        <f t="shared" si="1020"/>
        <v>0</v>
      </c>
      <c r="DP63" s="45">
        <f t="shared" si="1020"/>
        <v>0</v>
      </c>
      <c r="DQ63" s="45">
        <f t="shared" si="1020"/>
        <v>0</v>
      </c>
      <c r="DR63" s="45">
        <f t="shared" si="1020"/>
        <v>0</v>
      </c>
      <c r="DS63" s="45">
        <f t="shared" si="1020"/>
        <v>0</v>
      </c>
      <c r="DT63" s="45">
        <f t="shared" si="1020"/>
        <v>0</v>
      </c>
      <c r="DU63" s="45">
        <f t="shared" si="1020"/>
        <v>0</v>
      </c>
      <c r="DV63" s="45">
        <f t="shared" si="1020"/>
        <v>0</v>
      </c>
      <c r="DW63" s="45">
        <f t="shared" si="1020"/>
        <v>0</v>
      </c>
      <c r="DX63" s="45">
        <f t="shared" si="1020"/>
        <v>0</v>
      </c>
      <c r="DY63" s="45">
        <f t="shared" si="1020"/>
        <v>0</v>
      </c>
      <c r="DZ63" s="45">
        <f t="shared" ref="DZ63:GK63" si="1021">IFERROR(DZ40*DZ18/DZ48,0)</f>
        <v>0</v>
      </c>
      <c r="EA63" s="45">
        <f t="shared" si="1021"/>
        <v>0</v>
      </c>
      <c r="EB63" s="45">
        <f t="shared" si="1021"/>
        <v>0</v>
      </c>
      <c r="EC63" s="45">
        <f t="shared" si="1021"/>
        <v>0</v>
      </c>
      <c r="ED63" s="45">
        <f t="shared" si="1021"/>
        <v>0</v>
      </c>
      <c r="EE63" s="45">
        <f t="shared" si="1021"/>
        <v>0</v>
      </c>
      <c r="EF63" s="45">
        <f t="shared" si="1021"/>
        <v>0</v>
      </c>
      <c r="EG63" s="45">
        <f t="shared" si="1021"/>
        <v>0</v>
      </c>
      <c r="EH63" s="45">
        <f t="shared" si="1021"/>
        <v>0</v>
      </c>
      <c r="EI63" s="45">
        <f t="shared" si="1021"/>
        <v>0</v>
      </c>
      <c r="EJ63" s="45">
        <f t="shared" si="1021"/>
        <v>0</v>
      </c>
      <c r="EK63" s="45">
        <f t="shared" si="1021"/>
        <v>0</v>
      </c>
      <c r="EL63" s="45">
        <f t="shared" si="1021"/>
        <v>0</v>
      </c>
      <c r="EM63" s="45">
        <f t="shared" si="1021"/>
        <v>0</v>
      </c>
      <c r="EN63" s="45">
        <f t="shared" si="1021"/>
        <v>0</v>
      </c>
      <c r="EO63" s="45">
        <f t="shared" si="1021"/>
        <v>0</v>
      </c>
      <c r="EP63" s="45">
        <f t="shared" si="1021"/>
        <v>0</v>
      </c>
      <c r="EQ63" s="45">
        <f t="shared" si="1021"/>
        <v>0</v>
      </c>
      <c r="ER63" s="45">
        <f t="shared" si="1021"/>
        <v>0</v>
      </c>
      <c r="ES63" s="45">
        <f t="shared" si="1021"/>
        <v>0</v>
      </c>
      <c r="ET63" s="45">
        <f t="shared" si="1021"/>
        <v>0</v>
      </c>
      <c r="EU63" s="45">
        <f t="shared" si="1021"/>
        <v>0</v>
      </c>
      <c r="EV63" s="45">
        <f t="shared" si="1021"/>
        <v>0</v>
      </c>
      <c r="EW63" s="45">
        <f t="shared" si="1021"/>
        <v>0</v>
      </c>
      <c r="EX63" s="45">
        <f t="shared" si="1021"/>
        <v>0</v>
      </c>
      <c r="EY63" s="45">
        <f t="shared" si="1021"/>
        <v>0</v>
      </c>
      <c r="EZ63" s="45">
        <f t="shared" si="1021"/>
        <v>0</v>
      </c>
      <c r="FA63" s="45">
        <f t="shared" si="1021"/>
        <v>0</v>
      </c>
      <c r="FB63" s="45">
        <f t="shared" si="1021"/>
        <v>0</v>
      </c>
      <c r="FC63" s="45">
        <f t="shared" si="1021"/>
        <v>0</v>
      </c>
      <c r="FD63" s="45">
        <f t="shared" si="1021"/>
        <v>0</v>
      </c>
      <c r="FE63" s="45">
        <f t="shared" si="1021"/>
        <v>0</v>
      </c>
      <c r="FF63" s="45">
        <f t="shared" si="1021"/>
        <v>0</v>
      </c>
      <c r="FG63" s="45">
        <f t="shared" si="1021"/>
        <v>0</v>
      </c>
      <c r="FH63" s="45">
        <f t="shared" si="1021"/>
        <v>0</v>
      </c>
      <c r="FI63" s="45">
        <f t="shared" si="1021"/>
        <v>0</v>
      </c>
      <c r="FJ63" s="45">
        <f t="shared" si="1021"/>
        <v>0</v>
      </c>
      <c r="FK63" s="45">
        <f t="shared" si="1021"/>
        <v>0</v>
      </c>
      <c r="FL63" s="45">
        <f t="shared" si="1021"/>
        <v>0</v>
      </c>
      <c r="FM63" s="45">
        <f t="shared" si="1021"/>
        <v>0</v>
      </c>
      <c r="FN63" s="45">
        <f t="shared" si="1021"/>
        <v>0</v>
      </c>
      <c r="FO63" s="45">
        <f t="shared" si="1021"/>
        <v>0</v>
      </c>
      <c r="FP63" s="45">
        <f t="shared" si="1021"/>
        <v>0</v>
      </c>
      <c r="FQ63" s="45">
        <f t="shared" si="1021"/>
        <v>0</v>
      </c>
      <c r="FR63" s="45">
        <f t="shared" si="1021"/>
        <v>0</v>
      </c>
      <c r="FS63" s="45">
        <f t="shared" si="1021"/>
        <v>0</v>
      </c>
      <c r="FT63" s="45">
        <f t="shared" si="1021"/>
        <v>0</v>
      </c>
      <c r="FU63" s="45">
        <f t="shared" si="1021"/>
        <v>0</v>
      </c>
      <c r="FV63" s="45">
        <f t="shared" si="1021"/>
        <v>0</v>
      </c>
      <c r="FW63" s="45">
        <f t="shared" si="1021"/>
        <v>0</v>
      </c>
      <c r="FX63" s="45">
        <f t="shared" si="1021"/>
        <v>0</v>
      </c>
      <c r="FY63" s="45">
        <f t="shared" si="1021"/>
        <v>0</v>
      </c>
      <c r="FZ63" s="45">
        <f t="shared" si="1021"/>
        <v>0</v>
      </c>
      <c r="GA63" s="45">
        <f t="shared" si="1021"/>
        <v>0</v>
      </c>
      <c r="GB63" s="45">
        <f t="shared" si="1021"/>
        <v>0</v>
      </c>
      <c r="GC63" s="45">
        <f t="shared" si="1021"/>
        <v>0</v>
      </c>
      <c r="GD63" s="45">
        <f t="shared" si="1021"/>
        <v>0</v>
      </c>
      <c r="GE63" s="45">
        <f t="shared" si="1021"/>
        <v>0</v>
      </c>
      <c r="GF63" s="45">
        <f t="shared" si="1021"/>
        <v>0</v>
      </c>
      <c r="GG63" s="45">
        <f t="shared" si="1021"/>
        <v>0</v>
      </c>
      <c r="GH63" s="45">
        <f t="shared" si="1021"/>
        <v>0</v>
      </c>
      <c r="GI63" s="45">
        <f t="shared" si="1021"/>
        <v>0</v>
      </c>
      <c r="GJ63" s="45">
        <f t="shared" si="1021"/>
        <v>0</v>
      </c>
      <c r="GK63" s="45">
        <f t="shared" si="1021"/>
        <v>0</v>
      </c>
      <c r="GL63" s="45">
        <f t="shared" ref="GL63:IW63" si="1022">IFERROR(GL40*GL18/GL48,0)</f>
        <v>0</v>
      </c>
      <c r="GM63" s="45">
        <f t="shared" si="1022"/>
        <v>0</v>
      </c>
      <c r="GN63" s="45">
        <f t="shared" si="1022"/>
        <v>0</v>
      </c>
      <c r="GO63" s="45">
        <f t="shared" si="1022"/>
        <v>0</v>
      </c>
      <c r="GP63" s="45">
        <f t="shared" si="1022"/>
        <v>0</v>
      </c>
      <c r="GQ63" s="45">
        <f t="shared" si="1022"/>
        <v>0</v>
      </c>
      <c r="GR63" s="45">
        <f t="shared" si="1022"/>
        <v>0</v>
      </c>
      <c r="GS63" s="45">
        <f t="shared" si="1022"/>
        <v>0</v>
      </c>
      <c r="GT63" s="45">
        <f t="shared" si="1022"/>
        <v>0</v>
      </c>
      <c r="GU63" s="45">
        <f t="shared" si="1022"/>
        <v>0</v>
      </c>
      <c r="GV63" s="45">
        <f t="shared" si="1022"/>
        <v>0</v>
      </c>
      <c r="GW63" s="45">
        <f t="shared" si="1022"/>
        <v>0</v>
      </c>
      <c r="GX63" s="45">
        <f t="shared" si="1022"/>
        <v>0</v>
      </c>
      <c r="GY63" s="45">
        <f t="shared" si="1022"/>
        <v>0</v>
      </c>
      <c r="GZ63" s="45">
        <f t="shared" si="1022"/>
        <v>0</v>
      </c>
      <c r="HA63" s="45">
        <f t="shared" si="1022"/>
        <v>0</v>
      </c>
      <c r="HB63" s="45">
        <f t="shared" si="1022"/>
        <v>0</v>
      </c>
      <c r="HC63" s="45">
        <f t="shared" si="1022"/>
        <v>0</v>
      </c>
      <c r="HD63" s="45">
        <f t="shared" si="1022"/>
        <v>0</v>
      </c>
      <c r="HE63" s="45">
        <f t="shared" si="1022"/>
        <v>0</v>
      </c>
      <c r="HF63" s="45">
        <f t="shared" si="1022"/>
        <v>0</v>
      </c>
      <c r="HG63" s="45">
        <f t="shared" si="1022"/>
        <v>0</v>
      </c>
      <c r="HH63" s="45">
        <f t="shared" si="1022"/>
        <v>0</v>
      </c>
      <c r="HI63" s="45">
        <f t="shared" si="1022"/>
        <v>0</v>
      </c>
      <c r="HJ63" s="45">
        <f t="shared" si="1022"/>
        <v>0</v>
      </c>
      <c r="HK63" s="45">
        <f t="shared" si="1022"/>
        <v>0</v>
      </c>
      <c r="HL63" s="45">
        <f t="shared" si="1022"/>
        <v>0</v>
      </c>
      <c r="HM63" s="45">
        <f t="shared" si="1022"/>
        <v>0</v>
      </c>
      <c r="HN63" s="45">
        <f t="shared" si="1022"/>
        <v>0</v>
      </c>
      <c r="HO63" s="45">
        <f t="shared" si="1022"/>
        <v>0</v>
      </c>
      <c r="HP63" s="45">
        <f t="shared" si="1022"/>
        <v>0</v>
      </c>
      <c r="HQ63" s="45">
        <f t="shared" si="1022"/>
        <v>0</v>
      </c>
      <c r="HR63" s="45">
        <f t="shared" si="1022"/>
        <v>0</v>
      </c>
      <c r="HS63" s="45">
        <f t="shared" si="1022"/>
        <v>0</v>
      </c>
      <c r="HT63" s="45">
        <f t="shared" si="1022"/>
        <v>0</v>
      </c>
      <c r="HU63" s="45">
        <f t="shared" si="1022"/>
        <v>0</v>
      </c>
      <c r="HV63" s="45">
        <f t="shared" si="1022"/>
        <v>0</v>
      </c>
      <c r="HW63" s="45">
        <f t="shared" si="1022"/>
        <v>0</v>
      </c>
      <c r="HX63" s="45">
        <f t="shared" si="1022"/>
        <v>0</v>
      </c>
      <c r="HY63" s="45">
        <f t="shared" si="1022"/>
        <v>0</v>
      </c>
      <c r="HZ63" s="45">
        <f t="shared" si="1022"/>
        <v>0</v>
      </c>
      <c r="IA63" s="45">
        <f t="shared" si="1022"/>
        <v>0</v>
      </c>
      <c r="IB63" s="45">
        <f t="shared" si="1022"/>
        <v>0</v>
      </c>
      <c r="IC63" s="45">
        <f t="shared" si="1022"/>
        <v>0</v>
      </c>
      <c r="ID63" s="45">
        <f t="shared" si="1022"/>
        <v>0</v>
      </c>
      <c r="IE63" s="45">
        <f t="shared" si="1022"/>
        <v>0</v>
      </c>
      <c r="IF63" s="45">
        <f t="shared" si="1022"/>
        <v>0</v>
      </c>
      <c r="IG63" s="45">
        <f t="shared" si="1022"/>
        <v>0</v>
      </c>
      <c r="IH63" s="45">
        <f t="shared" si="1022"/>
        <v>0</v>
      </c>
      <c r="II63" s="45">
        <f t="shared" si="1022"/>
        <v>0</v>
      </c>
      <c r="IJ63" s="45">
        <f t="shared" si="1022"/>
        <v>0</v>
      </c>
      <c r="IK63" s="45">
        <f t="shared" si="1022"/>
        <v>0</v>
      </c>
      <c r="IL63" s="45">
        <f t="shared" si="1022"/>
        <v>0</v>
      </c>
      <c r="IM63" s="45">
        <f t="shared" si="1022"/>
        <v>0</v>
      </c>
      <c r="IN63" s="45">
        <f t="shared" si="1022"/>
        <v>0</v>
      </c>
      <c r="IO63" s="45">
        <f t="shared" si="1022"/>
        <v>0</v>
      </c>
      <c r="IP63" s="45">
        <f t="shared" si="1022"/>
        <v>0</v>
      </c>
      <c r="IQ63" s="45">
        <f t="shared" si="1022"/>
        <v>0</v>
      </c>
      <c r="IR63" s="45">
        <f t="shared" si="1022"/>
        <v>0</v>
      </c>
      <c r="IS63" s="45">
        <f t="shared" si="1022"/>
        <v>0</v>
      </c>
      <c r="IT63" s="45">
        <f t="shared" si="1022"/>
        <v>0</v>
      </c>
      <c r="IU63" s="45">
        <f t="shared" si="1022"/>
        <v>0</v>
      </c>
      <c r="IV63" s="45">
        <f t="shared" si="1022"/>
        <v>0</v>
      </c>
      <c r="IW63" s="45">
        <f t="shared" si="1022"/>
        <v>0</v>
      </c>
      <c r="IX63" s="45">
        <f t="shared" ref="IX63:LI63" si="1023">IFERROR(IX40*IX18/IX48,0)</f>
        <v>0</v>
      </c>
      <c r="IY63" s="45">
        <f t="shared" si="1023"/>
        <v>0</v>
      </c>
      <c r="IZ63" s="45">
        <f t="shared" si="1023"/>
        <v>0</v>
      </c>
      <c r="JA63" s="45">
        <f t="shared" si="1023"/>
        <v>0</v>
      </c>
      <c r="JB63" s="45">
        <f t="shared" si="1023"/>
        <v>0</v>
      </c>
      <c r="JC63" s="45">
        <f t="shared" si="1023"/>
        <v>0</v>
      </c>
      <c r="JD63" s="45">
        <f t="shared" si="1023"/>
        <v>0</v>
      </c>
      <c r="JE63" s="45">
        <f t="shared" si="1023"/>
        <v>0</v>
      </c>
      <c r="JF63" s="45">
        <f t="shared" si="1023"/>
        <v>0</v>
      </c>
      <c r="JG63" s="45">
        <f t="shared" si="1023"/>
        <v>0</v>
      </c>
      <c r="JH63" s="45">
        <f t="shared" si="1023"/>
        <v>0</v>
      </c>
      <c r="JI63" s="45">
        <f t="shared" si="1023"/>
        <v>0</v>
      </c>
      <c r="JJ63" s="45">
        <f t="shared" si="1023"/>
        <v>0</v>
      </c>
      <c r="JK63" s="45">
        <f t="shared" si="1023"/>
        <v>0</v>
      </c>
      <c r="JL63" s="45">
        <f t="shared" si="1023"/>
        <v>0</v>
      </c>
      <c r="JM63" s="45">
        <f t="shared" si="1023"/>
        <v>0</v>
      </c>
      <c r="JN63" s="45">
        <f t="shared" si="1023"/>
        <v>0</v>
      </c>
      <c r="JO63" s="45">
        <f t="shared" si="1023"/>
        <v>0</v>
      </c>
      <c r="JP63" s="45">
        <f t="shared" si="1023"/>
        <v>0</v>
      </c>
      <c r="JQ63" s="45">
        <f t="shared" si="1023"/>
        <v>0</v>
      </c>
      <c r="JR63" s="45">
        <f t="shared" si="1023"/>
        <v>0</v>
      </c>
      <c r="JS63" s="45">
        <f t="shared" si="1023"/>
        <v>0</v>
      </c>
      <c r="JT63" s="45">
        <f t="shared" si="1023"/>
        <v>0</v>
      </c>
      <c r="JU63" s="45">
        <f t="shared" si="1023"/>
        <v>0</v>
      </c>
      <c r="JV63" s="45">
        <f t="shared" si="1023"/>
        <v>0</v>
      </c>
      <c r="JW63" s="45">
        <f t="shared" si="1023"/>
        <v>0</v>
      </c>
      <c r="JX63" s="45">
        <f t="shared" si="1023"/>
        <v>0</v>
      </c>
      <c r="JY63" s="45">
        <f t="shared" si="1023"/>
        <v>0</v>
      </c>
      <c r="JZ63" s="45">
        <f t="shared" si="1023"/>
        <v>0</v>
      </c>
      <c r="KA63" s="45">
        <f t="shared" si="1023"/>
        <v>0</v>
      </c>
      <c r="KB63" s="45">
        <f t="shared" si="1023"/>
        <v>0</v>
      </c>
      <c r="KC63" s="45">
        <f t="shared" si="1023"/>
        <v>0</v>
      </c>
      <c r="KD63" s="45">
        <f t="shared" si="1023"/>
        <v>0</v>
      </c>
      <c r="KE63" s="45">
        <f t="shared" si="1023"/>
        <v>0</v>
      </c>
      <c r="KF63" s="45">
        <f t="shared" si="1023"/>
        <v>0</v>
      </c>
      <c r="KG63" s="45">
        <f t="shared" si="1023"/>
        <v>0</v>
      </c>
      <c r="KH63" s="45">
        <f t="shared" si="1023"/>
        <v>0</v>
      </c>
      <c r="KI63" s="45">
        <f t="shared" si="1023"/>
        <v>0</v>
      </c>
      <c r="KJ63" s="45">
        <f t="shared" si="1023"/>
        <v>0</v>
      </c>
      <c r="KK63" s="45">
        <f t="shared" si="1023"/>
        <v>0</v>
      </c>
      <c r="KL63" s="45">
        <f t="shared" si="1023"/>
        <v>0</v>
      </c>
      <c r="KM63" s="45">
        <f t="shared" si="1023"/>
        <v>0</v>
      </c>
      <c r="KN63" s="45">
        <f t="shared" si="1023"/>
        <v>0</v>
      </c>
      <c r="KO63" s="45">
        <f t="shared" si="1023"/>
        <v>0</v>
      </c>
      <c r="KP63" s="45">
        <f t="shared" si="1023"/>
        <v>0</v>
      </c>
      <c r="KQ63" s="45">
        <f t="shared" si="1023"/>
        <v>0</v>
      </c>
      <c r="KR63" s="45">
        <f t="shared" si="1023"/>
        <v>0</v>
      </c>
      <c r="KS63" s="45">
        <f t="shared" si="1023"/>
        <v>0</v>
      </c>
      <c r="KT63" s="45">
        <f t="shared" si="1023"/>
        <v>0</v>
      </c>
      <c r="KU63" s="45">
        <f t="shared" si="1023"/>
        <v>0</v>
      </c>
      <c r="KV63" s="45">
        <f t="shared" si="1023"/>
        <v>0</v>
      </c>
      <c r="KW63" s="45">
        <f t="shared" si="1023"/>
        <v>0</v>
      </c>
      <c r="KX63" s="45">
        <f t="shared" si="1023"/>
        <v>0</v>
      </c>
      <c r="KY63" s="45">
        <f t="shared" si="1023"/>
        <v>0</v>
      </c>
      <c r="KZ63" s="45">
        <f t="shared" si="1023"/>
        <v>0</v>
      </c>
      <c r="LA63" s="45">
        <f t="shared" si="1023"/>
        <v>0</v>
      </c>
      <c r="LB63" s="45">
        <f t="shared" si="1023"/>
        <v>0</v>
      </c>
      <c r="LC63" s="45">
        <f t="shared" si="1023"/>
        <v>0</v>
      </c>
      <c r="LD63" s="45">
        <f t="shared" si="1023"/>
        <v>0</v>
      </c>
      <c r="LE63" s="45">
        <f t="shared" si="1023"/>
        <v>0</v>
      </c>
      <c r="LF63" s="45">
        <f t="shared" si="1023"/>
        <v>0</v>
      </c>
      <c r="LG63" s="45">
        <f t="shared" si="1023"/>
        <v>0</v>
      </c>
      <c r="LH63" s="45">
        <f t="shared" si="1023"/>
        <v>0</v>
      </c>
      <c r="LI63" s="45">
        <f t="shared" si="1023"/>
        <v>0</v>
      </c>
      <c r="LJ63" s="45">
        <f t="shared" ref="LJ63:NU63" si="1024">IFERROR(LJ40*LJ18/LJ48,0)</f>
        <v>0</v>
      </c>
      <c r="LK63" s="45">
        <f t="shared" si="1024"/>
        <v>0</v>
      </c>
      <c r="LL63" s="45">
        <f t="shared" si="1024"/>
        <v>0</v>
      </c>
      <c r="LM63" s="45">
        <f t="shared" si="1024"/>
        <v>0</v>
      </c>
      <c r="LN63" s="45">
        <f t="shared" si="1024"/>
        <v>0</v>
      </c>
      <c r="LO63" s="45">
        <f t="shared" si="1024"/>
        <v>0</v>
      </c>
      <c r="LP63" s="45">
        <f t="shared" si="1024"/>
        <v>0</v>
      </c>
      <c r="LQ63" s="45">
        <f t="shared" si="1024"/>
        <v>0</v>
      </c>
      <c r="LR63" s="45">
        <f t="shared" si="1024"/>
        <v>0</v>
      </c>
      <c r="LS63" s="45">
        <f t="shared" si="1024"/>
        <v>0</v>
      </c>
      <c r="LT63" s="45">
        <f t="shared" si="1024"/>
        <v>0</v>
      </c>
      <c r="LU63" s="45">
        <f t="shared" si="1024"/>
        <v>0</v>
      </c>
      <c r="LV63" s="45">
        <f t="shared" si="1024"/>
        <v>0</v>
      </c>
      <c r="LW63" s="45">
        <f t="shared" si="1024"/>
        <v>0</v>
      </c>
      <c r="LX63" s="45">
        <f t="shared" si="1024"/>
        <v>0</v>
      </c>
      <c r="LY63" s="45">
        <f t="shared" si="1024"/>
        <v>0</v>
      </c>
      <c r="LZ63" s="45">
        <f t="shared" si="1024"/>
        <v>0</v>
      </c>
      <c r="MA63" s="45">
        <f t="shared" si="1024"/>
        <v>0</v>
      </c>
      <c r="MB63" s="45">
        <f t="shared" si="1024"/>
        <v>0</v>
      </c>
      <c r="MC63" s="45">
        <f t="shared" si="1024"/>
        <v>0</v>
      </c>
      <c r="MD63" s="45">
        <f t="shared" si="1024"/>
        <v>0</v>
      </c>
      <c r="ME63" s="45">
        <f t="shared" si="1024"/>
        <v>0</v>
      </c>
      <c r="MF63" s="45">
        <f t="shared" si="1024"/>
        <v>0</v>
      </c>
      <c r="MG63" s="45">
        <f t="shared" si="1024"/>
        <v>0</v>
      </c>
      <c r="MH63" s="45">
        <f t="shared" si="1024"/>
        <v>0</v>
      </c>
      <c r="MI63" s="45">
        <f t="shared" si="1024"/>
        <v>0</v>
      </c>
      <c r="MJ63" s="45">
        <f t="shared" si="1024"/>
        <v>0</v>
      </c>
      <c r="MK63" s="45">
        <f t="shared" si="1024"/>
        <v>0</v>
      </c>
      <c r="ML63" s="45">
        <f t="shared" si="1024"/>
        <v>0</v>
      </c>
      <c r="MM63" s="45">
        <f t="shared" si="1024"/>
        <v>0</v>
      </c>
      <c r="MN63" s="45">
        <f t="shared" si="1024"/>
        <v>0</v>
      </c>
      <c r="MO63" s="45">
        <f t="shared" si="1024"/>
        <v>0</v>
      </c>
      <c r="MP63" s="45">
        <f t="shared" si="1024"/>
        <v>0</v>
      </c>
      <c r="MQ63" s="45">
        <f t="shared" si="1024"/>
        <v>0</v>
      </c>
      <c r="MR63" s="45">
        <f t="shared" si="1024"/>
        <v>0</v>
      </c>
      <c r="MS63" s="45">
        <f t="shared" si="1024"/>
        <v>0</v>
      </c>
      <c r="MT63" s="45">
        <f t="shared" si="1024"/>
        <v>0</v>
      </c>
      <c r="MU63" s="45">
        <f t="shared" si="1024"/>
        <v>0</v>
      </c>
      <c r="MV63" s="45">
        <f t="shared" si="1024"/>
        <v>0</v>
      </c>
      <c r="MW63" s="45">
        <f t="shared" si="1024"/>
        <v>0</v>
      </c>
      <c r="MX63" s="45">
        <f t="shared" si="1024"/>
        <v>0</v>
      </c>
      <c r="MY63" s="45">
        <f t="shared" si="1024"/>
        <v>0</v>
      </c>
      <c r="MZ63" s="45">
        <f t="shared" si="1024"/>
        <v>0</v>
      </c>
      <c r="NA63" s="45">
        <f t="shared" si="1024"/>
        <v>0</v>
      </c>
      <c r="NB63" s="45">
        <f t="shared" si="1024"/>
        <v>0</v>
      </c>
      <c r="NC63" s="45">
        <f t="shared" si="1024"/>
        <v>0</v>
      </c>
      <c r="ND63" s="45">
        <f t="shared" si="1024"/>
        <v>0</v>
      </c>
      <c r="NE63" s="45">
        <f t="shared" si="1024"/>
        <v>0</v>
      </c>
      <c r="NF63" s="45">
        <f t="shared" si="1024"/>
        <v>0</v>
      </c>
      <c r="NG63" s="45">
        <f t="shared" si="1024"/>
        <v>0</v>
      </c>
      <c r="NH63" s="45">
        <f t="shared" si="1024"/>
        <v>0</v>
      </c>
      <c r="NI63" s="45">
        <f t="shared" si="1024"/>
        <v>0</v>
      </c>
      <c r="NJ63" s="45">
        <f t="shared" si="1024"/>
        <v>0</v>
      </c>
      <c r="NK63" s="45">
        <f t="shared" si="1024"/>
        <v>0</v>
      </c>
      <c r="NL63" s="45">
        <f t="shared" si="1024"/>
        <v>0</v>
      </c>
      <c r="NM63" s="45">
        <f t="shared" si="1024"/>
        <v>0</v>
      </c>
      <c r="NN63" s="45">
        <f t="shared" si="1024"/>
        <v>0</v>
      </c>
      <c r="NO63" s="45">
        <f t="shared" si="1024"/>
        <v>0</v>
      </c>
      <c r="NP63" s="45">
        <f t="shared" si="1024"/>
        <v>0</v>
      </c>
      <c r="NQ63" s="45">
        <f t="shared" si="1024"/>
        <v>0</v>
      </c>
      <c r="NR63" s="45">
        <f t="shared" si="1024"/>
        <v>0</v>
      </c>
      <c r="NS63" s="45">
        <f t="shared" si="1024"/>
        <v>0</v>
      </c>
      <c r="NT63" s="45">
        <f t="shared" si="1024"/>
        <v>0</v>
      </c>
      <c r="NU63" s="45">
        <f t="shared" si="1024"/>
        <v>0</v>
      </c>
      <c r="NV63" s="45">
        <f t="shared" ref="NV63:QG63" si="1025">IFERROR(NV40*NV18/NV48,0)</f>
        <v>0</v>
      </c>
      <c r="NW63" s="45">
        <f t="shared" si="1025"/>
        <v>0</v>
      </c>
      <c r="NX63" s="45">
        <f t="shared" si="1025"/>
        <v>0</v>
      </c>
      <c r="NY63" s="45">
        <f t="shared" si="1025"/>
        <v>0</v>
      </c>
      <c r="NZ63" s="45">
        <f t="shared" si="1025"/>
        <v>0</v>
      </c>
      <c r="OA63" s="45">
        <f t="shared" si="1025"/>
        <v>0</v>
      </c>
      <c r="OB63" s="45">
        <f t="shared" si="1025"/>
        <v>0</v>
      </c>
      <c r="OC63" s="45">
        <f t="shared" si="1025"/>
        <v>0</v>
      </c>
      <c r="OD63" s="45">
        <f t="shared" si="1025"/>
        <v>0</v>
      </c>
      <c r="OE63" s="45">
        <f t="shared" si="1025"/>
        <v>0</v>
      </c>
      <c r="OF63" s="45">
        <f t="shared" si="1025"/>
        <v>0</v>
      </c>
      <c r="OG63" s="45">
        <f t="shared" si="1025"/>
        <v>0</v>
      </c>
      <c r="OH63" s="45">
        <f t="shared" si="1025"/>
        <v>0</v>
      </c>
      <c r="OI63" s="45">
        <f t="shared" si="1025"/>
        <v>0</v>
      </c>
      <c r="OJ63" s="45">
        <f t="shared" si="1025"/>
        <v>0</v>
      </c>
      <c r="OK63" s="45">
        <f t="shared" si="1025"/>
        <v>0</v>
      </c>
      <c r="OL63" s="45">
        <f t="shared" si="1025"/>
        <v>0</v>
      </c>
      <c r="OM63" s="45">
        <f t="shared" si="1025"/>
        <v>0</v>
      </c>
      <c r="ON63" s="45">
        <f t="shared" si="1025"/>
        <v>0</v>
      </c>
      <c r="OO63" s="45">
        <f t="shared" si="1025"/>
        <v>0</v>
      </c>
      <c r="OP63" s="45">
        <f t="shared" si="1025"/>
        <v>0</v>
      </c>
      <c r="OQ63" s="45">
        <f t="shared" si="1025"/>
        <v>0</v>
      </c>
      <c r="OR63" s="45">
        <f t="shared" si="1025"/>
        <v>0</v>
      </c>
      <c r="OS63" s="45">
        <f t="shared" si="1025"/>
        <v>0</v>
      </c>
      <c r="OT63" s="45">
        <f t="shared" si="1025"/>
        <v>0</v>
      </c>
      <c r="OU63" s="45">
        <f t="shared" si="1025"/>
        <v>0</v>
      </c>
      <c r="OV63" s="45">
        <f t="shared" si="1025"/>
        <v>0</v>
      </c>
      <c r="OW63" s="45">
        <f t="shared" si="1025"/>
        <v>0</v>
      </c>
      <c r="OX63" s="45">
        <f t="shared" si="1025"/>
        <v>0</v>
      </c>
      <c r="OY63" s="45">
        <f t="shared" si="1025"/>
        <v>0</v>
      </c>
      <c r="OZ63" s="45">
        <f t="shared" si="1025"/>
        <v>0</v>
      </c>
      <c r="PA63" s="45">
        <f t="shared" si="1025"/>
        <v>0</v>
      </c>
      <c r="PB63" s="45">
        <f t="shared" si="1025"/>
        <v>0</v>
      </c>
      <c r="PC63" s="45">
        <f t="shared" si="1025"/>
        <v>0</v>
      </c>
      <c r="PD63" s="45">
        <f t="shared" si="1025"/>
        <v>0</v>
      </c>
      <c r="PE63" s="45">
        <f t="shared" si="1025"/>
        <v>0</v>
      </c>
      <c r="PF63" s="45">
        <f t="shared" si="1025"/>
        <v>0</v>
      </c>
      <c r="PG63" s="45">
        <f t="shared" si="1025"/>
        <v>0</v>
      </c>
      <c r="PH63" s="45">
        <f t="shared" si="1025"/>
        <v>0</v>
      </c>
      <c r="PI63" s="45">
        <f t="shared" si="1025"/>
        <v>0</v>
      </c>
      <c r="PJ63" s="45">
        <f t="shared" si="1025"/>
        <v>0</v>
      </c>
      <c r="PK63" s="45">
        <f t="shared" si="1025"/>
        <v>0</v>
      </c>
      <c r="PL63" s="45">
        <f t="shared" si="1025"/>
        <v>0</v>
      </c>
      <c r="PM63" s="45">
        <f t="shared" si="1025"/>
        <v>0</v>
      </c>
      <c r="PN63" s="45">
        <f t="shared" si="1025"/>
        <v>0</v>
      </c>
      <c r="PO63" s="45">
        <f t="shared" si="1025"/>
        <v>0</v>
      </c>
      <c r="PP63" s="45">
        <f t="shared" si="1025"/>
        <v>0</v>
      </c>
      <c r="PQ63" s="45">
        <f t="shared" si="1025"/>
        <v>0</v>
      </c>
      <c r="PR63" s="45">
        <f t="shared" si="1025"/>
        <v>0</v>
      </c>
      <c r="PS63" s="45">
        <f t="shared" si="1025"/>
        <v>0</v>
      </c>
      <c r="PT63" s="45">
        <f t="shared" si="1025"/>
        <v>0</v>
      </c>
      <c r="PU63" s="45">
        <f t="shared" si="1025"/>
        <v>0</v>
      </c>
      <c r="PV63" s="45">
        <f t="shared" si="1025"/>
        <v>0</v>
      </c>
      <c r="PW63" s="45">
        <f t="shared" si="1025"/>
        <v>0</v>
      </c>
      <c r="PX63" s="45">
        <f t="shared" si="1025"/>
        <v>0</v>
      </c>
      <c r="PY63" s="45">
        <f t="shared" si="1025"/>
        <v>0</v>
      </c>
      <c r="PZ63" s="45">
        <f t="shared" si="1025"/>
        <v>0</v>
      </c>
      <c r="QA63" s="45">
        <f t="shared" si="1025"/>
        <v>0</v>
      </c>
      <c r="QB63" s="45">
        <f t="shared" si="1025"/>
        <v>0</v>
      </c>
      <c r="QC63" s="45">
        <f t="shared" si="1025"/>
        <v>0</v>
      </c>
      <c r="QD63" s="45">
        <f t="shared" si="1025"/>
        <v>0</v>
      </c>
      <c r="QE63" s="45">
        <f t="shared" si="1025"/>
        <v>0</v>
      </c>
      <c r="QF63" s="45">
        <f t="shared" si="1025"/>
        <v>0</v>
      </c>
      <c r="QG63" s="45">
        <f t="shared" si="1025"/>
        <v>0</v>
      </c>
      <c r="QH63" s="45">
        <f t="shared" ref="QH63:SS63" si="1026">IFERROR(QH40*QH18/QH48,0)</f>
        <v>0</v>
      </c>
      <c r="QI63" s="45">
        <f t="shared" si="1026"/>
        <v>0</v>
      </c>
      <c r="QJ63" s="45">
        <f t="shared" si="1026"/>
        <v>0</v>
      </c>
      <c r="QK63" s="45">
        <f t="shared" si="1026"/>
        <v>0</v>
      </c>
      <c r="QL63" s="45">
        <f t="shared" si="1026"/>
        <v>0</v>
      </c>
      <c r="QM63" s="45">
        <f t="shared" si="1026"/>
        <v>0</v>
      </c>
      <c r="QN63" s="45">
        <f t="shared" si="1026"/>
        <v>0</v>
      </c>
      <c r="QO63" s="45">
        <f t="shared" si="1026"/>
        <v>0</v>
      </c>
      <c r="QP63" s="45">
        <f t="shared" si="1026"/>
        <v>0</v>
      </c>
      <c r="QQ63" s="45">
        <f t="shared" si="1026"/>
        <v>0</v>
      </c>
      <c r="QR63" s="45">
        <f t="shared" si="1026"/>
        <v>0</v>
      </c>
      <c r="QS63" s="45">
        <f t="shared" si="1026"/>
        <v>0</v>
      </c>
      <c r="QT63" s="45">
        <f t="shared" si="1026"/>
        <v>0</v>
      </c>
      <c r="QU63" s="45">
        <f t="shared" si="1026"/>
        <v>0</v>
      </c>
      <c r="QV63" s="45">
        <f t="shared" si="1026"/>
        <v>0</v>
      </c>
      <c r="QW63" s="45">
        <f t="shared" si="1026"/>
        <v>0</v>
      </c>
      <c r="QX63" s="45">
        <f t="shared" si="1026"/>
        <v>0</v>
      </c>
      <c r="QY63" s="45">
        <f t="shared" si="1026"/>
        <v>0</v>
      </c>
      <c r="QZ63" s="45">
        <f t="shared" si="1026"/>
        <v>0</v>
      </c>
      <c r="RA63" s="45">
        <f t="shared" si="1026"/>
        <v>0</v>
      </c>
      <c r="RB63" s="45">
        <f t="shared" si="1026"/>
        <v>0</v>
      </c>
      <c r="RC63" s="45">
        <f t="shared" si="1026"/>
        <v>0</v>
      </c>
      <c r="RD63" s="45">
        <f t="shared" si="1026"/>
        <v>0</v>
      </c>
      <c r="RE63" s="45">
        <f t="shared" si="1026"/>
        <v>0</v>
      </c>
      <c r="RF63" s="45">
        <f t="shared" si="1026"/>
        <v>0</v>
      </c>
      <c r="RG63" s="45">
        <f t="shared" si="1026"/>
        <v>0</v>
      </c>
      <c r="RH63" s="45">
        <f t="shared" si="1026"/>
        <v>0</v>
      </c>
      <c r="RI63" s="45">
        <f t="shared" si="1026"/>
        <v>0</v>
      </c>
      <c r="RJ63" s="45">
        <f t="shared" si="1026"/>
        <v>0</v>
      </c>
      <c r="RK63" s="45">
        <f t="shared" si="1026"/>
        <v>0</v>
      </c>
      <c r="RL63" s="45">
        <f t="shared" si="1026"/>
        <v>0</v>
      </c>
      <c r="RM63" s="45">
        <f t="shared" si="1026"/>
        <v>0</v>
      </c>
      <c r="RN63" s="45">
        <f t="shared" si="1026"/>
        <v>0</v>
      </c>
      <c r="RO63" s="45">
        <f t="shared" si="1026"/>
        <v>0</v>
      </c>
      <c r="RP63" s="45">
        <f t="shared" si="1026"/>
        <v>0</v>
      </c>
      <c r="RQ63" s="45">
        <f t="shared" si="1026"/>
        <v>0</v>
      </c>
      <c r="RR63" s="45">
        <f t="shared" si="1026"/>
        <v>0</v>
      </c>
      <c r="RS63" s="45">
        <f t="shared" si="1026"/>
        <v>0</v>
      </c>
      <c r="RT63" s="45">
        <f t="shared" si="1026"/>
        <v>0</v>
      </c>
      <c r="RU63" s="45">
        <f t="shared" si="1026"/>
        <v>0</v>
      </c>
      <c r="RV63" s="45">
        <f t="shared" si="1026"/>
        <v>0</v>
      </c>
      <c r="RW63" s="45">
        <f t="shared" si="1026"/>
        <v>0</v>
      </c>
      <c r="RX63" s="45">
        <f t="shared" si="1026"/>
        <v>0</v>
      </c>
      <c r="RY63" s="45">
        <f t="shared" si="1026"/>
        <v>0</v>
      </c>
      <c r="RZ63" s="45">
        <f t="shared" si="1026"/>
        <v>0</v>
      </c>
      <c r="SA63" s="45">
        <f t="shared" si="1026"/>
        <v>0</v>
      </c>
      <c r="SB63" s="45">
        <f t="shared" si="1026"/>
        <v>0</v>
      </c>
      <c r="SC63" s="45">
        <f t="shared" si="1026"/>
        <v>0</v>
      </c>
      <c r="SD63" s="45">
        <f t="shared" si="1026"/>
        <v>0</v>
      </c>
      <c r="SE63" s="45">
        <f t="shared" si="1026"/>
        <v>0</v>
      </c>
      <c r="SF63" s="45">
        <f t="shared" si="1026"/>
        <v>0</v>
      </c>
      <c r="SG63" s="45">
        <f t="shared" si="1026"/>
        <v>0</v>
      </c>
      <c r="SH63" s="45">
        <f t="shared" si="1026"/>
        <v>0</v>
      </c>
      <c r="SI63" s="45">
        <f t="shared" si="1026"/>
        <v>0</v>
      </c>
      <c r="SJ63" s="45">
        <f t="shared" si="1026"/>
        <v>0</v>
      </c>
      <c r="SK63" s="45">
        <f t="shared" si="1026"/>
        <v>0</v>
      </c>
      <c r="SL63" s="45">
        <f t="shared" si="1026"/>
        <v>0</v>
      </c>
      <c r="SM63" s="45">
        <f t="shared" si="1026"/>
        <v>0</v>
      </c>
      <c r="SN63" s="45">
        <f t="shared" si="1026"/>
        <v>0</v>
      </c>
      <c r="SO63" s="45">
        <f t="shared" si="1026"/>
        <v>0</v>
      </c>
      <c r="SP63" s="45">
        <f t="shared" si="1026"/>
        <v>0</v>
      </c>
      <c r="SQ63" s="45">
        <f t="shared" si="1026"/>
        <v>0</v>
      </c>
      <c r="SR63" s="45">
        <f t="shared" si="1026"/>
        <v>0</v>
      </c>
      <c r="SS63" s="45">
        <f t="shared" si="1026"/>
        <v>0</v>
      </c>
      <c r="ST63" s="45">
        <f t="shared" ref="ST63:VE63" si="1027">IFERROR(ST40*ST18/ST48,0)</f>
        <v>0</v>
      </c>
      <c r="SU63" s="45">
        <f t="shared" si="1027"/>
        <v>0</v>
      </c>
      <c r="SV63" s="45">
        <f t="shared" si="1027"/>
        <v>0</v>
      </c>
      <c r="SW63" s="45">
        <f t="shared" si="1027"/>
        <v>0</v>
      </c>
      <c r="SX63" s="45">
        <f t="shared" si="1027"/>
        <v>0</v>
      </c>
      <c r="SY63" s="45">
        <f t="shared" si="1027"/>
        <v>0</v>
      </c>
      <c r="SZ63" s="45">
        <f t="shared" si="1027"/>
        <v>0</v>
      </c>
      <c r="TA63" s="45">
        <f t="shared" si="1027"/>
        <v>0</v>
      </c>
      <c r="TB63" s="45">
        <f t="shared" si="1027"/>
        <v>0</v>
      </c>
      <c r="TC63" s="45">
        <f t="shared" si="1027"/>
        <v>0</v>
      </c>
      <c r="TD63" s="45">
        <f t="shared" si="1027"/>
        <v>0</v>
      </c>
      <c r="TE63" s="45">
        <f t="shared" si="1027"/>
        <v>0</v>
      </c>
      <c r="TF63" s="45">
        <f t="shared" si="1027"/>
        <v>0</v>
      </c>
      <c r="TG63" s="45">
        <f t="shared" si="1027"/>
        <v>0</v>
      </c>
      <c r="TH63" s="45">
        <f t="shared" si="1027"/>
        <v>0</v>
      </c>
      <c r="TI63" s="45">
        <f t="shared" si="1027"/>
        <v>0</v>
      </c>
      <c r="TJ63" s="45">
        <f t="shared" si="1027"/>
        <v>0</v>
      </c>
      <c r="TK63" s="45">
        <f t="shared" si="1027"/>
        <v>0</v>
      </c>
      <c r="TL63" s="45">
        <f t="shared" si="1027"/>
        <v>0</v>
      </c>
      <c r="TM63" s="45">
        <f t="shared" si="1027"/>
        <v>0</v>
      </c>
      <c r="TN63" s="45">
        <f t="shared" si="1027"/>
        <v>0</v>
      </c>
      <c r="TO63" s="45">
        <f t="shared" si="1027"/>
        <v>0</v>
      </c>
      <c r="TP63" s="45">
        <f t="shared" si="1027"/>
        <v>0</v>
      </c>
      <c r="TQ63" s="45">
        <f t="shared" si="1027"/>
        <v>0</v>
      </c>
      <c r="TR63" s="45">
        <f t="shared" si="1027"/>
        <v>0</v>
      </c>
      <c r="TS63" s="45">
        <f t="shared" si="1027"/>
        <v>0</v>
      </c>
      <c r="TT63" s="45">
        <f t="shared" si="1027"/>
        <v>0</v>
      </c>
      <c r="TU63" s="45">
        <f t="shared" si="1027"/>
        <v>0</v>
      </c>
      <c r="TV63" s="45">
        <f t="shared" si="1027"/>
        <v>0</v>
      </c>
      <c r="TW63" s="45">
        <f t="shared" si="1027"/>
        <v>0</v>
      </c>
      <c r="TX63" s="45">
        <f t="shared" si="1027"/>
        <v>0</v>
      </c>
      <c r="TY63" s="45">
        <f t="shared" si="1027"/>
        <v>0</v>
      </c>
      <c r="TZ63" s="45">
        <f t="shared" si="1027"/>
        <v>0</v>
      </c>
      <c r="UA63" s="45">
        <f t="shared" si="1027"/>
        <v>0</v>
      </c>
      <c r="UB63" s="45">
        <f t="shared" si="1027"/>
        <v>0</v>
      </c>
      <c r="UC63" s="45">
        <f t="shared" si="1027"/>
        <v>0</v>
      </c>
      <c r="UD63" s="45">
        <f t="shared" si="1027"/>
        <v>0</v>
      </c>
      <c r="UE63" s="45">
        <f t="shared" si="1027"/>
        <v>0</v>
      </c>
      <c r="UF63" s="45">
        <f t="shared" si="1027"/>
        <v>0</v>
      </c>
      <c r="UG63" s="45">
        <f t="shared" si="1027"/>
        <v>0</v>
      </c>
      <c r="UH63" s="45">
        <f t="shared" si="1027"/>
        <v>0</v>
      </c>
      <c r="UI63" s="45">
        <f t="shared" si="1027"/>
        <v>0</v>
      </c>
      <c r="UJ63" s="45">
        <f t="shared" si="1027"/>
        <v>0</v>
      </c>
      <c r="UK63" s="45">
        <f t="shared" si="1027"/>
        <v>0</v>
      </c>
      <c r="UL63" s="45">
        <f t="shared" si="1027"/>
        <v>0</v>
      </c>
      <c r="UM63" s="45">
        <f t="shared" si="1027"/>
        <v>0</v>
      </c>
      <c r="UN63" s="45">
        <f t="shared" si="1027"/>
        <v>0</v>
      </c>
      <c r="UO63" s="45">
        <f t="shared" si="1027"/>
        <v>0</v>
      </c>
      <c r="UP63" s="45">
        <f t="shared" si="1027"/>
        <v>0</v>
      </c>
      <c r="UQ63" s="45">
        <f t="shared" si="1027"/>
        <v>0</v>
      </c>
      <c r="UR63" s="45">
        <f t="shared" si="1027"/>
        <v>0</v>
      </c>
      <c r="US63" s="45">
        <f t="shared" si="1027"/>
        <v>0</v>
      </c>
      <c r="UT63" s="45">
        <f t="shared" si="1027"/>
        <v>0</v>
      </c>
      <c r="UU63" s="45">
        <f t="shared" si="1027"/>
        <v>0</v>
      </c>
      <c r="UV63" s="45">
        <f t="shared" si="1027"/>
        <v>0</v>
      </c>
      <c r="UW63" s="45">
        <f t="shared" si="1027"/>
        <v>0</v>
      </c>
      <c r="UX63" s="45">
        <f t="shared" si="1027"/>
        <v>0</v>
      </c>
      <c r="UY63" s="45">
        <f t="shared" si="1027"/>
        <v>0</v>
      </c>
      <c r="UZ63" s="45">
        <f t="shared" si="1027"/>
        <v>0</v>
      </c>
      <c r="VA63" s="45">
        <f t="shared" si="1027"/>
        <v>0</v>
      </c>
      <c r="VB63" s="45">
        <f t="shared" si="1027"/>
        <v>0</v>
      </c>
      <c r="VC63" s="45">
        <f t="shared" si="1027"/>
        <v>0</v>
      </c>
      <c r="VD63" s="45">
        <f t="shared" si="1027"/>
        <v>0</v>
      </c>
      <c r="VE63" s="45">
        <f t="shared" si="1027"/>
        <v>0</v>
      </c>
      <c r="VF63" s="45">
        <f t="shared" ref="VF63:XQ63" si="1028">IFERROR(VF40*VF18/VF48,0)</f>
        <v>0</v>
      </c>
      <c r="VG63" s="45">
        <f t="shared" si="1028"/>
        <v>0</v>
      </c>
      <c r="VH63" s="45">
        <f t="shared" si="1028"/>
        <v>0</v>
      </c>
      <c r="VI63" s="45">
        <f t="shared" si="1028"/>
        <v>0</v>
      </c>
      <c r="VJ63" s="45">
        <f t="shared" si="1028"/>
        <v>0</v>
      </c>
      <c r="VK63" s="45">
        <f t="shared" si="1028"/>
        <v>0</v>
      </c>
      <c r="VL63" s="45">
        <f t="shared" si="1028"/>
        <v>0</v>
      </c>
      <c r="VM63" s="45">
        <f t="shared" si="1028"/>
        <v>0</v>
      </c>
      <c r="VN63" s="45">
        <f t="shared" si="1028"/>
        <v>0</v>
      </c>
      <c r="VO63" s="45">
        <f t="shared" si="1028"/>
        <v>0</v>
      </c>
      <c r="VP63" s="45">
        <f t="shared" si="1028"/>
        <v>0</v>
      </c>
      <c r="VQ63" s="45">
        <f t="shared" si="1028"/>
        <v>0</v>
      </c>
      <c r="VR63" s="45">
        <f t="shared" si="1028"/>
        <v>0</v>
      </c>
      <c r="VS63" s="45">
        <f t="shared" si="1028"/>
        <v>0</v>
      </c>
      <c r="VT63" s="45">
        <f t="shared" si="1028"/>
        <v>0</v>
      </c>
      <c r="VU63" s="45">
        <f t="shared" si="1028"/>
        <v>0</v>
      </c>
      <c r="VV63" s="45">
        <f t="shared" si="1028"/>
        <v>0</v>
      </c>
      <c r="VW63" s="45">
        <f t="shared" si="1028"/>
        <v>0</v>
      </c>
      <c r="VX63" s="45">
        <f t="shared" si="1028"/>
        <v>0</v>
      </c>
      <c r="VY63" s="45">
        <f t="shared" si="1028"/>
        <v>0</v>
      </c>
      <c r="VZ63" s="45">
        <f t="shared" si="1028"/>
        <v>0</v>
      </c>
      <c r="WA63" s="45">
        <f t="shared" si="1028"/>
        <v>0</v>
      </c>
      <c r="WB63" s="45">
        <f t="shared" si="1028"/>
        <v>0</v>
      </c>
      <c r="WC63" s="45">
        <f t="shared" si="1028"/>
        <v>0</v>
      </c>
      <c r="WD63" s="45">
        <f t="shared" si="1028"/>
        <v>0</v>
      </c>
      <c r="WE63" s="45">
        <f t="shared" si="1028"/>
        <v>0</v>
      </c>
      <c r="WF63" s="45">
        <f t="shared" si="1028"/>
        <v>0</v>
      </c>
      <c r="WG63" s="45">
        <f t="shared" si="1028"/>
        <v>0</v>
      </c>
      <c r="WH63" s="45">
        <f t="shared" si="1028"/>
        <v>0</v>
      </c>
      <c r="WI63" s="45">
        <f t="shared" si="1028"/>
        <v>0</v>
      </c>
      <c r="WJ63" s="45">
        <f t="shared" si="1028"/>
        <v>0</v>
      </c>
      <c r="WK63" s="45">
        <f t="shared" si="1028"/>
        <v>0</v>
      </c>
      <c r="WL63" s="45">
        <f t="shared" si="1028"/>
        <v>0</v>
      </c>
      <c r="WM63" s="45">
        <f t="shared" si="1028"/>
        <v>0</v>
      </c>
      <c r="WN63" s="45">
        <f t="shared" si="1028"/>
        <v>0</v>
      </c>
      <c r="WO63" s="45">
        <f t="shared" si="1028"/>
        <v>0</v>
      </c>
      <c r="WP63" s="45">
        <f t="shared" si="1028"/>
        <v>0</v>
      </c>
      <c r="WQ63" s="45">
        <f t="shared" si="1028"/>
        <v>0</v>
      </c>
      <c r="WR63" s="45">
        <f t="shared" si="1028"/>
        <v>0</v>
      </c>
      <c r="WS63" s="45">
        <f t="shared" si="1028"/>
        <v>0</v>
      </c>
      <c r="WT63" s="45">
        <f t="shared" si="1028"/>
        <v>0</v>
      </c>
      <c r="WU63" s="45">
        <f t="shared" si="1028"/>
        <v>0</v>
      </c>
      <c r="WV63" s="45">
        <f t="shared" si="1028"/>
        <v>0</v>
      </c>
      <c r="WW63" s="45">
        <f t="shared" si="1028"/>
        <v>0</v>
      </c>
      <c r="WX63" s="45">
        <f t="shared" si="1028"/>
        <v>0</v>
      </c>
      <c r="WY63" s="45">
        <f t="shared" si="1028"/>
        <v>0</v>
      </c>
      <c r="WZ63" s="45">
        <f t="shared" si="1028"/>
        <v>0</v>
      </c>
      <c r="XA63" s="45">
        <f t="shared" si="1028"/>
        <v>0</v>
      </c>
      <c r="XB63" s="45">
        <f t="shared" si="1028"/>
        <v>0</v>
      </c>
      <c r="XC63" s="45">
        <f t="shared" si="1028"/>
        <v>0</v>
      </c>
      <c r="XD63" s="45">
        <f t="shared" si="1028"/>
        <v>0</v>
      </c>
      <c r="XE63" s="45">
        <f t="shared" si="1028"/>
        <v>0</v>
      </c>
      <c r="XF63" s="45">
        <f t="shared" si="1028"/>
        <v>0</v>
      </c>
      <c r="XG63" s="45">
        <f t="shared" si="1028"/>
        <v>0</v>
      </c>
      <c r="XH63" s="45">
        <f t="shared" si="1028"/>
        <v>0</v>
      </c>
      <c r="XI63" s="45">
        <f t="shared" si="1028"/>
        <v>0</v>
      </c>
      <c r="XJ63" s="45">
        <f t="shared" si="1028"/>
        <v>0</v>
      </c>
      <c r="XK63" s="45">
        <f t="shared" si="1028"/>
        <v>0</v>
      </c>
      <c r="XL63" s="45">
        <f t="shared" si="1028"/>
        <v>0</v>
      </c>
      <c r="XM63" s="45">
        <f t="shared" si="1028"/>
        <v>0</v>
      </c>
      <c r="XN63" s="45">
        <f t="shared" si="1028"/>
        <v>0</v>
      </c>
      <c r="XO63" s="45">
        <f t="shared" si="1028"/>
        <v>0</v>
      </c>
      <c r="XP63" s="45">
        <f t="shared" si="1028"/>
        <v>0</v>
      </c>
      <c r="XQ63" s="45">
        <f t="shared" si="1028"/>
        <v>0</v>
      </c>
      <c r="XR63" s="45">
        <f t="shared" ref="XR63:AAC63" si="1029">IFERROR(XR40*XR18/XR48,0)</f>
        <v>0</v>
      </c>
      <c r="XS63" s="45">
        <f t="shared" si="1029"/>
        <v>0</v>
      </c>
      <c r="XT63" s="45">
        <f t="shared" si="1029"/>
        <v>0</v>
      </c>
      <c r="XU63" s="45">
        <f t="shared" si="1029"/>
        <v>0</v>
      </c>
      <c r="XV63" s="45">
        <f t="shared" si="1029"/>
        <v>0</v>
      </c>
      <c r="XW63" s="45">
        <f t="shared" si="1029"/>
        <v>0</v>
      </c>
      <c r="XX63" s="45">
        <f t="shared" si="1029"/>
        <v>0</v>
      </c>
      <c r="XY63" s="45">
        <f t="shared" si="1029"/>
        <v>0</v>
      </c>
      <c r="XZ63" s="45">
        <f t="shared" si="1029"/>
        <v>0</v>
      </c>
      <c r="YA63" s="45">
        <f t="shared" si="1029"/>
        <v>0</v>
      </c>
      <c r="YB63" s="45">
        <f t="shared" si="1029"/>
        <v>0</v>
      </c>
      <c r="YC63" s="45">
        <f t="shared" si="1029"/>
        <v>0</v>
      </c>
      <c r="YD63" s="45">
        <f t="shared" si="1029"/>
        <v>0</v>
      </c>
      <c r="YE63" s="45">
        <f t="shared" si="1029"/>
        <v>0</v>
      </c>
      <c r="YF63" s="45">
        <f t="shared" si="1029"/>
        <v>0</v>
      </c>
      <c r="YG63" s="45">
        <f t="shared" si="1029"/>
        <v>0</v>
      </c>
      <c r="YH63" s="45">
        <f t="shared" si="1029"/>
        <v>0</v>
      </c>
      <c r="YI63" s="45">
        <f t="shared" si="1029"/>
        <v>0</v>
      </c>
      <c r="YJ63" s="45">
        <f t="shared" si="1029"/>
        <v>0</v>
      </c>
      <c r="YK63" s="45">
        <f t="shared" si="1029"/>
        <v>0</v>
      </c>
      <c r="YL63" s="45">
        <f t="shared" si="1029"/>
        <v>0</v>
      </c>
      <c r="YM63" s="45">
        <f t="shared" si="1029"/>
        <v>0</v>
      </c>
      <c r="YN63" s="45">
        <f t="shared" si="1029"/>
        <v>0</v>
      </c>
      <c r="YO63" s="45">
        <f t="shared" si="1029"/>
        <v>0</v>
      </c>
      <c r="YP63" s="45">
        <f t="shared" si="1029"/>
        <v>0</v>
      </c>
      <c r="YQ63" s="45">
        <f t="shared" si="1029"/>
        <v>0</v>
      </c>
      <c r="YR63" s="45">
        <f t="shared" si="1029"/>
        <v>0</v>
      </c>
      <c r="YS63" s="45">
        <f t="shared" si="1029"/>
        <v>0</v>
      </c>
      <c r="YT63" s="45">
        <f t="shared" si="1029"/>
        <v>0</v>
      </c>
      <c r="YU63" s="45">
        <f t="shared" si="1029"/>
        <v>0</v>
      </c>
      <c r="YV63" s="45">
        <f t="shared" si="1029"/>
        <v>0</v>
      </c>
      <c r="YW63" s="45">
        <f t="shared" si="1029"/>
        <v>0</v>
      </c>
      <c r="YX63" s="45">
        <f t="shared" si="1029"/>
        <v>0</v>
      </c>
      <c r="YY63" s="45">
        <f t="shared" si="1029"/>
        <v>0</v>
      </c>
      <c r="YZ63" s="45">
        <f t="shared" si="1029"/>
        <v>0</v>
      </c>
      <c r="ZA63" s="45">
        <f t="shared" si="1029"/>
        <v>0</v>
      </c>
      <c r="ZB63" s="45">
        <f t="shared" si="1029"/>
        <v>0</v>
      </c>
      <c r="ZC63" s="45">
        <f t="shared" si="1029"/>
        <v>0</v>
      </c>
      <c r="ZD63" s="45">
        <f t="shared" si="1029"/>
        <v>0</v>
      </c>
      <c r="ZE63" s="45">
        <f t="shared" si="1029"/>
        <v>0</v>
      </c>
      <c r="ZF63" s="45">
        <f t="shared" si="1029"/>
        <v>0</v>
      </c>
      <c r="ZG63" s="45">
        <f t="shared" si="1029"/>
        <v>0</v>
      </c>
      <c r="ZH63" s="45">
        <f t="shared" si="1029"/>
        <v>0</v>
      </c>
      <c r="ZI63" s="45">
        <f t="shared" si="1029"/>
        <v>0</v>
      </c>
      <c r="ZJ63" s="45">
        <f t="shared" si="1029"/>
        <v>0</v>
      </c>
      <c r="ZK63" s="45">
        <f t="shared" si="1029"/>
        <v>0</v>
      </c>
      <c r="ZL63" s="45">
        <f t="shared" si="1029"/>
        <v>0</v>
      </c>
      <c r="ZM63" s="45">
        <f t="shared" si="1029"/>
        <v>0</v>
      </c>
      <c r="ZN63" s="45">
        <f t="shared" si="1029"/>
        <v>0</v>
      </c>
      <c r="ZO63" s="45">
        <f t="shared" si="1029"/>
        <v>0</v>
      </c>
      <c r="ZP63" s="45">
        <f t="shared" si="1029"/>
        <v>0</v>
      </c>
      <c r="ZQ63" s="45">
        <f t="shared" si="1029"/>
        <v>0</v>
      </c>
      <c r="ZR63" s="45">
        <f t="shared" si="1029"/>
        <v>0</v>
      </c>
      <c r="ZS63" s="45">
        <f t="shared" si="1029"/>
        <v>0</v>
      </c>
      <c r="ZT63" s="45">
        <f t="shared" si="1029"/>
        <v>0</v>
      </c>
      <c r="ZU63" s="45">
        <f t="shared" si="1029"/>
        <v>0</v>
      </c>
      <c r="ZV63" s="45">
        <f t="shared" si="1029"/>
        <v>0</v>
      </c>
      <c r="ZW63" s="45">
        <f t="shared" si="1029"/>
        <v>0</v>
      </c>
      <c r="ZX63" s="45">
        <f t="shared" si="1029"/>
        <v>0</v>
      </c>
      <c r="ZY63" s="45">
        <f t="shared" si="1029"/>
        <v>0</v>
      </c>
      <c r="ZZ63" s="45">
        <f t="shared" si="1029"/>
        <v>0</v>
      </c>
      <c r="AAA63" s="45">
        <f t="shared" si="1029"/>
        <v>0</v>
      </c>
      <c r="AAB63" s="45">
        <f t="shared" si="1029"/>
        <v>0</v>
      </c>
      <c r="AAC63" s="45">
        <f t="shared" si="1029"/>
        <v>0</v>
      </c>
      <c r="AAD63" s="45">
        <f t="shared" ref="AAD63:ACO63" si="1030">IFERROR(AAD40*AAD18/AAD48,0)</f>
        <v>0</v>
      </c>
      <c r="AAE63" s="45">
        <f t="shared" si="1030"/>
        <v>0</v>
      </c>
      <c r="AAF63" s="45">
        <f t="shared" si="1030"/>
        <v>0</v>
      </c>
      <c r="AAG63" s="45">
        <f t="shared" si="1030"/>
        <v>0</v>
      </c>
      <c r="AAH63" s="45">
        <f t="shared" si="1030"/>
        <v>0</v>
      </c>
      <c r="AAI63" s="45">
        <f t="shared" si="1030"/>
        <v>0</v>
      </c>
      <c r="AAJ63" s="45">
        <f t="shared" si="1030"/>
        <v>0</v>
      </c>
      <c r="AAK63" s="45">
        <f t="shared" si="1030"/>
        <v>0</v>
      </c>
      <c r="AAL63" s="45">
        <f t="shared" si="1030"/>
        <v>0</v>
      </c>
      <c r="AAM63" s="45">
        <f t="shared" si="1030"/>
        <v>0</v>
      </c>
      <c r="AAN63" s="45">
        <f t="shared" si="1030"/>
        <v>0</v>
      </c>
      <c r="AAO63" s="45">
        <f t="shared" si="1030"/>
        <v>0</v>
      </c>
      <c r="AAP63" s="45">
        <f t="shared" si="1030"/>
        <v>0</v>
      </c>
      <c r="AAQ63" s="45">
        <f t="shared" si="1030"/>
        <v>0</v>
      </c>
      <c r="AAR63" s="45">
        <f t="shared" si="1030"/>
        <v>0</v>
      </c>
      <c r="AAS63" s="45">
        <f t="shared" si="1030"/>
        <v>0</v>
      </c>
      <c r="AAT63" s="45">
        <f t="shared" si="1030"/>
        <v>0</v>
      </c>
      <c r="AAU63" s="45">
        <f t="shared" si="1030"/>
        <v>0</v>
      </c>
      <c r="AAV63" s="45">
        <f t="shared" si="1030"/>
        <v>0</v>
      </c>
      <c r="AAW63" s="45">
        <f t="shared" si="1030"/>
        <v>0</v>
      </c>
      <c r="AAX63" s="45">
        <f t="shared" si="1030"/>
        <v>0</v>
      </c>
      <c r="AAY63" s="45">
        <f t="shared" si="1030"/>
        <v>0</v>
      </c>
      <c r="AAZ63" s="45">
        <f t="shared" si="1030"/>
        <v>0</v>
      </c>
      <c r="ABA63" s="45">
        <f t="shared" si="1030"/>
        <v>0</v>
      </c>
      <c r="ABB63" s="45">
        <f t="shared" si="1030"/>
        <v>0</v>
      </c>
      <c r="ABC63" s="45">
        <f t="shared" si="1030"/>
        <v>0</v>
      </c>
      <c r="ABD63" s="45">
        <f t="shared" si="1030"/>
        <v>0</v>
      </c>
      <c r="ABE63" s="45">
        <f t="shared" si="1030"/>
        <v>0</v>
      </c>
      <c r="ABF63" s="45">
        <f t="shared" si="1030"/>
        <v>0</v>
      </c>
      <c r="ABG63" s="45">
        <f t="shared" si="1030"/>
        <v>0</v>
      </c>
      <c r="ABH63" s="45">
        <f t="shared" si="1030"/>
        <v>0</v>
      </c>
      <c r="ABI63" s="45">
        <f t="shared" si="1030"/>
        <v>0</v>
      </c>
      <c r="ABJ63" s="45">
        <f t="shared" si="1030"/>
        <v>0</v>
      </c>
      <c r="ABK63" s="45">
        <f t="shared" si="1030"/>
        <v>0</v>
      </c>
      <c r="ABL63" s="45">
        <f t="shared" si="1030"/>
        <v>0</v>
      </c>
      <c r="ABM63" s="45">
        <f t="shared" si="1030"/>
        <v>0</v>
      </c>
      <c r="ABN63" s="45">
        <f t="shared" si="1030"/>
        <v>0</v>
      </c>
      <c r="ABO63" s="45">
        <f t="shared" si="1030"/>
        <v>0</v>
      </c>
      <c r="ABP63" s="45">
        <f t="shared" si="1030"/>
        <v>0</v>
      </c>
      <c r="ABQ63" s="45">
        <f t="shared" si="1030"/>
        <v>0</v>
      </c>
      <c r="ABR63" s="45">
        <f t="shared" si="1030"/>
        <v>0</v>
      </c>
      <c r="ABS63" s="45">
        <f t="shared" si="1030"/>
        <v>0</v>
      </c>
      <c r="ABT63" s="45">
        <f t="shared" si="1030"/>
        <v>0</v>
      </c>
      <c r="ABU63" s="45">
        <f t="shared" si="1030"/>
        <v>0</v>
      </c>
      <c r="ABV63" s="45">
        <f t="shared" si="1030"/>
        <v>0</v>
      </c>
      <c r="ABW63" s="45">
        <f t="shared" si="1030"/>
        <v>0</v>
      </c>
      <c r="ABX63" s="45">
        <f t="shared" si="1030"/>
        <v>0</v>
      </c>
      <c r="ABY63" s="45">
        <f t="shared" si="1030"/>
        <v>0</v>
      </c>
      <c r="ABZ63" s="45">
        <f t="shared" si="1030"/>
        <v>0</v>
      </c>
      <c r="ACA63" s="45">
        <f t="shared" si="1030"/>
        <v>0</v>
      </c>
      <c r="ACB63" s="45">
        <f t="shared" si="1030"/>
        <v>0</v>
      </c>
      <c r="ACC63" s="45">
        <f t="shared" si="1030"/>
        <v>0</v>
      </c>
      <c r="ACD63" s="45">
        <f t="shared" si="1030"/>
        <v>0</v>
      </c>
      <c r="ACE63" s="45">
        <f t="shared" si="1030"/>
        <v>0</v>
      </c>
      <c r="ACF63" s="45">
        <f t="shared" si="1030"/>
        <v>0</v>
      </c>
      <c r="ACG63" s="45">
        <f t="shared" si="1030"/>
        <v>0</v>
      </c>
      <c r="ACH63" s="45">
        <f t="shared" si="1030"/>
        <v>0</v>
      </c>
      <c r="ACI63" s="45">
        <f t="shared" si="1030"/>
        <v>0</v>
      </c>
      <c r="ACJ63" s="45">
        <f t="shared" si="1030"/>
        <v>0</v>
      </c>
      <c r="ACK63" s="45">
        <f t="shared" si="1030"/>
        <v>0</v>
      </c>
      <c r="ACL63" s="45">
        <f t="shared" si="1030"/>
        <v>0</v>
      </c>
      <c r="ACM63" s="45">
        <f t="shared" si="1030"/>
        <v>0</v>
      </c>
      <c r="ACN63" s="45">
        <f t="shared" si="1030"/>
        <v>0</v>
      </c>
      <c r="ACO63" s="45">
        <f t="shared" si="1030"/>
        <v>0</v>
      </c>
      <c r="ACP63" s="45">
        <f t="shared" ref="ACP63:AFA63" si="1031">IFERROR(ACP40*ACP18/ACP48,0)</f>
        <v>0</v>
      </c>
      <c r="ACQ63" s="45">
        <f t="shared" si="1031"/>
        <v>0</v>
      </c>
      <c r="ACR63" s="45">
        <f t="shared" si="1031"/>
        <v>0</v>
      </c>
      <c r="ACS63" s="45">
        <f t="shared" si="1031"/>
        <v>0</v>
      </c>
      <c r="ACT63" s="45">
        <f t="shared" si="1031"/>
        <v>0</v>
      </c>
      <c r="ACU63" s="45">
        <f t="shared" si="1031"/>
        <v>0</v>
      </c>
      <c r="ACV63" s="45">
        <f t="shared" si="1031"/>
        <v>0</v>
      </c>
      <c r="ACW63" s="45">
        <f t="shared" si="1031"/>
        <v>0</v>
      </c>
      <c r="ACX63" s="45">
        <f t="shared" si="1031"/>
        <v>0</v>
      </c>
      <c r="ACY63" s="45">
        <f t="shared" si="1031"/>
        <v>0</v>
      </c>
      <c r="ACZ63" s="45">
        <f t="shared" si="1031"/>
        <v>0</v>
      </c>
      <c r="ADA63" s="45">
        <f t="shared" si="1031"/>
        <v>0</v>
      </c>
      <c r="ADB63" s="45">
        <f t="shared" si="1031"/>
        <v>0</v>
      </c>
      <c r="ADC63" s="45">
        <f t="shared" si="1031"/>
        <v>0</v>
      </c>
      <c r="ADD63" s="45">
        <f t="shared" si="1031"/>
        <v>0</v>
      </c>
      <c r="ADE63" s="45">
        <f t="shared" si="1031"/>
        <v>0</v>
      </c>
      <c r="ADF63" s="45">
        <f t="shared" si="1031"/>
        <v>0</v>
      </c>
      <c r="ADG63" s="45">
        <f t="shared" si="1031"/>
        <v>0</v>
      </c>
      <c r="ADH63" s="45">
        <f t="shared" si="1031"/>
        <v>0</v>
      </c>
      <c r="ADI63" s="45">
        <f t="shared" si="1031"/>
        <v>0</v>
      </c>
      <c r="ADJ63" s="45">
        <f t="shared" si="1031"/>
        <v>0</v>
      </c>
      <c r="ADK63" s="45">
        <f t="shared" si="1031"/>
        <v>0</v>
      </c>
      <c r="ADL63" s="45">
        <f t="shared" si="1031"/>
        <v>0</v>
      </c>
      <c r="ADM63" s="45">
        <f t="shared" si="1031"/>
        <v>0</v>
      </c>
      <c r="ADN63" s="45">
        <f t="shared" si="1031"/>
        <v>0</v>
      </c>
      <c r="ADO63" s="45">
        <f t="shared" si="1031"/>
        <v>0</v>
      </c>
      <c r="ADP63" s="45">
        <f t="shared" si="1031"/>
        <v>0</v>
      </c>
      <c r="ADQ63" s="45">
        <f t="shared" si="1031"/>
        <v>0</v>
      </c>
      <c r="ADR63" s="45">
        <f t="shared" si="1031"/>
        <v>0</v>
      </c>
      <c r="ADS63" s="45">
        <f t="shared" si="1031"/>
        <v>0</v>
      </c>
      <c r="ADT63" s="45">
        <f t="shared" si="1031"/>
        <v>0</v>
      </c>
      <c r="ADU63" s="45">
        <f t="shared" si="1031"/>
        <v>0</v>
      </c>
      <c r="ADV63" s="45">
        <f t="shared" si="1031"/>
        <v>0</v>
      </c>
      <c r="ADW63" s="45">
        <f t="shared" si="1031"/>
        <v>0</v>
      </c>
      <c r="ADX63" s="45">
        <f t="shared" si="1031"/>
        <v>0</v>
      </c>
      <c r="ADY63" s="45">
        <f t="shared" si="1031"/>
        <v>0</v>
      </c>
      <c r="ADZ63" s="45">
        <f t="shared" si="1031"/>
        <v>0</v>
      </c>
      <c r="AEA63" s="45">
        <f t="shared" si="1031"/>
        <v>0</v>
      </c>
      <c r="AEB63" s="45">
        <f t="shared" si="1031"/>
        <v>0</v>
      </c>
      <c r="AEC63" s="45">
        <f t="shared" si="1031"/>
        <v>0</v>
      </c>
      <c r="AED63" s="45">
        <f t="shared" si="1031"/>
        <v>0</v>
      </c>
      <c r="AEE63" s="45">
        <f t="shared" si="1031"/>
        <v>0</v>
      </c>
      <c r="AEF63" s="45">
        <f t="shared" si="1031"/>
        <v>0</v>
      </c>
      <c r="AEG63" s="45">
        <f t="shared" si="1031"/>
        <v>0</v>
      </c>
      <c r="AEH63" s="45">
        <f t="shared" si="1031"/>
        <v>0</v>
      </c>
      <c r="AEI63" s="45">
        <f t="shared" si="1031"/>
        <v>0</v>
      </c>
      <c r="AEJ63" s="45">
        <f t="shared" si="1031"/>
        <v>0</v>
      </c>
      <c r="AEK63" s="45">
        <f t="shared" si="1031"/>
        <v>0</v>
      </c>
      <c r="AEL63" s="45">
        <f t="shared" si="1031"/>
        <v>0</v>
      </c>
      <c r="AEM63" s="45">
        <f t="shared" si="1031"/>
        <v>0</v>
      </c>
      <c r="AEN63" s="45">
        <f t="shared" si="1031"/>
        <v>0</v>
      </c>
      <c r="AEO63" s="45">
        <f t="shared" si="1031"/>
        <v>0</v>
      </c>
      <c r="AEP63" s="45">
        <f t="shared" si="1031"/>
        <v>0</v>
      </c>
      <c r="AEQ63" s="45">
        <f t="shared" si="1031"/>
        <v>0</v>
      </c>
      <c r="AER63" s="45">
        <f t="shared" si="1031"/>
        <v>0</v>
      </c>
      <c r="AES63" s="45">
        <f t="shared" si="1031"/>
        <v>0</v>
      </c>
      <c r="AET63" s="45">
        <f t="shared" si="1031"/>
        <v>0</v>
      </c>
      <c r="AEU63" s="45">
        <f t="shared" si="1031"/>
        <v>0</v>
      </c>
      <c r="AEV63" s="45">
        <f t="shared" si="1031"/>
        <v>0</v>
      </c>
      <c r="AEW63" s="45">
        <f t="shared" si="1031"/>
        <v>0</v>
      </c>
      <c r="AEX63" s="45">
        <f t="shared" si="1031"/>
        <v>0</v>
      </c>
      <c r="AEY63" s="45">
        <f t="shared" si="1031"/>
        <v>0</v>
      </c>
      <c r="AEZ63" s="45">
        <f t="shared" si="1031"/>
        <v>0</v>
      </c>
      <c r="AFA63" s="45">
        <f t="shared" si="1031"/>
        <v>0</v>
      </c>
      <c r="AFB63" s="45">
        <f t="shared" ref="AFB63:AHM63" si="1032">IFERROR(AFB40*AFB18/AFB48,0)</f>
        <v>0</v>
      </c>
      <c r="AFC63" s="45">
        <f t="shared" si="1032"/>
        <v>0</v>
      </c>
      <c r="AFD63" s="45">
        <f t="shared" si="1032"/>
        <v>0</v>
      </c>
      <c r="AFE63" s="45">
        <f t="shared" si="1032"/>
        <v>0</v>
      </c>
      <c r="AFF63" s="45">
        <f t="shared" si="1032"/>
        <v>0</v>
      </c>
      <c r="AFG63" s="45">
        <f t="shared" si="1032"/>
        <v>0</v>
      </c>
      <c r="AFH63" s="45">
        <f t="shared" si="1032"/>
        <v>0</v>
      </c>
      <c r="AFI63" s="45">
        <f t="shared" si="1032"/>
        <v>0</v>
      </c>
      <c r="AFJ63" s="45">
        <f t="shared" si="1032"/>
        <v>0</v>
      </c>
      <c r="AFK63" s="45">
        <f t="shared" si="1032"/>
        <v>0</v>
      </c>
      <c r="AFL63" s="45">
        <f t="shared" si="1032"/>
        <v>0</v>
      </c>
      <c r="AFM63" s="45">
        <f t="shared" si="1032"/>
        <v>0</v>
      </c>
      <c r="AFN63" s="45">
        <f t="shared" si="1032"/>
        <v>0</v>
      </c>
      <c r="AFO63" s="45">
        <f t="shared" si="1032"/>
        <v>0</v>
      </c>
      <c r="AFP63" s="45">
        <f t="shared" si="1032"/>
        <v>0</v>
      </c>
      <c r="AFQ63" s="45">
        <f t="shared" si="1032"/>
        <v>0</v>
      </c>
      <c r="AFR63" s="45">
        <f t="shared" si="1032"/>
        <v>0</v>
      </c>
      <c r="AFS63" s="45">
        <f t="shared" si="1032"/>
        <v>0</v>
      </c>
      <c r="AFT63" s="45">
        <f t="shared" si="1032"/>
        <v>0</v>
      </c>
      <c r="AFU63" s="45">
        <f t="shared" si="1032"/>
        <v>0</v>
      </c>
      <c r="AFV63" s="45">
        <f t="shared" si="1032"/>
        <v>0</v>
      </c>
      <c r="AFW63" s="45">
        <f t="shared" si="1032"/>
        <v>0</v>
      </c>
      <c r="AFX63" s="45">
        <f t="shared" si="1032"/>
        <v>0</v>
      </c>
      <c r="AFY63" s="45">
        <f t="shared" si="1032"/>
        <v>0</v>
      </c>
      <c r="AFZ63" s="45">
        <f t="shared" si="1032"/>
        <v>0</v>
      </c>
      <c r="AGA63" s="45">
        <f t="shared" si="1032"/>
        <v>0</v>
      </c>
      <c r="AGB63" s="45">
        <f t="shared" si="1032"/>
        <v>0</v>
      </c>
      <c r="AGC63" s="45">
        <f t="shared" si="1032"/>
        <v>0</v>
      </c>
      <c r="AGD63" s="45">
        <f t="shared" si="1032"/>
        <v>0</v>
      </c>
      <c r="AGE63" s="45">
        <f t="shared" si="1032"/>
        <v>0</v>
      </c>
      <c r="AGF63" s="45">
        <f t="shared" si="1032"/>
        <v>0</v>
      </c>
      <c r="AGG63" s="45">
        <f t="shared" si="1032"/>
        <v>0</v>
      </c>
      <c r="AGH63" s="45">
        <f t="shared" si="1032"/>
        <v>0</v>
      </c>
      <c r="AGI63" s="45">
        <f t="shared" si="1032"/>
        <v>0</v>
      </c>
      <c r="AGJ63" s="45">
        <f t="shared" si="1032"/>
        <v>0</v>
      </c>
      <c r="AGK63" s="45">
        <f t="shared" si="1032"/>
        <v>0</v>
      </c>
      <c r="AGL63" s="45">
        <f t="shared" si="1032"/>
        <v>0</v>
      </c>
      <c r="AGM63" s="45">
        <f t="shared" si="1032"/>
        <v>0</v>
      </c>
      <c r="AGN63" s="45">
        <f t="shared" si="1032"/>
        <v>0</v>
      </c>
      <c r="AGO63" s="45">
        <f t="shared" si="1032"/>
        <v>0</v>
      </c>
      <c r="AGP63" s="45">
        <f t="shared" si="1032"/>
        <v>0</v>
      </c>
      <c r="AGQ63" s="45">
        <f t="shared" si="1032"/>
        <v>0</v>
      </c>
      <c r="AGR63" s="45">
        <f t="shared" si="1032"/>
        <v>0</v>
      </c>
      <c r="AGS63" s="45">
        <f t="shared" si="1032"/>
        <v>0</v>
      </c>
      <c r="AGT63" s="45">
        <f t="shared" si="1032"/>
        <v>0</v>
      </c>
      <c r="AGU63" s="45">
        <f t="shared" si="1032"/>
        <v>0</v>
      </c>
      <c r="AGV63" s="45">
        <f t="shared" si="1032"/>
        <v>0</v>
      </c>
      <c r="AGW63" s="45">
        <f t="shared" si="1032"/>
        <v>0</v>
      </c>
      <c r="AGX63" s="45">
        <f t="shared" si="1032"/>
        <v>0</v>
      </c>
      <c r="AGY63" s="45">
        <f t="shared" si="1032"/>
        <v>0</v>
      </c>
      <c r="AGZ63" s="45">
        <f t="shared" si="1032"/>
        <v>0</v>
      </c>
      <c r="AHA63" s="45">
        <f t="shared" si="1032"/>
        <v>0</v>
      </c>
      <c r="AHB63" s="45">
        <f t="shared" si="1032"/>
        <v>0</v>
      </c>
      <c r="AHC63" s="45">
        <f t="shared" si="1032"/>
        <v>0</v>
      </c>
      <c r="AHD63" s="45">
        <f t="shared" si="1032"/>
        <v>0</v>
      </c>
      <c r="AHE63" s="45">
        <f t="shared" si="1032"/>
        <v>0</v>
      </c>
      <c r="AHF63" s="45">
        <f t="shared" si="1032"/>
        <v>0</v>
      </c>
      <c r="AHG63" s="45">
        <f t="shared" si="1032"/>
        <v>0</v>
      </c>
      <c r="AHH63" s="45">
        <f t="shared" si="1032"/>
        <v>0</v>
      </c>
      <c r="AHI63" s="45">
        <f t="shared" si="1032"/>
        <v>0</v>
      </c>
      <c r="AHJ63" s="45">
        <f t="shared" si="1032"/>
        <v>0</v>
      </c>
      <c r="AHK63" s="45">
        <f t="shared" si="1032"/>
        <v>0</v>
      </c>
      <c r="AHL63" s="45">
        <f t="shared" si="1032"/>
        <v>0</v>
      </c>
      <c r="AHM63" s="45">
        <f t="shared" si="1032"/>
        <v>0</v>
      </c>
      <c r="AHN63" s="45">
        <f t="shared" ref="AHN63:AJY63" si="1033">IFERROR(AHN40*AHN18/AHN48,0)</f>
        <v>0</v>
      </c>
      <c r="AHO63" s="45">
        <f t="shared" si="1033"/>
        <v>0</v>
      </c>
      <c r="AHP63" s="45">
        <f t="shared" si="1033"/>
        <v>0</v>
      </c>
      <c r="AHQ63" s="45">
        <f t="shared" si="1033"/>
        <v>0</v>
      </c>
      <c r="AHR63" s="45">
        <f t="shared" si="1033"/>
        <v>0</v>
      </c>
      <c r="AHS63" s="45">
        <f t="shared" si="1033"/>
        <v>0</v>
      </c>
      <c r="AHT63" s="45">
        <f t="shared" si="1033"/>
        <v>0</v>
      </c>
      <c r="AHU63" s="45">
        <f t="shared" si="1033"/>
        <v>0</v>
      </c>
      <c r="AHV63" s="45">
        <f t="shared" si="1033"/>
        <v>0</v>
      </c>
      <c r="AHW63" s="45">
        <f t="shared" si="1033"/>
        <v>0</v>
      </c>
      <c r="AHX63" s="45">
        <f t="shared" si="1033"/>
        <v>0</v>
      </c>
      <c r="AHY63" s="45">
        <f t="shared" si="1033"/>
        <v>0</v>
      </c>
      <c r="AHZ63" s="45">
        <f t="shared" si="1033"/>
        <v>0</v>
      </c>
      <c r="AIA63" s="45">
        <f t="shared" si="1033"/>
        <v>0</v>
      </c>
      <c r="AIB63" s="45">
        <f t="shared" si="1033"/>
        <v>0</v>
      </c>
      <c r="AIC63" s="45">
        <f t="shared" si="1033"/>
        <v>0</v>
      </c>
      <c r="AID63" s="45">
        <f t="shared" si="1033"/>
        <v>0</v>
      </c>
      <c r="AIE63" s="45">
        <f t="shared" si="1033"/>
        <v>0</v>
      </c>
      <c r="AIF63" s="45">
        <f t="shared" si="1033"/>
        <v>0</v>
      </c>
      <c r="AIG63" s="45">
        <f t="shared" si="1033"/>
        <v>0</v>
      </c>
      <c r="AIH63" s="45">
        <f t="shared" si="1033"/>
        <v>0</v>
      </c>
      <c r="AII63" s="45">
        <f t="shared" si="1033"/>
        <v>0</v>
      </c>
      <c r="AIJ63" s="45">
        <f t="shared" si="1033"/>
        <v>0</v>
      </c>
      <c r="AIK63" s="45">
        <f t="shared" si="1033"/>
        <v>0</v>
      </c>
      <c r="AIL63" s="45">
        <f t="shared" si="1033"/>
        <v>0</v>
      </c>
      <c r="AIM63" s="45">
        <f t="shared" si="1033"/>
        <v>0</v>
      </c>
      <c r="AIN63" s="45">
        <f t="shared" si="1033"/>
        <v>0</v>
      </c>
      <c r="AIO63" s="45">
        <f t="shared" si="1033"/>
        <v>0</v>
      </c>
      <c r="AIP63" s="45">
        <f t="shared" si="1033"/>
        <v>0</v>
      </c>
      <c r="AIQ63" s="45">
        <f t="shared" si="1033"/>
        <v>0</v>
      </c>
      <c r="AIR63" s="45">
        <f t="shared" si="1033"/>
        <v>0</v>
      </c>
      <c r="AIS63" s="45">
        <f t="shared" si="1033"/>
        <v>0</v>
      </c>
      <c r="AIT63" s="45">
        <f t="shared" si="1033"/>
        <v>0</v>
      </c>
      <c r="AIU63" s="45">
        <f t="shared" si="1033"/>
        <v>0</v>
      </c>
      <c r="AIV63" s="45">
        <f t="shared" si="1033"/>
        <v>0</v>
      </c>
      <c r="AIW63" s="45">
        <f t="shared" si="1033"/>
        <v>0</v>
      </c>
      <c r="AIX63" s="45">
        <f t="shared" si="1033"/>
        <v>0</v>
      </c>
      <c r="AIY63" s="45">
        <f t="shared" si="1033"/>
        <v>0</v>
      </c>
      <c r="AIZ63" s="45">
        <f t="shared" si="1033"/>
        <v>0</v>
      </c>
      <c r="AJA63" s="45">
        <f t="shared" si="1033"/>
        <v>0</v>
      </c>
      <c r="AJB63" s="45">
        <f t="shared" si="1033"/>
        <v>0</v>
      </c>
      <c r="AJC63" s="45">
        <f t="shared" si="1033"/>
        <v>0</v>
      </c>
      <c r="AJD63" s="45">
        <f t="shared" si="1033"/>
        <v>0</v>
      </c>
      <c r="AJE63" s="45">
        <f t="shared" si="1033"/>
        <v>0</v>
      </c>
      <c r="AJF63" s="45">
        <f t="shared" si="1033"/>
        <v>0</v>
      </c>
      <c r="AJG63" s="45">
        <f t="shared" si="1033"/>
        <v>0</v>
      </c>
      <c r="AJH63" s="45">
        <f t="shared" si="1033"/>
        <v>0</v>
      </c>
      <c r="AJI63" s="45">
        <f t="shared" si="1033"/>
        <v>0</v>
      </c>
      <c r="AJJ63" s="45">
        <f t="shared" si="1033"/>
        <v>0</v>
      </c>
      <c r="AJK63" s="45">
        <f t="shared" si="1033"/>
        <v>0</v>
      </c>
      <c r="AJL63" s="45">
        <f t="shared" si="1033"/>
        <v>0</v>
      </c>
      <c r="AJM63" s="45">
        <f t="shared" si="1033"/>
        <v>0</v>
      </c>
      <c r="AJN63" s="45">
        <f t="shared" si="1033"/>
        <v>0</v>
      </c>
      <c r="AJO63" s="45">
        <f t="shared" si="1033"/>
        <v>0</v>
      </c>
      <c r="AJP63" s="45">
        <f t="shared" si="1033"/>
        <v>0</v>
      </c>
      <c r="AJQ63" s="45">
        <f t="shared" si="1033"/>
        <v>0</v>
      </c>
      <c r="AJR63" s="45">
        <f t="shared" si="1033"/>
        <v>0</v>
      </c>
      <c r="AJS63" s="45">
        <f t="shared" si="1033"/>
        <v>0</v>
      </c>
      <c r="AJT63" s="45">
        <f t="shared" si="1033"/>
        <v>0</v>
      </c>
      <c r="AJU63" s="45">
        <f t="shared" si="1033"/>
        <v>0</v>
      </c>
      <c r="AJV63" s="45">
        <f t="shared" si="1033"/>
        <v>0</v>
      </c>
      <c r="AJW63" s="45">
        <f t="shared" si="1033"/>
        <v>0</v>
      </c>
      <c r="AJX63" s="45">
        <f t="shared" si="1033"/>
        <v>0</v>
      </c>
      <c r="AJY63" s="45">
        <f t="shared" si="1033"/>
        <v>0</v>
      </c>
      <c r="AJZ63" s="45">
        <f t="shared" ref="AJZ63:AMK63" si="1034">IFERROR(AJZ40*AJZ18/AJZ48,0)</f>
        <v>0</v>
      </c>
      <c r="AKA63" s="45">
        <f t="shared" si="1034"/>
        <v>0</v>
      </c>
      <c r="AKB63" s="45">
        <f t="shared" si="1034"/>
        <v>0</v>
      </c>
      <c r="AKC63" s="45">
        <f t="shared" si="1034"/>
        <v>0</v>
      </c>
      <c r="AKD63" s="45">
        <f t="shared" si="1034"/>
        <v>0</v>
      </c>
      <c r="AKE63" s="45">
        <f t="shared" si="1034"/>
        <v>0</v>
      </c>
      <c r="AKF63" s="45">
        <f t="shared" si="1034"/>
        <v>0</v>
      </c>
      <c r="AKG63" s="45">
        <f t="shared" si="1034"/>
        <v>0</v>
      </c>
      <c r="AKH63" s="45">
        <f t="shared" si="1034"/>
        <v>0</v>
      </c>
      <c r="AKI63" s="45">
        <f t="shared" si="1034"/>
        <v>0</v>
      </c>
      <c r="AKJ63" s="45">
        <f t="shared" si="1034"/>
        <v>0</v>
      </c>
      <c r="AKK63" s="45">
        <f t="shared" si="1034"/>
        <v>0</v>
      </c>
      <c r="AKL63" s="45">
        <f t="shared" si="1034"/>
        <v>0</v>
      </c>
      <c r="AKM63" s="45">
        <f t="shared" si="1034"/>
        <v>0</v>
      </c>
      <c r="AKN63" s="45">
        <f t="shared" si="1034"/>
        <v>0</v>
      </c>
      <c r="AKO63" s="45">
        <f t="shared" si="1034"/>
        <v>0</v>
      </c>
      <c r="AKP63" s="45">
        <f t="shared" si="1034"/>
        <v>0</v>
      </c>
      <c r="AKQ63" s="45">
        <f t="shared" si="1034"/>
        <v>0</v>
      </c>
      <c r="AKR63" s="45">
        <f t="shared" si="1034"/>
        <v>0</v>
      </c>
      <c r="AKS63" s="45">
        <f t="shared" si="1034"/>
        <v>0</v>
      </c>
      <c r="AKT63" s="45">
        <f t="shared" si="1034"/>
        <v>0</v>
      </c>
      <c r="AKU63" s="45">
        <f t="shared" si="1034"/>
        <v>0</v>
      </c>
      <c r="AKV63" s="45">
        <f t="shared" si="1034"/>
        <v>0</v>
      </c>
      <c r="AKW63" s="45">
        <f t="shared" si="1034"/>
        <v>0</v>
      </c>
      <c r="AKX63" s="45">
        <f t="shared" si="1034"/>
        <v>0</v>
      </c>
      <c r="AKY63" s="45">
        <f t="shared" si="1034"/>
        <v>0</v>
      </c>
      <c r="AKZ63" s="45">
        <f t="shared" si="1034"/>
        <v>0</v>
      </c>
      <c r="ALA63" s="45">
        <f t="shared" si="1034"/>
        <v>0</v>
      </c>
      <c r="ALB63" s="45">
        <f t="shared" si="1034"/>
        <v>0</v>
      </c>
      <c r="ALC63" s="45">
        <f t="shared" si="1034"/>
        <v>0</v>
      </c>
      <c r="ALD63" s="45">
        <f t="shared" si="1034"/>
        <v>0</v>
      </c>
      <c r="ALE63" s="45">
        <f t="shared" si="1034"/>
        <v>0</v>
      </c>
      <c r="ALF63" s="45">
        <f t="shared" si="1034"/>
        <v>0</v>
      </c>
      <c r="ALG63" s="45">
        <f t="shared" si="1034"/>
        <v>0</v>
      </c>
      <c r="ALH63" s="45">
        <f t="shared" si="1034"/>
        <v>0</v>
      </c>
      <c r="ALI63" s="45">
        <f t="shared" si="1034"/>
        <v>0</v>
      </c>
      <c r="ALJ63" s="45">
        <f t="shared" si="1034"/>
        <v>0</v>
      </c>
      <c r="ALK63" s="45">
        <f t="shared" si="1034"/>
        <v>0</v>
      </c>
      <c r="ALL63" s="45">
        <f t="shared" si="1034"/>
        <v>0</v>
      </c>
      <c r="ALM63" s="45">
        <f t="shared" si="1034"/>
        <v>0</v>
      </c>
      <c r="ALN63" s="45">
        <f t="shared" si="1034"/>
        <v>0</v>
      </c>
      <c r="ALO63" s="45">
        <f t="shared" si="1034"/>
        <v>0</v>
      </c>
      <c r="ALP63" s="45">
        <f t="shared" si="1034"/>
        <v>0</v>
      </c>
      <c r="ALQ63" s="45">
        <f t="shared" si="1034"/>
        <v>0</v>
      </c>
      <c r="ALR63" s="45">
        <f t="shared" si="1034"/>
        <v>0</v>
      </c>
      <c r="ALS63" s="45">
        <f t="shared" si="1034"/>
        <v>0</v>
      </c>
      <c r="ALT63" s="45">
        <f t="shared" si="1034"/>
        <v>0</v>
      </c>
      <c r="ALU63" s="45">
        <f t="shared" si="1034"/>
        <v>0</v>
      </c>
      <c r="ALV63" s="45">
        <f t="shared" si="1034"/>
        <v>0</v>
      </c>
      <c r="ALW63" s="45">
        <f t="shared" si="1034"/>
        <v>0</v>
      </c>
      <c r="ALX63" s="45">
        <f t="shared" si="1034"/>
        <v>0</v>
      </c>
      <c r="ALY63" s="45">
        <f t="shared" si="1034"/>
        <v>0</v>
      </c>
      <c r="ALZ63" s="45">
        <f t="shared" si="1034"/>
        <v>0</v>
      </c>
      <c r="AMA63" s="45">
        <f t="shared" si="1034"/>
        <v>0</v>
      </c>
      <c r="AMB63" s="45">
        <f t="shared" si="1034"/>
        <v>0</v>
      </c>
      <c r="AMC63" s="45">
        <f t="shared" si="1034"/>
        <v>0</v>
      </c>
      <c r="AMD63" s="45">
        <f t="shared" si="1034"/>
        <v>0</v>
      </c>
      <c r="AME63" s="45">
        <f t="shared" si="1034"/>
        <v>0</v>
      </c>
      <c r="AMF63" s="45">
        <f t="shared" si="1034"/>
        <v>0</v>
      </c>
      <c r="AMG63" s="45">
        <f t="shared" si="1034"/>
        <v>0</v>
      </c>
      <c r="AMH63" s="45">
        <f t="shared" si="1034"/>
        <v>0</v>
      </c>
      <c r="AMI63" s="45">
        <f t="shared" si="1034"/>
        <v>0</v>
      </c>
      <c r="AMJ63" s="45">
        <f t="shared" si="1034"/>
        <v>0</v>
      </c>
      <c r="AMK63" s="45">
        <f t="shared" si="1034"/>
        <v>0</v>
      </c>
      <c r="AML63" s="45">
        <f t="shared" ref="AML63:AOW63" si="1035">IFERROR(AML40*AML18/AML48,0)</f>
        <v>0</v>
      </c>
      <c r="AMM63" s="45">
        <f t="shared" si="1035"/>
        <v>0</v>
      </c>
      <c r="AMN63" s="45">
        <f t="shared" si="1035"/>
        <v>0</v>
      </c>
      <c r="AMO63" s="45">
        <f t="shared" si="1035"/>
        <v>0</v>
      </c>
      <c r="AMP63" s="45">
        <f t="shared" si="1035"/>
        <v>0</v>
      </c>
      <c r="AMQ63" s="45">
        <f t="shared" si="1035"/>
        <v>0</v>
      </c>
      <c r="AMR63" s="45">
        <f t="shared" si="1035"/>
        <v>0</v>
      </c>
      <c r="AMS63" s="45">
        <f t="shared" si="1035"/>
        <v>0</v>
      </c>
      <c r="AMT63" s="45">
        <f t="shared" si="1035"/>
        <v>0</v>
      </c>
      <c r="AMU63" s="45">
        <f t="shared" si="1035"/>
        <v>0</v>
      </c>
      <c r="AMV63" s="45">
        <f t="shared" si="1035"/>
        <v>0</v>
      </c>
      <c r="AMW63" s="45">
        <f t="shared" si="1035"/>
        <v>0</v>
      </c>
      <c r="AMX63" s="45">
        <f t="shared" si="1035"/>
        <v>0</v>
      </c>
      <c r="AMY63" s="45">
        <f t="shared" si="1035"/>
        <v>0</v>
      </c>
      <c r="AMZ63" s="45">
        <f t="shared" si="1035"/>
        <v>0</v>
      </c>
      <c r="ANA63" s="45">
        <f t="shared" si="1035"/>
        <v>0</v>
      </c>
      <c r="ANB63" s="45">
        <f t="shared" si="1035"/>
        <v>0</v>
      </c>
      <c r="ANC63" s="45">
        <f t="shared" si="1035"/>
        <v>0</v>
      </c>
      <c r="AND63" s="45">
        <f t="shared" si="1035"/>
        <v>0</v>
      </c>
      <c r="ANE63" s="45">
        <f t="shared" si="1035"/>
        <v>0</v>
      </c>
      <c r="ANF63" s="45">
        <f t="shared" si="1035"/>
        <v>0</v>
      </c>
      <c r="ANG63" s="45">
        <f t="shared" si="1035"/>
        <v>0</v>
      </c>
      <c r="ANH63" s="45">
        <f t="shared" si="1035"/>
        <v>0</v>
      </c>
      <c r="ANI63" s="45">
        <f t="shared" si="1035"/>
        <v>0</v>
      </c>
      <c r="ANJ63" s="45">
        <f t="shared" si="1035"/>
        <v>0</v>
      </c>
      <c r="ANK63" s="45">
        <f t="shared" si="1035"/>
        <v>0</v>
      </c>
      <c r="ANL63" s="45">
        <f t="shared" si="1035"/>
        <v>0</v>
      </c>
      <c r="ANM63" s="45">
        <f t="shared" si="1035"/>
        <v>0</v>
      </c>
      <c r="ANN63" s="45">
        <f t="shared" si="1035"/>
        <v>0</v>
      </c>
      <c r="ANO63" s="45">
        <f t="shared" si="1035"/>
        <v>0</v>
      </c>
      <c r="ANP63" s="45">
        <f t="shared" si="1035"/>
        <v>0</v>
      </c>
      <c r="ANQ63" s="45">
        <f t="shared" si="1035"/>
        <v>0</v>
      </c>
      <c r="ANR63" s="45">
        <f t="shared" si="1035"/>
        <v>0</v>
      </c>
      <c r="ANS63" s="45">
        <f t="shared" si="1035"/>
        <v>0</v>
      </c>
      <c r="ANT63" s="45">
        <f t="shared" si="1035"/>
        <v>0</v>
      </c>
      <c r="ANU63" s="45">
        <f t="shared" si="1035"/>
        <v>0</v>
      </c>
      <c r="ANV63" s="45">
        <f t="shared" si="1035"/>
        <v>0</v>
      </c>
      <c r="ANW63" s="45">
        <f t="shared" si="1035"/>
        <v>0</v>
      </c>
      <c r="ANX63" s="45">
        <f t="shared" si="1035"/>
        <v>0</v>
      </c>
      <c r="ANY63" s="45">
        <f t="shared" si="1035"/>
        <v>0</v>
      </c>
      <c r="ANZ63" s="45">
        <f t="shared" si="1035"/>
        <v>0</v>
      </c>
      <c r="AOA63" s="45">
        <f t="shared" si="1035"/>
        <v>0</v>
      </c>
      <c r="AOB63" s="45">
        <f t="shared" si="1035"/>
        <v>0</v>
      </c>
      <c r="AOC63" s="45">
        <f t="shared" si="1035"/>
        <v>0</v>
      </c>
      <c r="AOD63" s="45">
        <f t="shared" si="1035"/>
        <v>0</v>
      </c>
      <c r="AOE63" s="45">
        <f t="shared" si="1035"/>
        <v>0</v>
      </c>
      <c r="AOF63" s="45">
        <f t="shared" si="1035"/>
        <v>0</v>
      </c>
      <c r="AOG63" s="45">
        <f t="shared" si="1035"/>
        <v>0</v>
      </c>
      <c r="AOH63" s="45">
        <f t="shared" si="1035"/>
        <v>0</v>
      </c>
      <c r="AOI63" s="45">
        <f t="shared" si="1035"/>
        <v>0</v>
      </c>
      <c r="AOJ63" s="45">
        <f t="shared" si="1035"/>
        <v>0</v>
      </c>
      <c r="AOK63" s="45">
        <f t="shared" si="1035"/>
        <v>0</v>
      </c>
      <c r="AOL63" s="45">
        <f t="shared" si="1035"/>
        <v>0</v>
      </c>
      <c r="AOM63" s="45">
        <f t="shared" si="1035"/>
        <v>0</v>
      </c>
      <c r="AON63" s="45">
        <f t="shared" si="1035"/>
        <v>0</v>
      </c>
      <c r="AOO63" s="45">
        <f t="shared" si="1035"/>
        <v>0</v>
      </c>
      <c r="AOP63" s="45">
        <f t="shared" si="1035"/>
        <v>0</v>
      </c>
      <c r="AOQ63" s="45">
        <f t="shared" si="1035"/>
        <v>0</v>
      </c>
      <c r="AOR63" s="45">
        <f t="shared" si="1035"/>
        <v>0</v>
      </c>
      <c r="AOS63" s="45">
        <f t="shared" si="1035"/>
        <v>0</v>
      </c>
      <c r="AOT63" s="45">
        <f t="shared" si="1035"/>
        <v>0</v>
      </c>
      <c r="AOU63" s="45">
        <f t="shared" si="1035"/>
        <v>0</v>
      </c>
      <c r="AOV63" s="45">
        <f t="shared" si="1035"/>
        <v>0</v>
      </c>
      <c r="AOW63" s="45">
        <f t="shared" si="1035"/>
        <v>0</v>
      </c>
      <c r="AOX63" s="45">
        <f t="shared" ref="AOX63:AQG63" si="1036">IFERROR(AOX40*AOX18/AOX48,0)</f>
        <v>0</v>
      </c>
      <c r="AOY63" s="45">
        <f t="shared" si="1036"/>
        <v>0</v>
      </c>
      <c r="AOZ63" s="45">
        <f t="shared" si="1036"/>
        <v>0</v>
      </c>
      <c r="APA63" s="45">
        <f t="shared" si="1036"/>
        <v>0</v>
      </c>
      <c r="APB63" s="45">
        <f t="shared" si="1036"/>
        <v>0</v>
      </c>
      <c r="APC63" s="45">
        <f t="shared" si="1036"/>
        <v>0</v>
      </c>
      <c r="APD63" s="45">
        <f t="shared" si="1036"/>
        <v>0</v>
      </c>
      <c r="APE63" s="45">
        <f t="shared" si="1036"/>
        <v>0</v>
      </c>
      <c r="APF63" s="45">
        <f t="shared" si="1036"/>
        <v>0</v>
      </c>
      <c r="APG63" s="45">
        <f t="shared" si="1036"/>
        <v>0</v>
      </c>
      <c r="APH63" s="45">
        <f t="shared" si="1036"/>
        <v>0</v>
      </c>
      <c r="API63" s="45">
        <f t="shared" si="1036"/>
        <v>0</v>
      </c>
      <c r="APJ63" s="45">
        <f t="shared" si="1036"/>
        <v>0</v>
      </c>
      <c r="APK63" s="45">
        <f t="shared" si="1036"/>
        <v>0</v>
      </c>
      <c r="APL63" s="45">
        <f t="shared" si="1036"/>
        <v>0</v>
      </c>
      <c r="APM63" s="45">
        <f t="shared" si="1036"/>
        <v>0</v>
      </c>
      <c r="APN63" s="45">
        <f t="shared" si="1036"/>
        <v>0</v>
      </c>
      <c r="APO63" s="45">
        <f t="shared" si="1036"/>
        <v>0</v>
      </c>
      <c r="APP63" s="45">
        <f t="shared" si="1036"/>
        <v>0</v>
      </c>
      <c r="APQ63" s="45">
        <f t="shared" si="1036"/>
        <v>0</v>
      </c>
      <c r="APR63" s="45">
        <f t="shared" si="1036"/>
        <v>0</v>
      </c>
      <c r="APS63" s="45">
        <f t="shared" si="1036"/>
        <v>0</v>
      </c>
      <c r="APT63" s="45">
        <f t="shared" si="1036"/>
        <v>0</v>
      </c>
      <c r="APU63" s="45">
        <f t="shared" si="1036"/>
        <v>0</v>
      </c>
      <c r="APV63" s="45">
        <f t="shared" si="1036"/>
        <v>0</v>
      </c>
      <c r="APW63" s="45">
        <f t="shared" si="1036"/>
        <v>0</v>
      </c>
      <c r="APX63" s="45">
        <f t="shared" si="1036"/>
        <v>0</v>
      </c>
      <c r="APY63" s="45">
        <f t="shared" si="1036"/>
        <v>0</v>
      </c>
      <c r="APZ63" s="45">
        <f t="shared" si="1036"/>
        <v>0</v>
      </c>
      <c r="AQA63" s="45">
        <f t="shared" si="1036"/>
        <v>0</v>
      </c>
      <c r="AQB63" s="45">
        <f t="shared" si="1036"/>
        <v>0</v>
      </c>
      <c r="AQC63" s="45">
        <f t="shared" si="1036"/>
        <v>0</v>
      </c>
      <c r="AQD63" s="45">
        <f t="shared" si="1036"/>
        <v>0</v>
      </c>
      <c r="AQE63" s="45">
        <f t="shared" si="1036"/>
        <v>0</v>
      </c>
      <c r="AQF63" s="45">
        <f t="shared" si="1036"/>
        <v>0</v>
      </c>
      <c r="AQG63" s="45">
        <f t="shared" si="1036"/>
        <v>0</v>
      </c>
    </row>
    <row r="71" spans="1:1125" s="46" customFormat="1" x14ac:dyDescent="0.2">
      <c r="A71" s="44" t="s">
        <v>41</v>
      </c>
      <c r="B71" s="45">
        <v>360</v>
      </c>
      <c r="C71" s="45">
        <v>360</v>
      </c>
      <c r="D71" s="45">
        <v>360</v>
      </c>
      <c r="E71" s="45">
        <v>360</v>
      </c>
      <c r="F71" s="45">
        <v>360</v>
      </c>
      <c r="G71" s="45">
        <v>360</v>
      </c>
      <c r="H71" s="45">
        <v>360</v>
      </c>
      <c r="I71" s="45">
        <v>360</v>
      </c>
      <c r="J71" s="45">
        <v>360</v>
      </c>
      <c r="K71" s="45">
        <v>360</v>
      </c>
      <c r="L71" s="45">
        <v>360</v>
      </c>
      <c r="M71" s="45">
        <v>360</v>
      </c>
      <c r="N71" s="45">
        <v>360</v>
      </c>
      <c r="O71" s="45">
        <v>360</v>
      </c>
      <c r="P71" s="45">
        <v>360</v>
      </c>
      <c r="Q71" s="45">
        <v>360</v>
      </c>
      <c r="R71" s="45">
        <v>360</v>
      </c>
      <c r="S71" s="45">
        <v>360</v>
      </c>
      <c r="T71" s="45">
        <v>360</v>
      </c>
      <c r="U71" s="45">
        <v>360</v>
      </c>
      <c r="V71" s="45">
        <v>330</v>
      </c>
      <c r="W71" s="45">
        <v>330</v>
      </c>
      <c r="X71" s="45">
        <v>330</v>
      </c>
      <c r="Y71" s="45">
        <v>330</v>
      </c>
      <c r="Z71" s="45">
        <v>330</v>
      </c>
      <c r="AA71" s="45">
        <v>330</v>
      </c>
      <c r="AB71" s="45">
        <v>330</v>
      </c>
      <c r="AC71" s="45">
        <v>330</v>
      </c>
      <c r="AD71" s="45">
        <v>330</v>
      </c>
      <c r="AE71" s="45">
        <v>330</v>
      </c>
      <c r="AF71" s="45">
        <v>330</v>
      </c>
      <c r="AG71" s="45">
        <v>330</v>
      </c>
      <c r="AH71" s="45">
        <v>330</v>
      </c>
      <c r="AI71" s="45">
        <v>330</v>
      </c>
      <c r="AJ71" s="45">
        <v>330</v>
      </c>
      <c r="AK71" s="45">
        <v>330</v>
      </c>
      <c r="AL71" s="45">
        <v>330</v>
      </c>
      <c r="AM71" s="45">
        <v>330</v>
      </c>
      <c r="AN71" s="45">
        <v>330</v>
      </c>
      <c r="AO71" s="45">
        <v>330</v>
      </c>
      <c r="AP71" s="45">
        <v>330</v>
      </c>
      <c r="AQ71" s="45">
        <v>330</v>
      </c>
      <c r="AR71" s="45">
        <v>330</v>
      </c>
      <c r="AS71" s="45">
        <v>330</v>
      </c>
      <c r="AT71" s="45">
        <v>330</v>
      </c>
      <c r="AU71" s="45">
        <v>330</v>
      </c>
      <c r="AV71" s="45">
        <v>330</v>
      </c>
      <c r="AW71" s="45">
        <v>330</v>
      </c>
      <c r="AX71" s="45">
        <v>330</v>
      </c>
      <c r="AY71" s="45">
        <v>330</v>
      </c>
      <c r="AZ71" s="45">
        <v>330</v>
      </c>
      <c r="BA71" s="45">
        <v>330</v>
      </c>
      <c r="BB71" s="45">
        <v>330</v>
      </c>
      <c r="BC71" s="45">
        <v>330</v>
      </c>
      <c r="BD71" s="45">
        <v>330</v>
      </c>
      <c r="BE71" s="45">
        <v>330</v>
      </c>
      <c r="BF71" s="45">
        <v>330</v>
      </c>
      <c r="BG71" s="45">
        <v>330</v>
      </c>
      <c r="BH71" s="45">
        <v>330</v>
      </c>
      <c r="BI71" s="45">
        <v>330</v>
      </c>
      <c r="BJ71" s="45">
        <v>330</v>
      </c>
      <c r="BK71" s="45">
        <v>330</v>
      </c>
      <c r="BL71" s="45">
        <v>330</v>
      </c>
      <c r="BM71" s="45">
        <v>330</v>
      </c>
      <c r="BN71" s="45">
        <v>330</v>
      </c>
      <c r="BO71" s="45">
        <v>330</v>
      </c>
      <c r="BP71" s="45">
        <v>330</v>
      </c>
      <c r="BQ71" s="45">
        <v>330</v>
      </c>
      <c r="BR71" s="45">
        <v>330</v>
      </c>
      <c r="BS71" s="45">
        <v>330</v>
      </c>
      <c r="BT71" s="45">
        <v>330</v>
      </c>
      <c r="BU71" s="45">
        <v>330</v>
      </c>
      <c r="BV71" s="45">
        <v>330</v>
      </c>
      <c r="BW71" s="45">
        <v>330</v>
      </c>
      <c r="BX71" s="45">
        <v>330</v>
      </c>
      <c r="BY71" s="45">
        <v>330</v>
      </c>
      <c r="BZ71" s="45">
        <v>330</v>
      </c>
      <c r="CA71" s="45">
        <v>330</v>
      </c>
      <c r="CB71" s="45">
        <v>330</v>
      </c>
      <c r="CC71" s="45">
        <v>330</v>
      </c>
      <c r="CD71" s="45">
        <v>330</v>
      </c>
      <c r="CE71" s="45">
        <v>330</v>
      </c>
      <c r="CF71" s="45">
        <v>330</v>
      </c>
      <c r="CG71" s="45">
        <v>330</v>
      </c>
      <c r="CH71" s="45">
        <v>330</v>
      </c>
      <c r="CI71" s="45">
        <v>330</v>
      </c>
      <c r="CJ71" s="45">
        <v>330</v>
      </c>
      <c r="CK71" s="45">
        <v>330</v>
      </c>
      <c r="CL71" s="45">
        <v>330</v>
      </c>
      <c r="CM71" s="45">
        <v>330</v>
      </c>
      <c r="CN71" s="45">
        <v>330</v>
      </c>
      <c r="CO71" s="45">
        <v>330</v>
      </c>
      <c r="CP71" s="45">
        <v>330</v>
      </c>
      <c r="CQ71" s="45">
        <v>330</v>
      </c>
      <c r="CR71" s="45">
        <v>330</v>
      </c>
      <c r="CS71" s="45">
        <v>330</v>
      </c>
      <c r="CT71" s="45">
        <v>330</v>
      </c>
      <c r="CU71" s="45">
        <v>330</v>
      </c>
      <c r="CV71" s="45">
        <v>330</v>
      </c>
      <c r="CW71" s="45">
        <v>330</v>
      </c>
      <c r="CX71" s="45">
        <v>330</v>
      </c>
      <c r="CY71" s="45">
        <v>330</v>
      </c>
      <c r="CZ71" s="45">
        <v>330</v>
      </c>
      <c r="DA71" s="45">
        <v>330</v>
      </c>
      <c r="DB71" s="45">
        <v>330</v>
      </c>
      <c r="DC71" s="45">
        <v>330</v>
      </c>
      <c r="DD71" s="45">
        <v>330</v>
      </c>
      <c r="DE71" s="45">
        <v>330</v>
      </c>
      <c r="DF71" s="45">
        <v>330</v>
      </c>
      <c r="DG71" s="45">
        <v>330</v>
      </c>
      <c r="DH71" s="45">
        <v>330</v>
      </c>
      <c r="DI71" s="45">
        <v>330</v>
      </c>
      <c r="DJ71" s="45">
        <v>330</v>
      </c>
      <c r="DK71" s="45">
        <v>330</v>
      </c>
      <c r="DL71" s="45">
        <v>330</v>
      </c>
      <c r="DM71" s="45">
        <v>330</v>
      </c>
      <c r="DN71" s="45">
        <v>330</v>
      </c>
      <c r="DO71" s="45">
        <v>330</v>
      </c>
      <c r="DP71" s="45">
        <v>330</v>
      </c>
      <c r="DQ71" s="45">
        <v>330</v>
      </c>
      <c r="DR71" s="45">
        <v>330</v>
      </c>
      <c r="DS71" s="45">
        <v>330</v>
      </c>
      <c r="DT71" s="45">
        <v>330</v>
      </c>
      <c r="DU71" s="45">
        <v>330</v>
      </c>
      <c r="DV71" s="45">
        <v>330</v>
      </c>
      <c r="DW71" s="45">
        <v>330</v>
      </c>
      <c r="DX71" s="45">
        <v>330</v>
      </c>
      <c r="DY71" s="45">
        <v>330</v>
      </c>
      <c r="DZ71" s="45">
        <v>330</v>
      </c>
      <c r="EA71" s="45">
        <v>330</v>
      </c>
      <c r="EB71" s="45">
        <v>330</v>
      </c>
      <c r="EC71" s="45">
        <v>330</v>
      </c>
      <c r="ED71" s="45">
        <v>330</v>
      </c>
      <c r="EE71" s="45">
        <v>330</v>
      </c>
      <c r="EF71" s="45">
        <v>330</v>
      </c>
      <c r="EG71" s="45">
        <v>330</v>
      </c>
      <c r="EH71" s="45">
        <v>330</v>
      </c>
      <c r="EI71" s="45">
        <v>330</v>
      </c>
      <c r="EJ71" s="45">
        <v>330</v>
      </c>
      <c r="EK71" s="45">
        <v>330</v>
      </c>
      <c r="EL71" s="45">
        <v>330</v>
      </c>
      <c r="EM71" s="45">
        <v>330</v>
      </c>
      <c r="EN71" s="45">
        <v>330</v>
      </c>
      <c r="EO71" s="45">
        <v>330</v>
      </c>
      <c r="EP71" s="45">
        <v>330</v>
      </c>
      <c r="EQ71" s="45">
        <v>330</v>
      </c>
      <c r="ER71" s="45">
        <v>330</v>
      </c>
      <c r="ES71" s="45">
        <v>330</v>
      </c>
      <c r="ET71" s="45">
        <v>330</v>
      </c>
      <c r="EU71" s="45">
        <v>330</v>
      </c>
      <c r="EV71" s="45">
        <v>330</v>
      </c>
      <c r="EW71" s="45">
        <v>330</v>
      </c>
      <c r="EX71" s="45">
        <v>330</v>
      </c>
      <c r="EY71" s="45">
        <v>330</v>
      </c>
      <c r="EZ71" s="45">
        <v>330</v>
      </c>
      <c r="FA71" s="45">
        <v>330</v>
      </c>
      <c r="FB71" s="45">
        <v>330</v>
      </c>
      <c r="FC71" s="45">
        <v>330</v>
      </c>
      <c r="FD71" s="45">
        <v>330</v>
      </c>
      <c r="FE71" s="45">
        <v>330</v>
      </c>
      <c r="FF71" s="45">
        <v>330</v>
      </c>
      <c r="FG71" s="45">
        <v>330</v>
      </c>
      <c r="FH71" s="45">
        <v>330</v>
      </c>
      <c r="FI71" s="45">
        <v>330</v>
      </c>
      <c r="FJ71" s="45">
        <v>330</v>
      </c>
      <c r="FK71" s="45">
        <v>330</v>
      </c>
      <c r="FL71" s="45">
        <v>330</v>
      </c>
      <c r="FM71" s="45">
        <v>330</v>
      </c>
      <c r="FN71" s="45">
        <v>330</v>
      </c>
      <c r="FO71" s="45">
        <v>330</v>
      </c>
      <c r="FP71" s="45">
        <v>330</v>
      </c>
      <c r="FQ71" s="45">
        <v>330</v>
      </c>
      <c r="FR71" s="45">
        <v>330</v>
      </c>
      <c r="FS71" s="45">
        <v>330</v>
      </c>
      <c r="FT71" s="45">
        <v>330</v>
      </c>
      <c r="FU71" s="45">
        <v>330</v>
      </c>
      <c r="FV71" s="45">
        <v>330</v>
      </c>
      <c r="FW71" s="45">
        <v>330</v>
      </c>
      <c r="FX71" s="45">
        <v>330</v>
      </c>
      <c r="FY71" s="45">
        <v>330</v>
      </c>
      <c r="FZ71" s="45">
        <v>330</v>
      </c>
      <c r="GA71" s="45">
        <v>330</v>
      </c>
      <c r="GB71" s="45">
        <v>330</v>
      </c>
      <c r="GC71" s="45">
        <v>330</v>
      </c>
      <c r="GD71" s="45">
        <v>330</v>
      </c>
      <c r="GE71" s="45">
        <v>330</v>
      </c>
      <c r="GF71" s="45">
        <v>330</v>
      </c>
      <c r="GG71" s="45">
        <v>330</v>
      </c>
      <c r="GH71" s="45">
        <v>330</v>
      </c>
      <c r="GI71" s="45">
        <v>330</v>
      </c>
      <c r="GJ71" s="45">
        <v>330</v>
      </c>
      <c r="GK71" s="45">
        <v>330</v>
      </c>
      <c r="GL71" s="45">
        <v>330</v>
      </c>
      <c r="GM71" s="45">
        <v>330</v>
      </c>
      <c r="GN71" s="45">
        <v>330</v>
      </c>
      <c r="GO71" s="45">
        <v>330</v>
      </c>
      <c r="GP71" s="45">
        <v>330</v>
      </c>
      <c r="GQ71" s="45">
        <v>330</v>
      </c>
      <c r="GR71" s="45">
        <v>330</v>
      </c>
      <c r="GS71" s="45">
        <v>330</v>
      </c>
      <c r="GT71" s="45">
        <v>330</v>
      </c>
      <c r="GU71" s="45">
        <v>330</v>
      </c>
      <c r="GV71" s="45">
        <v>330</v>
      </c>
      <c r="GW71" s="45">
        <v>330</v>
      </c>
      <c r="GX71" s="45">
        <v>330</v>
      </c>
      <c r="GY71" s="45">
        <v>330</v>
      </c>
      <c r="GZ71" s="45">
        <v>330</v>
      </c>
      <c r="HA71" s="45">
        <v>330</v>
      </c>
      <c r="HB71" s="45">
        <v>330</v>
      </c>
      <c r="HC71" s="45">
        <v>330</v>
      </c>
      <c r="HD71" s="45">
        <v>330</v>
      </c>
      <c r="HE71" s="45">
        <v>330</v>
      </c>
      <c r="HF71" s="45">
        <v>330</v>
      </c>
      <c r="HG71" s="45">
        <v>330</v>
      </c>
      <c r="HH71" s="45">
        <v>330</v>
      </c>
      <c r="HI71" s="45">
        <v>330</v>
      </c>
      <c r="HJ71" s="45">
        <v>330</v>
      </c>
      <c r="HK71" s="45">
        <v>330</v>
      </c>
      <c r="HL71" s="45">
        <v>330</v>
      </c>
      <c r="HM71" s="45">
        <v>330</v>
      </c>
      <c r="HN71" s="45">
        <v>330</v>
      </c>
      <c r="HO71" s="45">
        <v>330</v>
      </c>
      <c r="HP71" s="45">
        <v>330</v>
      </c>
      <c r="HQ71" s="45">
        <v>330</v>
      </c>
      <c r="HR71" s="45">
        <v>330</v>
      </c>
      <c r="HS71" s="45">
        <v>330</v>
      </c>
      <c r="HT71" s="45">
        <v>330</v>
      </c>
      <c r="HU71" s="45">
        <v>330</v>
      </c>
      <c r="HV71" s="45">
        <v>330</v>
      </c>
      <c r="HW71" s="45">
        <v>330</v>
      </c>
      <c r="HX71" s="45">
        <v>330</v>
      </c>
      <c r="HY71" s="45">
        <v>330</v>
      </c>
      <c r="HZ71" s="45">
        <v>330</v>
      </c>
      <c r="IA71" s="45">
        <v>330</v>
      </c>
      <c r="IB71" s="45">
        <v>330</v>
      </c>
      <c r="IC71" s="45">
        <v>330</v>
      </c>
      <c r="ID71" s="45">
        <v>330</v>
      </c>
      <c r="IE71" s="45">
        <v>330</v>
      </c>
      <c r="IF71" s="45">
        <v>330</v>
      </c>
      <c r="IG71" s="45">
        <v>330</v>
      </c>
      <c r="IH71" s="45">
        <v>330</v>
      </c>
      <c r="II71" s="45">
        <v>330</v>
      </c>
      <c r="IJ71" s="45">
        <v>330</v>
      </c>
      <c r="IK71" s="45">
        <v>330</v>
      </c>
      <c r="IL71" s="45">
        <v>330</v>
      </c>
      <c r="IM71" s="45">
        <v>330</v>
      </c>
      <c r="IN71" s="45">
        <v>330</v>
      </c>
      <c r="IO71" s="45">
        <v>330</v>
      </c>
      <c r="IP71" s="45">
        <v>330</v>
      </c>
      <c r="IQ71" s="45">
        <v>330</v>
      </c>
      <c r="IR71" s="45">
        <v>330</v>
      </c>
      <c r="IS71" s="45">
        <v>330</v>
      </c>
      <c r="IT71" s="45">
        <v>330</v>
      </c>
      <c r="IU71" s="45">
        <v>330</v>
      </c>
      <c r="IV71" s="45">
        <v>330</v>
      </c>
      <c r="IW71" s="45">
        <v>330</v>
      </c>
      <c r="IX71" s="45">
        <v>330</v>
      </c>
      <c r="IY71" s="45">
        <v>330</v>
      </c>
      <c r="IZ71" s="45">
        <v>330</v>
      </c>
      <c r="JA71" s="45">
        <v>330</v>
      </c>
      <c r="JB71" s="45">
        <v>330</v>
      </c>
      <c r="JC71" s="45">
        <v>330</v>
      </c>
      <c r="JD71" s="45">
        <v>330</v>
      </c>
      <c r="JE71" s="45">
        <v>330</v>
      </c>
      <c r="JF71" s="45">
        <v>330</v>
      </c>
      <c r="JG71" s="45">
        <v>330</v>
      </c>
      <c r="JH71" s="45">
        <v>330</v>
      </c>
      <c r="JI71" s="45">
        <v>330</v>
      </c>
      <c r="JJ71" s="45">
        <v>330</v>
      </c>
      <c r="JK71" s="45">
        <v>330</v>
      </c>
      <c r="JL71" s="45">
        <v>330</v>
      </c>
      <c r="JM71" s="45">
        <v>330</v>
      </c>
      <c r="JN71" s="45">
        <v>330</v>
      </c>
      <c r="JO71" s="45">
        <v>330</v>
      </c>
      <c r="JP71" s="45">
        <v>330</v>
      </c>
      <c r="JQ71" s="45">
        <v>330</v>
      </c>
      <c r="JR71" s="45">
        <v>330</v>
      </c>
      <c r="JS71" s="45">
        <v>330</v>
      </c>
      <c r="JT71" s="45">
        <v>330</v>
      </c>
      <c r="JU71" s="45">
        <v>330</v>
      </c>
      <c r="JV71" s="45">
        <v>330</v>
      </c>
      <c r="JW71" s="45">
        <v>330</v>
      </c>
      <c r="JX71" s="45">
        <v>330</v>
      </c>
      <c r="JY71" s="45">
        <v>330</v>
      </c>
      <c r="JZ71" s="45">
        <v>330</v>
      </c>
      <c r="KA71" s="45">
        <v>330</v>
      </c>
      <c r="KB71" s="45">
        <v>330</v>
      </c>
      <c r="KC71" s="45">
        <v>330</v>
      </c>
      <c r="KD71" s="45">
        <v>330</v>
      </c>
      <c r="KE71" s="45">
        <v>330</v>
      </c>
      <c r="KF71" s="45">
        <v>330</v>
      </c>
      <c r="KG71" s="45">
        <v>330</v>
      </c>
      <c r="KH71" s="45">
        <v>330</v>
      </c>
      <c r="KI71" s="45">
        <v>330</v>
      </c>
      <c r="KJ71" s="45">
        <v>330</v>
      </c>
      <c r="KK71" s="45">
        <v>330</v>
      </c>
      <c r="KL71" s="45">
        <v>330</v>
      </c>
      <c r="KM71" s="45">
        <v>330</v>
      </c>
      <c r="KN71" s="45">
        <v>330</v>
      </c>
      <c r="KO71" s="45">
        <v>330</v>
      </c>
      <c r="KP71" s="45">
        <v>330</v>
      </c>
      <c r="KQ71" s="45">
        <v>330</v>
      </c>
      <c r="KR71" s="45">
        <v>330</v>
      </c>
      <c r="KS71" s="45">
        <v>330</v>
      </c>
      <c r="KT71" s="45">
        <v>330</v>
      </c>
      <c r="KU71" s="45">
        <v>330</v>
      </c>
      <c r="KV71" s="45">
        <v>330</v>
      </c>
      <c r="KW71" s="45">
        <v>330</v>
      </c>
      <c r="KX71" s="45">
        <v>330</v>
      </c>
      <c r="KY71" s="45">
        <v>330</v>
      </c>
      <c r="KZ71" s="45">
        <v>330</v>
      </c>
      <c r="LA71" s="45">
        <v>330</v>
      </c>
      <c r="LB71" s="45">
        <v>330</v>
      </c>
      <c r="LC71" s="45">
        <v>330</v>
      </c>
      <c r="LD71" s="45">
        <v>330</v>
      </c>
      <c r="LE71" s="45">
        <v>330</v>
      </c>
      <c r="LF71" s="45">
        <v>330</v>
      </c>
      <c r="LG71" s="45">
        <v>330</v>
      </c>
      <c r="LH71" s="45">
        <v>330</v>
      </c>
      <c r="LI71" s="45">
        <v>330</v>
      </c>
      <c r="LJ71" s="45">
        <v>330</v>
      </c>
      <c r="LK71" s="45">
        <v>330</v>
      </c>
      <c r="LL71" s="45">
        <v>330</v>
      </c>
      <c r="LM71" s="45">
        <v>330</v>
      </c>
      <c r="LN71" s="45">
        <v>330</v>
      </c>
      <c r="LO71" s="45">
        <v>330</v>
      </c>
      <c r="LP71" s="45">
        <v>330</v>
      </c>
      <c r="LQ71" s="45">
        <v>330</v>
      </c>
      <c r="LR71" s="45">
        <v>330</v>
      </c>
      <c r="LS71" s="45">
        <v>330</v>
      </c>
      <c r="LT71" s="45">
        <v>330</v>
      </c>
      <c r="LU71" s="45">
        <v>330</v>
      </c>
      <c r="LV71" s="45">
        <v>330</v>
      </c>
      <c r="LW71" s="45">
        <v>330</v>
      </c>
      <c r="LX71" s="45">
        <v>330</v>
      </c>
      <c r="LY71" s="45">
        <v>330</v>
      </c>
      <c r="LZ71" s="45">
        <v>330</v>
      </c>
      <c r="MA71" s="45">
        <v>330</v>
      </c>
      <c r="MB71" s="45">
        <v>330</v>
      </c>
      <c r="MC71" s="45">
        <v>330</v>
      </c>
      <c r="MD71" s="45">
        <v>330</v>
      </c>
      <c r="ME71" s="45">
        <v>330</v>
      </c>
      <c r="MF71" s="45">
        <v>330</v>
      </c>
      <c r="MG71" s="45">
        <v>330</v>
      </c>
      <c r="MH71" s="45">
        <v>330</v>
      </c>
      <c r="MI71" s="45">
        <v>330</v>
      </c>
      <c r="MJ71" s="45">
        <v>330</v>
      </c>
      <c r="MK71" s="45">
        <v>330</v>
      </c>
      <c r="ML71" s="45">
        <v>330</v>
      </c>
      <c r="MM71" s="45">
        <v>330</v>
      </c>
      <c r="MN71" s="45">
        <v>330</v>
      </c>
      <c r="MO71" s="45">
        <v>330</v>
      </c>
      <c r="MP71" s="45">
        <v>330</v>
      </c>
      <c r="MQ71" s="45">
        <v>330</v>
      </c>
      <c r="MR71" s="45">
        <v>330</v>
      </c>
      <c r="MS71" s="45">
        <v>330</v>
      </c>
      <c r="MT71" s="45">
        <v>330</v>
      </c>
      <c r="MU71" s="45">
        <v>330</v>
      </c>
      <c r="MV71" s="45">
        <v>330</v>
      </c>
      <c r="MW71" s="45">
        <v>330</v>
      </c>
      <c r="MX71" s="45">
        <v>330</v>
      </c>
      <c r="MY71" s="45">
        <v>330</v>
      </c>
      <c r="MZ71" s="45">
        <v>330</v>
      </c>
      <c r="NA71" s="45">
        <v>330</v>
      </c>
      <c r="NB71" s="45">
        <v>330</v>
      </c>
      <c r="NC71" s="45">
        <v>330</v>
      </c>
      <c r="ND71" s="45">
        <v>330</v>
      </c>
      <c r="NE71" s="45">
        <v>330</v>
      </c>
      <c r="NF71" s="45">
        <v>330</v>
      </c>
      <c r="NG71" s="45">
        <v>330</v>
      </c>
      <c r="NH71" s="45">
        <v>330</v>
      </c>
      <c r="NI71" s="45">
        <v>330</v>
      </c>
      <c r="NJ71" s="45">
        <v>330</v>
      </c>
      <c r="NK71" s="45">
        <v>330</v>
      </c>
      <c r="NL71" s="45">
        <v>330</v>
      </c>
      <c r="NM71" s="45">
        <v>330</v>
      </c>
      <c r="NN71" s="45">
        <v>330</v>
      </c>
      <c r="NO71" s="45">
        <v>330</v>
      </c>
      <c r="NP71" s="45">
        <v>330</v>
      </c>
      <c r="NQ71" s="45">
        <v>330</v>
      </c>
      <c r="NR71" s="45">
        <v>330</v>
      </c>
      <c r="NS71" s="45">
        <v>330</v>
      </c>
      <c r="NT71" s="45">
        <v>330</v>
      </c>
      <c r="NU71" s="45">
        <v>330</v>
      </c>
      <c r="NV71" s="45">
        <v>330</v>
      </c>
      <c r="NW71" s="45">
        <v>330</v>
      </c>
      <c r="NX71" s="45">
        <v>330</v>
      </c>
      <c r="NY71" s="45">
        <v>330</v>
      </c>
      <c r="NZ71" s="45">
        <v>330</v>
      </c>
      <c r="OA71" s="45">
        <v>330</v>
      </c>
      <c r="OB71" s="45">
        <v>330</v>
      </c>
      <c r="OC71" s="45">
        <v>330</v>
      </c>
      <c r="OD71" s="45">
        <v>330</v>
      </c>
      <c r="OE71" s="45">
        <v>330</v>
      </c>
      <c r="OF71" s="45">
        <v>330</v>
      </c>
      <c r="OG71" s="45">
        <v>330</v>
      </c>
      <c r="OH71" s="45">
        <v>330</v>
      </c>
      <c r="OI71" s="45">
        <v>330</v>
      </c>
      <c r="OJ71" s="45">
        <v>330</v>
      </c>
      <c r="OK71" s="45">
        <v>330</v>
      </c>
      <c r="OL71" s="45">
        <v>330</v>
      </c>
      <c r="OM71" s="45">
        <v>330</v>
      </c>
      <c r="ON71" s="45">
        <v>330</v>
      </c>
      <c r="OO71" s="45">
        <v>330</v>
      </c>
      <c r="OP71" s="45">
        <v>330</v>
      </c>
      <c r="OQ71" s="45">
        <v>330</v>
      </c>
      <c r="OR71" s="45">
        <v>330</v>
      </c>
      <c r="OS71" s="45">
        <v>330</v>
      </c>
      <c r="OT71" s="45">
        <v>330</v>
      </c>
      <c r="OU71" s="45">
        <v>330</v>
      </c>
      <c r="OV71" s="45">
        <v>330</v>
      </c>
      <c r="OW71" s="45">
        <v>330</v>
      </c>
      <c r="OX71" s="45">
        <v>330</v>
      </c>
      <c r="OY71" s="45">
        <v>330</v>
      </c>
      <c r="OZ71" s="45">
        <v>330</v>
      </c>
      <c r="PA71" s="45">
        <v>330</v>
      </c>
      <c r="PB71" s="45">
        <v>330</v>
      </c>
      <c r="PC71" s="45">
        <v>330</v>
      </c>
      <c r="PD71" s="45">
        <v>330</v>
      </c>
      <c r="PE71" s="45">
        <v>330</v>
      </c>
      <c r="PF71" s="45">
        <v>330</v>
      </c>
      <c r="PG71" s="45">
        <v>330</v>
      </c>
      <c r="PH71" s="45">
        <v>330</v>
      </c>
      <c r="PI71" s="45">
        <v>330</v>
      </c>
      <c r="PJ71" s="45">
        <v>330</v>
      </c>
      <c r="PK71" s="45">
        <v>330</v>
      </c>
      <c r="PL71" s="45">
        <v>330</v>
      </c>
      <c r="PM71" s="45">
        <v>330</v>
      </c>
      <c r="PN71" s="45">
        <v>330</v>
      </c>
      <c r="PO71" s="45">
        <v>330</v>
      </c>
      <c r="PP71" s="45">
        <v>330</v>
      </c>
      <c r="PQ71" s="45">
        <v>330</v>
      </c>
      <c r="PR71" s="45">
        <v>330</v>
      </c>
      <c r="PS71" s="45">
        <v>330</v>
      </c>
      <c r="PT71" s="45">
        <v>330</v>
      </c>
      <c r="PU71" s="45">
        <v>330</v>
      </c>
      <c r="PV71" s="45">
        <v>330</v>
      </c>
      <c r="PW71" s="45">
        <v>330</v>
      </c>
      <c r="PX71" s="45">
        <v>330</v>
      </c>
      <c r="PY71" s="45">
        <v>330</v>
      </c>
      <c r="PZ71" s="45">
        <v>330</v>
      </c>
      <c r="QA71" s="45">
        <v>330</v>
      </c>
      <c r="QB71" s="45">
        <v>330</v>
      </c>
      <c r="QC71" s="45">
        <v>330</v>
      </c>
      <c r="QD71" s="45">
        <v>330</v>
      </c>
      <c r="QE71" s="45">
        <v>330</v>
      </c>
      <c r="QF71" s="45">
        <v>330</v>
      </c>
      <c r="QG71" s="45">
        <v>330</v>
      </c>
      <c r="QH71" s="45">
        <v>330</v>
      </c>
      <c r="QI71" s="45">
        <v>330</v>
      </c>
      <c r="QJ71" s="45">
        <v>330</v>
      </c>
      <c r="QK71" s="45">
        <v>330</v>
      </c>
      <c r="QL71" s="45">
        <v>330</v>
      </c>
      <c r="QM71" s="45">
        <v>330</v>
      </c>
      <c r="QN71" s="45">
        <v>330</v>
      </c>
      <c r="QO71" s="45">
        <v>330</v>
      </c>
      <c r="QP71" s="45">
        <v>330</v>
      </c>
      <c r="QQ71" s="45">
        <v>330</v>
      </c>
      <c r="QR71" s="45">
        <v>330</v>
      </c>
      <c r="QS71" s="45">
        <v>330</v>
      </c>
      <c r="QT71" s="45">
        <v>330</v>
      </c>
      <c r="QU71" s="45">
        <v>330</v>
      </c>
      <c r="QV71" s="45">
        <v>330</v>
      </c>
      <c r="QW71" s="45">
        <v>330</v>
      </c>
      <c r="QX71" s="45">
        <v>330</v>
      </c>
      <c r="QY71" s="45">
        <v>330</v>
      </c>
      <c r="QZ71" s="45">
        <v>330</v>
      </c>
      <c r="RA71" s="45">
        <v>330</v>
      </c>
      <c r="RB71" s="45">
        <v>330</v>
      </c>
      <c r="RC71" s="45">
        <v>330</v>
      </c>
      <c r="RD71" s="45">
        <v>330</v>
      </c>
      <c r="RE71" s="45">
        <v>330</v>
      </c>
      <c r="RF71" s="45">
        <v>330</v>
      </c>
      <c r="RG71" s="45">
        <v>330</v>
      </c>
      <c r="RH71" s="45">
        <v>330</v>
      </c>
      <c r="RI71" s="45">
        <v>330</v>
      </c>
      <c r="RJ71" s="45">
        <v>330</v>
      </c>
      <c r="RK71" s="45">
        <v>330</v>
      </c>
      <c r="RL71" s="45">
        <v>330</v>
      </c>
      <c r="RM71" s="45">
        <v>330</v>
      </c>
      <c r="RN71" s="45">
        <v>330</v>
      </c>
      <c r="RO71" s="45">
        <v>330</v>
      </c>
      <c r="RP71" s="45">
        <v>330</v>
      </c>
      <c r="RQ71" s="45">
        <v>330</v>
      </c>
      <c r="RR71" s="45">
        <v>330</v>
      </c>
      <c r="RS71" s="45">
        <v>330</v>
      </c>
      <c r="RT71" s="45">
        <v>330</v>
      </c>
      <c r="RU71" s="45">
        <v>330</v>
      </c>
      <c r="RV71" s="45">
        <v>330</v>
      </c>
      <c r="RW71" s="45">
        <v>330</v>
      </c>
      <c r="RX71" s="45">
        <v>330</v>
      </c>
      <c r="RY71" s="45">
        <v>330</v>
      </c>
      <c r="RZ71" s="45">
        <v>330</v>
      </c>
      <c r="SA71" s="45">
        <v>330</v>
      </c>
      <c r="SB71" s="45">
        <v>330</v>
      </c>
      <c r="SC71" s="45">
        <v>330</v>
      </c>
      <c r="SD71" s="45">
        <v>330</v>
      </c>
      <c r="SE71" s="45">
        <v>330</v>
      </c>
      <c r="SF71" s="45">
        <v>330</v>
      </c>
      <c r="SG71" s="45">
        <v>330</v>
      </c>
      <c r="SH71" s="45">
        <v>330</v>
      </c>
      <c r="SI71" s="45">
        <v>330</v>
      </c>
      <c r="SJ71" s="45">
        <v>330</v>
      </c>
      <c r="SK71" s="45">
        <v>330</v>
      </c>
      <c r="SL71" s="45">
        <v>330</v>
      </c>
      <c r="SM71" s="45">
        <v>330</v>
      </c>
      <c r="SN71" s="45">
        <v>330</v>
      </c>
      <c r="SO71" s="45">
        <v>330</v>
      </c>
      <c r="SP71" s="45">
        <v>330</v>
      </c>
      <c r="SQ71" s="45">
        <v>330</v>
      </c>
      <c r="SR71" s="45">
        <v>330</v>
      </c>
      <c r="SS71" s="45">
        <v>330</v>
      </c>
      <c r="ST71" s="45">
        <v>330</v>
      </c>
      <c r="SU71" s="45">
        <v>330</v>
      </c>
      <c r="SV71" s="45">
        <v>330</v>
      </c>
      <c r="SW71" s="45">
        <v>330</v>
      </c>
      <c r="SX71" s="45">
        <v>330</v>
      </c>
      <c r="SY71" s="45">
        <v>330</v>
      </c>
      <c r="SZ71" s="45">
        <v>330</v>
      </c>
      <c r="TA71" s="45">
        <v>330</v>
      </c>
      <c r="TB71" s="45">
        <v>330</v>
      </c>
      <c r="TC71" s="45">
        <v>330</v>
      </c>
      <c r="TD71" s="45">
        <v>330</v>
      </c>
      <c r="TE71" s="45">
        <v>330</v>
      </c>
      <c r="TF71" s="45">
        <v>330</v>
      </c>
      <c r="TG71" s="45">
        <v>330</v>
      </c>
      <c r="TH71" s="45">
        <v>330</v>
      </c>
      <c r="TI71" s="45">
        <v>330</v>
      </c>
      <c r="TJ71" s="45">
        <v>330</v>
      </c>
      <c r="TK71" s="45">
        <v>330</v>
      </c>
      <c r="TL71" s="45">
        <v>330</v>
      </c>
      <c r="TM71" s="45">
        <v>330</v>
      </c>
      <c r="TN71" s="45">
        <v>330</v>
      </c>
      <c r="TO71" s="45">
        <v>330</v>
      </c>
      <c r="TP71" s="45">
        <v>330</v>
      </c>
      <c r="TQ71" s="45">
        <v>330</v>
      </c>
      <c r="TR71" s="45">
        <v>330</v>
      </c>
      <c r="TS71" s="45">
        <v>330</v>
      </c>
      <c r="TT71" s="45">
        <v>330</v>
      </c>
      <c r="TU71" s="45">
        <v>330</v>
      </c>
      <c r="TV71" s="45">
        <v>330</v>
      </c>
      <c r="TW71" s="45">
        <v>330</v>
      </c>
      <c r="TX71" s="45">
        <v>330</v>
      </c>
      <c r="TY71" s="45">
        <v>330</v>
      </c>
      <c r="TZ71" s="45">
        <v>330</v>
      </c>
      <c r="UA71" s="45">
        <v>330</v>
      </c>
      <c r="UB71" s="45">
        <v>330</v>
      </c>
      <c r="UC71" s="45">
        <v>330</v>
      </c>
      <c r="UD71" s="45">
        <v>330</v>
      </c>
      <c r="UE71" s="45">
        <v>330</v>
      </c>
      <c r="UF71" s="45">
        <v>330</v>
      </c>
      <c r="UG71" s="45">
        <v>330</v>
      </c>
      <c r="UH71" s="45">
        <v>330</v>
      </c>
      <c r="UI71" s="45">
        <v>330</v>
      </c>
      <c r="UJ71" s="45">
        <v>330</v>
      </c>
      <c r="UK71" s="45">
        <v>330</v>
      </c>
      <c r="UL71" s="45">
        <v>330</v>
      </c>
      <c r="UM71" s="45">
        <v>330</v>
      </c>
      <c r="UN71" s="45">
        <v>330</v>
      </c>
      <c r="UO71" s="45">
        <v>330</v>
      </c>
      <c r="UP71" s="45">
        <v>330</v>
      </c>
      <c r="UQ71" s="45">
        <v>330</v>
      </c>
      <c r="UR71" s="45">
        <v>330</v>
      </c>
      <c r="US71" s="45">
        <v>330</v>
      </c>
      <c r="UT71" s="45">
        <v>330</v>
      </c>
      <c r="UU71" s="45">
        <v>330</v>
      </c>
      <c r="UV71" s="45">
        <v>330</v>
      </c>
      <c r="UW71" s="45">
        <v>330</v>
      </c>
      <c r="UX71" s="45">
        <v>330</v>
      </c>
      <c r="UY71" s="45">
        <v>330</v>
      </c>
      <c r="UZ71" s="45">
        <v>330</v>
      </c>
      <c r="VA71" s="45">
        <v>330</v>
      </c>
      <c r="VB71" s="45">
        <v>330</v>
      </c>
      <c r="VC71" s="45">
        <v>330</v>
      </c>
      <c r="VD71" s="45">
        <v>330</v>
      </c>
      <c r="VE71" s="45">
        <v>330</v>
      </c>
      <c r="VF71" s="45">
        <v>330</v>
      </c>
      <c r="VG71" s="45">
        <v>330</v>
      </c>
      <c r="VH71" s="45">
        <v>330</v>
      </c>
      <c r="VI71" s="45">
        <v>330</v>
      </c>
      <c r="VJ71" s="45">
        <v>330</v>
      </c>
      <c r="VK71" s="45">
        <v>330</v>
      </c>
      <c r="VL71" s="45">
        <v>330</v>
      </c>
      <c r="VM71" s="45">
        <v>330</v>
      </c>
      <c r="VN71" s="45">
        <v>330</v>
      </c>
      <c r="VO71" s="45">
        <v>330</v>
      </c>
      <c r="VP71" s="45">
        <v>330</v>
      </c>
      <c r="VQ71" s="45">
        <v>330</v>
      </c>
      <c r="VR71" s="45">
        <v>330</v>
      </c>
      <c r="VS71" s="45">
        <v>330</v>
      </c>
      <c r="VT71" s="45">
        <v>330</v>
      </c>
      <c r="VU71" s="45">
        <v>330</v>
      </c>
      <c r="VV71" s="45">
        <v>330</v>
      </c>
      <c r="VW71" s="45">
        <v>330</v>
      </c>
      <c r="VX71" s="45">
        <v>330</v>
      </c>
      <c r="VY71" s="45">
        <v>330</v>
      </c>
      <c r="VZ71" s="45">
        <v>330</v>
      </c>
      <c r="WA71" s="45">
        <v>330</v>
      </c>
      <c r="WB71" s="45">
        <v>330</v>
      </c>
      <c r="WC71" s="45">
        <v>330</v>
      </c>
      <c r="WD71" s="45">
        <v>330</v>
      </c>
      <c r="WE71" s="45">
        <v>330</v>
      </c>
      <c r="WF71" s="45">
        <v>330</v>
      </c>
      <c r="WG71" s="45">
        <v>330</v>
      </c>
      <c r="WH71" s="45">
        <v>330</v>
      </c>
      <c r="WI71" s="45">
        <v>330</v>
      </c>
      <c r="WJ71" s="45">
        <v>330</v>
      </c>
      <c r="WK71" s="45">
        <v>330</v>
      </c>
      <c r="WL71" s="45">
        <v>330</v>
      </c>
      <c r="WM71" s="45">
        <v>330</v>
      </c>
      <c r="WN71" s="45">
        <v>330</v>
      </c>
      <c r="WO71" s="45">
        <v>330</v>
      </c>
      <c r="WP71" s="45">
        <v>330</v>
      </c>
      <c r="WQ71" s="45">
        <v>330</v>
      </c>
      <c r="WR71" s="45">
        <v>330</v>
      </c>
      <c r="WS71" s="45">
        <v>330</v>
      </c>
      <c r="WT71" s="45">
        <v>330</v>
      </c>
      <c r="WU71" s="45">
        <v>330</v>
      </c>
      <c r="WV71" s="45">
        <v>330</v>
      </c>
      <c r="WW71" s="45">
        <v>330</v>
      </c>
      <c r="WX71" s="45">
        <v>330</v>
      </c>
      <c r="WY71" s="45">
        <v>330</v>
      </c>
      <c r="WZ71" s="45">
        <v>330</v>
      </c>
      <c r="XA71" s="45">
        <v>330</v>
      </c>
      <c r="XB71" s="45">
        <v>330</v>
      </c>
      <c r="XC71" s="45">
        <v>330</v>
      </c>
      <c r="XD71" s="45">
        <v>330</v>
      </c>
      <c r="XE71" s="45">
        <v>330</v>
      </c>
      <c r="XF71" s="45">
        <v>330</v>
      </c>
      <c r="XG71" s="45">
        <v>330</v>
      </c>
      <c r="XH71" s="45">
        <v>330</v>
      </c>
      <c r="XI71" s="45">
        <v>330</v>
      </c>
      <c r="XJ71" s="45">
        <v>330</v>
      </c>
      <c r="XK71" s="45">
        <v>330</v>
      </c>
      <c r="XL71" s="45">
        <v>330</v>
      </c>
      <c r="XM71" s="45">
        <v>330</v>
      </c>
      <c r="XN71" s="45">
        <v>330</v>
      </c>
      <c r="XO71" s="45">
        <v>330</v>
      </c>
      <c r="XP71" s="45">
        <v>330</v>
      </c>
      <c r="XQ71" s="45">
        <v>330</v>
      </c>
      <c r="XR71" s="45">
        <v>330</v>
      </c>
      <c r="XS71" s="45">
        <v>330</v>
      </c>
      <c r="XT71" s="45">
        <v>330</v>
      </c>
      <c r="XU71" s="45">
        <v>330</v>
      </c>
      <c r="XV71" s="45">
        <v>330</v>
      </c>
      <c r="XW71" s="45">
        <v>330</v>
      </c>
      <c r="XX71" s="45"/>
      <c r="XY71" s="45"/>
      <c r="XZ71" s="45"/>
      <c r="YA71" s="45"/>
      <c r="YB71" s="45"/>
      <c r="YC71" s="45"/>
      <c r="YD71" s="45"/>
      <c r="YE71" s="45"/>
      <c r="YF71" s="45"/>
      <c r="YG71" s="45"/>
      <c r="YH71" s="45"/>
      <c r="YI71" s="45"/>
      <c r="YJ71" s="45"/>
      <c r="YK71" s="45"/>
      <c r="YL71" s="45"/>
      <c r="YM71" s="45"/>
      <c r="YN71" s="45"/>
      <c r="YO71" s="45"/>
      <c r="YP71" s="45"/>
      <c r="YQ71" s="45"/>
      <c r="YR71" s="45"/>
      <c r="YS71" s="45"/>
      <c r="YT71" s="45"/>
      <c r="YU71" s="45"/>
      <c r="YV71" s="45"/>
      <c r="YW71" s="45"/>
      <c r="YX71" s="45"/>
      <c r="YY71" s="45"/>
      <c r="YZ71" s="45"/>
      <c r="ZA71" s="45"/>
      <c r="ZB71" s="45"/>
      <c r="ZC71" s="45"/>
      <c r="ZD71" s="45"/>
      <c r="ZE71" s="45"/>
      <c r="ZF71" s="45"/>
      <c r="ZG71" s="45"/>
      <c r="ZH71" s="45"/>
      <c r="ZI71" s="45"/>
      <c r="ZJ71" s="45"/>
      <c r="ZK71" s="45"/>
      <c r="ZL71" s="45"/>
      <c r="ZM71" s="45"/>
      <c r="ZN71" s="45"/>
      <c r="ZO71" s="45"/>
      <c r="ZP71" s="45"/>
      <c r="ZQ71" s="45"/>
      <c r="ZR71" s="45"/>
      <c r="ZS71" s="45"/>
      <c r="ZT71" s="45"/>
      <c r="ZU71" s="45"/>
      <c r="ZV71" s="45"/>
      <c r="ZW71" s="45"/>
      <c r="ZX71" s="45"/>
      <c r="ZY71" s="45"/>
      <c r="ZZ71" s="45"/>
      <c r="AAA71" s="45"/>
      <c r="AAB71" s="45"/>
      <c r="AAC71" s="45"/>
      <c r="AAD71" s="45"/>
      <c r="AAE71" s="45"/>
      <c r="AAF71" s="45"/>
      <c r="AAG71" s="45"/>
      <c r="AAH71" s="45"/>
      <c r="AAI71" s="45"/>
      <c r="AAJ71" s="45"/>
      <c r="AAK71" s="45"/>
      <c r="AAL71" s="45"/>
      <c r="AAM71" s="45"/>
      <c r="AAN71" s="45"/>
      <c r="AAO71" s="45"/>
      <c r="AAP71" s="45"/>
      <c r="AAQ71" s="45"/>
      <c r="AAR71" s="45"/>
      <c r="AAS71" s="45"/>
      <c r="AAT71" s="45"/>
      <c r="AAU71" s="45"/>
      <c r="AAV71" s="45"/>
      <c r="AAW71" s="45"/>
      <c r="AAX71" s="45"/>
      <c r="AAY71" s="45"/>
      <c r="AAZ71" s="45"/>
      <c r="ABA71" s="45"/>
      <c r="ABB71" s="45"/>
      <c r="ABC71" s="45"/>
      <c r="ABD71" s="45"/>
      <c r="ABE71" s="45"/>
      <c r="ABF71" s="45"/>
      <c r="ABG71" s="45"/>
      <c r="ABH71" s="45"/>
      <c r="ABI71" s="45"/>
      <c r="ABJ71" s="45"/>
      <c r="ABK71" s="45"/>
      <c r="ABL71" s="45"/>
      <c r="ABM71" s="45"/>
      <c r="ABN71" s="45"/>
      <c r="ABO71" s="45"/>
      <c r="ABP71" s="45"/>
      <c r="ABQ71" s="45"/>
      <c r="ABR71" s="45"/>
      <c r="ABS71" s="45"/>
      <c r="ABT71" s="45"/>
      <c r="ABU71" s="45"/>
      <c r="ABV71" s="45"/>
      <c r="ABW71" s="45"/>
      <c r="ABX71" s="45"/>
      <c r="ABY71" s="45"/>
      <c r="ABZ71" s="45"/>
      <c r="ACA71" s="45"/>
      <c r="ACB71" s="45"/>
      <c r="ACC71" s="45"/>
      <c r="ACD71" s="45"/>
      <c r="ACE71" s="45"/>
      <c r="ACF71" s="45"/>
      <c r="ACG71" s="45"/>
      <c r="ACH71" s="45"/>
      <c r="ACI71" s="45"/>
      <c r="ACJ71" s="45"/>
      <c r="ACK71" s="45"/>
      <c r="ACL71" s="45"/>
      <c r="ACM71" s="45"/>
      <c r="ACN71" s="45"/>
      <c r="ACO71" s="45"/>
      <c r="ACP71" s="45"/>
      <c r="ACQ71" s="45"/>
      <c r="ACR71" s="45"/>
      <c r="ACS71" s="45"/>
      <c r="ACT71" s="45"/>
      <c r="ACU71" s="45"/>
      <c r="ACV71" s="45"/>
      <c r="ACW71" s="45"/>
      <c r="ACX71" s="45"/>
      <c r="ACY71" s="45"/>
      <c r="ACZ71" s="45"/>
      <c r="ADA71" s="45"/>
      <c r="ADB71" s="45"/>
      <c r="ADC71" s="45"/>
      <c r="ADD71" s="45"/>
      <c r="ADE71" s="45"/>
      <c r="ADF71" s="45"/>
      <c r="ADG71" s="45"/>
      <c r="ADH71" s="45"/>
      <c r="ADI71" s="45"/>
      <c r="ADJ71" s="45"/>
      <c r="ADK71" s="45"/>
      <c r="ADL71" s="45"/>
      <c r="ADM71" s="45"/>
      <c r="ADN71" s="45"/>
      <c r="ADO71" s="45"/>
      <c r="ADP71" s="45"/>
      <c r="ADQ71" s="45"/>
      <c r="ADR71" s="45"/>
      <c r="ADS71" s="45"/>
      <c r="ADT71" s="45"/>
      <c r="ADU71" s="45"/>
      <c r="ADV71" s="45"/>
      <c r="ADW71" s="45"/>
      <c r="ADX71" s="45"/>
      <c r="ADY71" s="45"/>
      <c r="ADZ71" s="45"/>
      <c r="AEA71" s="45"/>
      <c r="AEB71" s="45"/>
      <c r="AEC71" s="45"/>
      <c r="AED71" s="45"/>
      <c r="AEE71" s="45"/>
      <c r="AEF71" s="45"/>
      <c r="AEG71" s="45"/>
      <c r="AEH71" s="45"/>
      <c r="AEI71" s="45"/>
      <c r="AEJ71" s="45"/>
      <c r="AEK71" s="45"/>
      <c r="AEL71" s="45"/>
      <c r="AEM71" s="45"/>
      <c r="AEN71" s="45"/>
      <c r="AEO71" s="45"/>
      <c r="AEP71" s="45"/>
      <c r="AEQ71" s="45"/>
      <c r="AER71" s="45"/>
      <c r="AES71" s="45"/>
      <c r="AET71" s="45"/>
      <c r="AEU71" s="45"/>
      <c r="AEV71" s="45"/>
      <c r="AEW71" s="45"/>
      <c r="AEX71" s="45"/>
      <c r="AEY71" s="45"/>
      <c r="AEZ71" s="45"/>
      <c r="AFA71" s="45"/>
      <c r="AFB71" s="45"/>
      <c r="AFC71" s="45"/>
      <c r="AFD71" s="45"/>
      <c r="AFE71" s="45"/>
      <c r="AFF71" s="45"/>
      <c r="AFG71" s="45"/>
      <c r="AFH71" s="45"/>
      <c r="AFI71" s="45"/>
      <c r="AFJ71" s="45"/>
      <c r="AFK71" s="45"/>
      <c r="AFL71" s="45"/>
      <c r="AFM71" s="45"/>
      <c r="AFN71" s="45"/>
      <c r="AFO71" s="45"/>
      <c r="AFP71" s="45"/>
      <c r="AFQ71" s="45"/>
      <c r="AFR71" s="45"/>
      <c r="AFS71" s="45"/>
      <c r="AFT71" s="45"/>
      <c r="AFU71" s="45"/>
      <c r="AFV71" s="45"/>
      <c r="AFW71" s="45"/>
      <c r="AFX71" s="45"/>
      <c r="AFY71" s="45"/>
      <c r="AFZ71" s="45"/>
      <c r="AGA71" s="45"/>
      <c r="AGB71" s="45"/>
      <c r="AGC71" s="45"/>
      <c r="AGD71" s="45"/>
      <c r="AGE71" s="45"/>
      <c r="AGF71" s="45"/>
      <c r="AGG71" s="45"/>
      <c r="AGH71" s="45"/>
      <c r="AGI71" s="45"/>
      <c r="AGJ71" s="45"/>
      <c r="AGK71" s="45"/>
      <c r="AGL71" s="45"/>
      <c r="AGM71" s="45"/>
      <c r="AGN71" s="45"/>
      <c r="AGO71" s="45"/>
      <c r="AGP71" s="45"/>
      <c r="AGQ71" s="45"/>
      <c r="AGR71" s="45"/>
      <c r="AGS71" s="45"/>
      <c r="AGT71" s="45"/>
      <c r="AGU71" s="45"/>
      <c r="AGV71" s="45"/>
      <c r="AGW71" s="45"/>
      <c r="AGX71" s="45"/>
      <c r="AGY71" s="45"/>
      <c r="AGZ71" s="45"/>
      <c r="AHA71" s="45"/>
      <c r="AHB71" s="45"/>
      <c r="AHC71" s="45"/>
      <c r="AHD71" s="45"/>
      <c r="AHE71" s="45"/>
      <c r="AHF71" s="45"/>
      <c r="AHG71" s="45"/>
      <c r="AHH71" s="45"/>
      <c r="AHI71" s="45"/>
      <c r="AHJ71" s="45"/>
      <c r="AHK71" s="45"/>
      <c r="AHL71" s="45"/>
      <c r="AHM71" s="45"/>
      <c r="AHN71" s="45"/>
      <c r="AHO71" s="45"/>
      <c r="AHP71" s="45"/>
      <c r="AHQ71" s="45"/>
      <c r="AHR71" s="45"/>
      <c r="AHS71" s="45"/>
      <c r="AHT71" s="45"/>
      <c r="AHU71" s="45"/>
      <c r="AHV71" s="45"/>
      <c r="AHW71" s="45"/>
      <c r="AHX71" s="45"/>
      <c r="AHY71" s="45"/>
      <c r="AHZ71" s="45"/>
      <c r="AIA71" s="45"/>
      <c r="AIB71" s="45"/>
      <c r="AIC71" s="45"/>
      <c r="AID71" s="45"/>
      <c r="AIE71" s="45"/>
      <c r="AIF71" s="45"/>
      <c r="AIG71" s="45"/>
      <c r="AIH71" s="45"/>
      <c r="AII71" s="45"/>
      <c r="AIJ71" s="45"/>
      <c r="AIK71" s="45"/>
      <c r="AIL71" s="45"/>
      <c r="AIM71" s="45"/>
      <c r="AIN71" s="45"/>
      <c r="AIO71" s="45"/>
      <c r="AIP71" s="45"/>
      <c r="AIQ71" s="45"/>
      <c r="AIR71" s="45"/>
      <c r="AIS71" s="45"/>
      <c r="AIT71" s="45"/>
      <c r="AIU71" s="45"/>
      <c r="AIV71" s="45"/>
      <c r="AIW71" s="45"/>
      <c r="AIX71" s="45"/>
      <c r="AIY71" s="45"/>
      <c r="AIZ71" s="45"/>
      <c r="AJA71" s="45"/>
      <c r="AJB71" s="45"/>
      <c r="AJC71" s="45"/>
      <c r="AJD71" s="45"/>
      <c r="AJE71" s="45"/>
      <c r="AJF71" s="45"/>
      <c r="AJG71" s="45"/>
      <c r="AJH71" s="45"/>
      <c r="AJI71" s="45"/>
      <c r="AJJ71" s="45"/>
      <c r="AJK71" s="45"/>
      <c r="AJL71" s="45"/>
      <c r="AJM71" s="45"/>
      <c r="AJN71" s="45"/>
      <c r="AJO71" s="45"/>
      <c r="AJP71" s="45"/>
      <c r="AJQ71" s="45"/>
      <c r="AJR71" s="45"/>
      <c r="AJS71" s="45"/>
      <c r="AJT71" s="45"/>
      <c r="AJU71" s="45"/>
      <c r="AJV71" s="45"/>
      <c r="AJW71" s="45"/>
      <c r="AJX71" s="45"/>
      <c r="AJY71" s="45"/>
      <c r="AJZ71" s="45"/>
      <c r="AKA71" s="45"/>
      <c r="AKB71" s="45"/>
      <c r="AKC71" s="45"/>
      <c r="AKD71" s="45"/>
      <c r="AKE71" s="45"/>
      <c r="AKF71" s="45"/>
      <c r="AKG71" s="45"/>
      <c r="AKH71" s="45"/>
      <c r="AKI71" s="45"/>
      <c r="AKJ71" s="45"/>
      <c r="AKK71" s="45"/>
      <c r="AKL71" s="45"/>
      <c r="AKM71" s="45"/>
      <c r="AKN71" s="45"/>
      <c r="AKO71" s="45"/>
      <c r="AKP71" s="45"/>
      <c r="AKQ71" s="45"/>
      <c r="AKR71" s="45"/>
      <c r="AKS71" s="45"/>
      <c r="AKT71" s="45"/>
      <c r="AKU71" s="45"/>
      <c r="AKV71" s="45"/>
      <c r="AKW71" s="45"/>
      <c r="AKX71" s="45"/>
      <c r="AKY71" s="45"/>
      <c r="AKZ71" s="45"/>
      <c r="ALA71" s="45"/>
      <c r="ALB71" s="45"/>
      <c r="ALC71" s="45"/>
      <c r="ALD71" s="45"/>
      <c r="ALE71" s="45"/>
      <c r="ALF71" s="45"/>
      <c r="ALG71" s="45"/>
      <c r="ALH71" s="45"/>
      <c r="ALI71" s="45"/>
      <c r="ALJ71" s="45"/>
      <c r="ALK71" s="45"/>
      <c r="ALL71" s="45"/>
      <c r="ALM71" s="45"/>
      <c r="ALN71" s="45"/>
      <c r="ALO71" s="45"/>
      <c r="ALP71" s="45"/>
      <c r="ALQ71" s="45"/>
      <c r="ALR71" s="45"/>
      <c r="ALS71" s="45"/>
      <c r="ALT71" s="45"/>
      <c r="ALU71" s="45"/>
      <c r="ALV71" s="45"/>
      <c r="ALW71" s="45"/>
      <c r="ALX71" s="45"/>
      <c r="ALY71" s="45"/>
      <c r="ALZ71" s="45"/>
      <c r="AMA71" s="45"/>
      <c r="AMB71" s="45"/>
      <c r="AMC71" s="45"/>
      <c r="AMD71" s="45"/>
      <c r="AME71" s="45"/>
      <c r="AMF71" s="45"/>
      <c r="AMG71" s="45"/>
      <c r="AMH71" s="45"/>
      <c r="AMI71" s="45"/>
      <c r="AMJ71" s="45"/>
      <c r="AMK71" s="45"/>
      <c r="AML71" s="45"/>
      <c r="AMM71" s="45"/>
      <c r="AMN71" s="45"/>
      <c r="AMO71" s="45"/>
      <c r="AMP71" s="45"/>
      <c r="AMQ71" s="45"/>
      <c r="AMR71" s="45"/>
      <c r="AMS71" s="45"/>
      <c r="AMT71" s="45"/>
      <c r="AMU71" s="45"/>
      <c r="AMV71" s="45"/>
      <c r="AMW71" s="45"/>
      <c r="AMX71" s="45"/>
      <c r="AMY71" s="45"/>
      <c r="AMZ71" s="45"/>
      <c r="ANA71" s="45"/>
      <c r="ANB71" s="45"/>
      <c r="ANC71" s="45"/>
      <c r="AND71" s="45"/>
      <c r="ANE71" s="45"/>
      <c r="ANF71" s="45"/>
      <c r="ANG71" s="45"/>
      <c r="ANH71" s="45"/>
      <c r="ANI71" s="45"/>
      <c r="ANJ71" s="45"/>
      <c r="ANK71" s="45"/>
      <c r="ANL71" s="45"/>
      <c r="ANM71" s="45"/>
      <c r="ANN71" s="45"/>
      <c r="ANO71" s="45"/>
      <c r="ANP71" s="45"/>
      <c r="ANQ71" s="45"/>
      <c r="ANR71" s="45"/>
      <c r="ANS71" s="45"/>
      <c r="ANT71" s="45"/>
      <c r="ANU71" s="45"/>
      <c r="ANV71" s="45"/>
      <c r="ANW71" s="45"/>
      <c r="ANX71" s="45"/>
      <c r="ANY71" s="45"/>
      <c r="ANZ71" s="45"/>
      <c r="AOA71" s="45"/>
      <c r="AOB71" s="45"/>
      <c r="AOC71" s="45"/>
      <c r="AOD71" s="45"/>
      <c r="AOE71" s="45"/>
      <c r="AOF71" s="45"/>
      <c r="AOG71" s="45"/>
      <c r="AOH71" s="45"/>
      <c r="AOI71" s="45"/>
      <c r="AOJ71" s="45"/>
      <c r="AOK71" s="45"/>
      <c r="AOL71" s="45"/>
      <c r="AOM71" s="45"/>
      <c r="AON71" s="45"/>
      <c r="AOO71" s="45"/>
      <c r="AOP71" s="45"/>
      <c r="AOQ71" s="45"/>
      <c r="AOR71" s="45"/>
      <c r="AOS71" s="45"/>
      <c r="AOT71" s="45"/>
      <c r="AOU71" s="45"/>
      <c r="AOV71" s="45"/>
      <c r="AOW71" s="45"/>
      <c r="AOX71" s="45"/>
      <c r="AOY71" s="45"/>
      <c r="AOZ71" s="45"/>
      <c r="APA71" s="45"/>
      <c r="APB71" s="45"/>
      <c r="APC71" s="45"/>
      <c r="APD71" s="45"/>
      <c r="APE71" s="45"/>
      <c r="APF71" s="45"/>
      <c r="APG71" s="45"/>
      <c r="APH71" s="45"/>
      <c r="API71" s="45"/>
      <c r="APJ71" s="45"/>
      <c r="APK71" s="45"/>
      <c r="APL71" s="45"/>
      <c r="APM71" s="45"/>
      <c r="APN71" s="45"/>
      <c r="APO71" s="45"/>
      <c r="APP71" s="45"/>
      <c r="APQ71" s="45"/>
      <c r="APR71" s="45"/>
      <c r="APS71" s="45"/>
      <c r="APT71" s="45"/>
      <c r="APU71" s="45"/>
      <c r="APV71" s="45"/>
      <c r="APW71" s="45"/>
      <c r="APX71" s="45"/>
      <c r="APY71" s="45"/>
      <c r="APZ71" s="45"/>
      <c r="AQA71" s="45"/>
      <c r="AQB71" s="45"/>
      <c r="AQC71" s="45"/>
      <c r="AQD71" s="45"/>
      <c r="AQE71" s="45"/>
      <c r="AQF71" s="45"/>
      <c r="AQG71" s="45"/>
    </row>
  </sheetData>
  <sheetProtection formatCells="0" formatColumns="0" formatRows="0"/>
  <phoneticPr fontId="5" type="noConversion"/>
  <conditionalFormatting sqref="GD40 GG40:JK40 KL40:LJ40 LL40:LW40 LY40:PG40 QA40:QW40 SL40:AQC40 B40:GB40 AQE40:AQG40">
    <cfRule type="expression" dxfId="11" priority="90">
      <formula>ABS(B40-B42-B44-B46)&gt;0.1</formula>
    </cfRule>
  </conditionalFormatting>
  <conditionalFormatting sqref="GC40">
    <cfRule type="expression" dxfId="10" priority="33">
      <formula>ABS(GC40-GC42-GC44-GC46)&gt;0.1</formula>
    </cfRule>
  </conditionalFormatting>
  <conditionalFormatting sqref="GE40">
    <cfRule type="expression" dxfId="9" priority="32">
      <formula>ABS(GE40-GE42-GE44-GE46)&gt;0.1</formula>
    </cfRule>
  </conditionalFormatting>
  <conditionalFormatting sqref="GF40">
    <cfRule type="expression" dxfId="8" priority="31">
      <formula>ABS(GF40-GF42-GF44-GF46)&gt;0.1</formula>
    </cfRule>
  </conditionalFormatting>
  <conditionalFormatting sqref="JL40:KJ40">
    <cfRule type="expression" dxfId="7" priority="27">
      <formula>ABS(JL40-JL42-JL44-JL46)&gt;0.1</formula>
    </cfRule>
  </conditionalFormatting>
  <conditionalFormatting sqref="KK40">
    <cfRule type="expression" dxfId="6" priority="25">
      <formula>ABS(KK40-KK42-KK44-KK46)&gt;0.1</formula>
    </cfRule>
  </conditionalFormatting>
  <conditionalFormatting sqref="LK40">
    <cfRule type="expression" dxfId="5" priority="24">
      <formula>ABS(LK40-LK42-LK44-LK46)&gt;0.1</formula>
    </cfRule>
  </conditionalFormatting>
  <conditionalFormatting sqref="LX40">
    <cfRule type="expression" dxfId="4" priority="23">
      <formula>ABS(LX40-LX42-LX44-LX46)&gt;0.1</formula>
    </cfRule>
  </conditionalFormatting>
  <conditionalFormatting sqref="PH40:PZ40">
    <cfRule type="expression" dxfId="3" priority="20">
      <formula>ABS(PH40-PH42-PH44-PH46)&gt;0.1</formula>
    </cfRule>
  </conditionalFormatting>
  <conditionalFormatting sqref="QX40:RN40">
    <cfRule type="expression" dxfId="2" priority="17">
      <formula>ABS(QX40-QX42-QX44-QX46)&gt;0.1</formula>
    </cfRule>
  </conditionalFormatting>
  <conditionalFormatting sqref="RO40:SK40">
    <cfRule type="expression" dxfId="1" priority="16">
      <formula>ABS(RO40-RO42-RO44-RO46)&gt;0.1</formula>
    </cfRule>
  </conditionalFormatting>
  <conditionalFormatting sqref="AQD40">
    <cfRule type="expression" dxfId="0" priority="1">
      <formula>ABS(AQD40-AQD42-AQD44-AQD46)&gt;0.1</formula>
    </cfRule>
  </conditionalFormatting>
  <printOptions horizontalCentered="1"/>
  <pageMargins left="0.25" right="0.25" top="0.5" bottom="0.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"/>
  <sheetViews>
    <sheetView topLeftCell="A22" workbookViewId="0">
      <selection activeCell="MO16" sqref="MO16"/>
    </sheetView>
  </sheetViews>
  <sheetFormatPr defaultRowHeight="12.75" x14ac:dyDescent="0.2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A7EF91E104FD4BB5B55AF9F343C243" ma:contentTypeVersion="5" ma:contentTypeDescription="Create a new document." ma:contentTypeScope="" ma:versionID="0eb79fe01b6ff43562cec81a285447e1">
  <xsd:schema xmlns:xsd="http://www.w3.org/2001/XMLSchema" xmlns:xs="http://www.w3.org/2001/XMLSchema" xmlns:p="http://schemas.microsoft.com/office/2006/metadata/properties" xmlns:ns2="ddbecdc6-d8a1-45a2-9e81-9face3baa224" targetNamespace="http://schemas.microsoft.com/office/2006/metadata/properties" ma:root="true" ma:fieldsID="627760a64b5a2c2fea935e8b59db805f" ns2:_="">
    <xsd:import namespace="ddbecdc6-d8a1-45a2-9e81-9face3baa224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ecdc6-d8a1-45a2-9e81-9face3baa22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D57F4F-BA44-4522-8E06-C67A1B3FD7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00B065-D269-4D62-8567-569F3709AC0B}">
  <ds:schemaRefs>
    <ds:schemaRef ds:uri="http://schemas.microsoft.com/office/2006/metadata/properties"/>
    <ds:schemaRef ds:uri="http://purl.org/dc/elements/1.1/"/>
    <ds:schemaRef ds:uri="ddbecdc6-d8a1-45a2-9e81-9face3baa224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215BB5-61DC-4955-9670-C7779EE93D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becdc6-d8a1-45a2-9e81-9face3baa2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Call Volume Report</vt:lpstr>
      <vt:lpstr>Charts</vt:lpstr>
      <vt:lpstr>'Call Volume Report'!Print_Area</vt:lpstr>
    </vt:vector>
  </TitlesOfParts>
  <Company>Policy Studies,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Suzetta</cp:lastModifiedBy>
  <cp:lastPrinted>2019-11-12T20:14:19Z</cp:lastPrinted>
  <dcterms:created xsi:type="dcterms:W3CDTF">2012-02-22T18:40:55Z</dcterms:created>
  <dcterms:modified xsi:type="dcterms:W3CDTF">2019-11-12T20:14:31Z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0x010100BDA7EF91E104FD4BB5B55AF9F343C243</vt:lpwstr>
  </property>
  <property fmtid="{D5CDD505-2E9C-101B-9397-08002B2CF9AE}" pid="3" name="Order">
    <vt:r8>279200</vt:r8>
  </property>
  <property fmtid="{D5CDD505-2E9C-101B-9397-08002B2CF9AE}" pid="4" name="xd_ProgID">
    <vt:lpwstr/>
  </property>
  <property fmtid="{D5CDD505-2E9C-101B-9397-08002B2CF9AE}" pid="5" name="TemplateUrl">
    <vt:lpwstr/>
  </property>
</Properties>
</file>